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E:\CONSULTORIAS 2022\CAJA DE LA VIVIENDA POPULAR\RIESGOS\MESAS DE TRABAJO\FEBRERO\RIESGOS - VERSIÓN FINAL\GESTION\"/>
    </mc:Choice>
  </mc:AlternateContent>
  <bookViews>
    <workbookView xWindow="0" yWindow="0" windowWidth="20490" windowHeight="7665" tabRatio="882" firstSheet="1" activeTab="2"/>
  </bookViews>
  <sheets>
    <sheet name="Instructivo" sheetId="20" state="hidden" r:id="rId1"/>
    <sheet name="208-PLA-Ft-78 Mapa Gestión" sheetId="21" r:id="rId2"/>
    <sheet name="CONTROL DE CAMBIOS" sheetId="23" r:id="rId3"/>
    <sheet name="Tabla Valoración controles" sheetId="15" state="hidden" r:id="rId4"/>
    <sheet name="Tabla probabilidad" sheetId="12" state="hidden" r:id="rId5"/>
    <sheet name="Tabla Impacto" sheetId="13" state="hidden" r:id="rId6"/>
    <sheet name="FORMULAS" sheetId="22" state="hidden" r:id="rId7"/>
    <sheet name="Opciones Tratamiento" sheetId="16" state="hidden" r:id="rId8"/>
    <sheet name="Hoja1" sheetId="11" state="hidden" r:id="rId9"/>
  </sheets>
  <externalReferences>
    <externalReference r:id="rId10"/>
    <externalReference r:id="rId11"/>
  </externalReferences>
  <definedNames>
    <definedName name="Procedimiento">[1]BD!$A$86:$P$86</definedName>
  </definedNames>
  <calcPr calcId="162913"/>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02" i="21" l="1"/>
  <c r="V102" i="21"/>
  <c r="X102" i="21"/>
  <c r="Z102" i="21"/>
  <c r="AB102" i="21"/>
  <c r="AI243" i="21" l="1"/>
  <c r="AI249" i="21"/>
  <c r="AI237" i="21"/>
  <c r="AI231" i="21"/>
  <c r="AI225" i="21"/>
  <c r="T230" i="21"/>
  <c r="T231" i="21"/>
  <c r="T232" i="21"/>
  <c r="T233" i="21"/>
  <c r="T234" i="21"/>
  <c r="T235" i="21"/>
  <c r="T236" i="21"/>
  <c r="T237" i="21"/>
  <c r="T238" i="21"/>
  <c r="T239" i="21"/>
  <c r="T240" i="21"/>
  <c r="T241" i="21"/>
  <c r="T242" i="21"/>
  <c r="T243" i="21"/>
  <c r="T244" i="21"/>
  <c r="T245" i="21"/>
  <c r="T246" i="21"/>
  <c r="T247" i="21"/>
  <c r="T248" i="21"/>
  <c r="T249" i="21"/>
  <c r="T250" i="21"/>
  <c r="T251" i="21"/>
  <c r="T252" i="21"/>
  <c r="T253" i="21"/>
  <c r="T254" i="21"/>
  <c r="T225" i="21"/>
  <c r="T226" i="21"/>
  <c r="T227" i="21"/>
  <c r="T228" i="21"/>
  <c r="T229" i="21"/>
  <c r="N225" i="21"/>
  <c r="O225" i="21" s="1"/>
  <c r="N231" i="21"/>
  <c r="O231" i="21" s="1"/>
  <c r="N237" i="21"/>
  <c r="O237" i="21" s="1"/>
  <c r="N243" i="21"/>
  <c r="O243" i="21" s="1"/>
  <c r="N249" i="21"/>
  <c r="O249" i="21" s="1"/>
  <c r="L225" i="21"/>
  <c r="K225" i="21" s="1"/>
  <c r="L231" i="21"/>
  <c r="K231" i="21" s="1"/>
  <c r="L237" i="21"/>
  <c r="K237" i="21" s="1"/>
  <c r="L243" i="21"/>
  <c r="K243" i="21" s="1"/>
  <c r="L249" i="21"/>
  <c r="K249" i="21" s="1"/>
  <c r="AK243" i="21" l="1"/>
  <c r="AK231" i="21"/>
  <c r="P231" i="21"/>
  <c r="Q231" i="21" s="1"/>
  <c r="AK225" i="21"/>
  <c r="AJ249" i="21"/>
  <c r="AL249" i="21" s="1"/>
  <c r="AM249" i="21" s="1"/>
  <c r="AJ237" i="21"/>
  <c r="AL237" i="21" s="1"/>
  <c r="AM237" i="21" s="1"/>
  <c r="AJ243" i="21"/>
  <c r="AL243" i="21" s="1"/>
  <c r="AM243" i="21" s="1"/>
  <c r="AJ225" i="21"/>
  <c r="AL225" i="21" s="1"/>
  <c r="AM225" i="21" s="1"/>
  <c r="AK237" i="21"/>
  <c r="AK249" i="21"/>
  <c r="AJ231" i="21"/>
  <c r="AL231" i="21" s="1"/>
  <c r="AM231" i="21" s="1"/>
  <c r="P237" i="21"/>
  <c r="Q237" i="21" s="1"/>
  <c r="P249" i="21"/>
  <c r="Q249" i="21" s="1"/>
  <c r="P243" i="21"/>
  <c r="Q243" i="21" s="1"/>
  <c r="P225" i="21"/>
  <c r="Q225" i="21" s="1"/>
  <c r="C15" i="21"/>
  <c r="D15" i="21"/>
  <c r="C21" i="21"/>
  <c r="D21" i="21"/>
  <c r="C27" i="21"/>
  <c r="D27" i="21"/>
  <c r="C33" i="21"/>
  <c r="D33" i="21"/>
  <c r="C39" i="21"/>
  <c r="D39" i="21"/>
  <c r="C45" i="21"/>
  <c r="D45" i="21"/>
  <c r="C51" i="21"/>
  <c r="D51" i="21"/>
  <c r="C57" i="21"/>
  <c r="D57" i="21"/>
  <c r="C63" i="21"/>
  <c r="D63" i="21"/>
  <c r="C69" i="21"/>
  <c r="D69" i="21"/>
  <c r="C75" i="21"/>
  <c r="D75" i="21"/>
  <c r="C81" i="21"/>
  <c r="D81" i="21"/>
  <c r="C87" i="21"/>
  <c r="D87" i="21"/>
  <c r="C93" i="21"/>
  <c r="D93" i="21"/>
  <c r="C99" i="21"/>
  <c r="D99" i="21"/>
  <c r="C105" i="21"/>
  <c r="D105" i="21"/>
  <c r="C111" i="21"/>
  <c r="D111" i="21"/>
  <c r="C117" i="21"/>
  <c r="D117" i="21"/>
  <c r="C123" i="21"/>
  <c r="D123" i="21"/>
  <c r="C129" i="21"/>
  <c r="D129" i="21"/>
  <c r="C135" i="21"/>
  <c r="D135" i="21"/>
  <c r="C141" i="21"/>
  <c r="D141" i="21"/>
  <c r="C147" i="21"/>
  <c r="D147" i="21"/>
  <c r="C153" i="21"/>
  <c r="D153" i="21"/>
  <c r="C159" i="21"/>
  <c r="D159" i="21"/>
  <c r="C165" i="21"/>
  <c r="D165" i="21"/>
  <c r="C171" i="21"/>
  <c r="D171" i="21"/>
  <c r="C177" i="21"/>
  <c r="D177" i="21"/>
  <c r="C183" i="21"/>
  <c r="D183" i="21"/>
  <c r="C189" i="21"/>
  <c r="D189" i="21"/>
  <c r="C195" i="21"/>
  <c r="D195" i="21"/>
  <c r="C201" i="21"/>
  <c r="D201" i="21"/>
  <c r="C207" i="21"/>
  <c r="D207" i="21"/>
  <c r="C213" i="21"/>
  <c r="D213" i="21"/>
  <c r="C219" i="21"/>
  <c r="D219" i="21"/>
  <c r="C225" i="21"/>
  <c r="D225" i="21"/>
  <c r="C231" i="21"/>
  <c r="D231" i="21"/>
  <c r="C237" i="21"/>
  <c r="D237" i="21"/>
  <c r="C243" i="21"/>
  <c r="D243" i="21"/>
  <c r="C249" i="21"/>
  <c r="D249" i="21"/>
  <c r="D9" i="21"/>
  <c r="C9" i="21"/>
  <c r="AD11" i="21" l="1"/>
  <c r="AD12" i="21"/>
  <c r="AD13" i="21"/>
  <c r="AD14" i="21"/>
  <c r="AD15" i="21"/>
  <c r="AD16" i="21"/>
  <c r="AD17" i="21"/>
  <c r="AD18" i="21"/>
  <c r="AD19" i="21"/>
  <c r="AD20" i="21"/>
  <c r="AD21" i="21"/>
  <c r="AD22" i="21"/>
  <c r="AD23" i="21"/>
  <c r="AD24" i="21"/>
  <c r="AD25" i="21"/>
  <c r="AD26" i="21"/>
  <c r="AD27" i="21"/>
  <c r="AD28" i="21"/>
  <c r="AD29" i="21"/>
  <c r="AD30" i="21"/>
  <c r="AD31" i="21"/>
  <c r="AD32" i="21"/>
  <c r="AD33" i="21"/>
  <c r="AD34" i="21"/>
  <c r="AD35" i="21"/>
  <c r="AD36" i="21"/>
  <c r="AD37" i="21"/>
  <c r="AD38" i="21"/>
  <c r="AD39" i="21"/>
  <c r="AD40" i="21"/>
  <c r="AD41" i="21"/>
  <c r="AD42" i="21"/>
  <c r="AD43" i="21"/>
  <c r="AD44" i="21"/>
  <c r="AD45" i="21"/>
  <c r="AD46" i="21"/>
  <c r="AD47" i="21"/>
  <c r="AD48" i="21"/>
  <c r="AD49" i="21"/>
  <c r="AD50" i="21"/>
  <c r="AD51" i="21"/>
  <c r="AD52" i="21"/>
  <c r="AD53" i="21"/>
  <c r="AD54" i="21"/>
  <c r="AD55" i="21"/>
  <c r="AD56" i="21"/>
  <c r="AD57" i="21"/>
  <c r="AD58" i="21"/>
  <c r="AD59" i="21"/>
  <c r="AD60" i="21"/>
  <c r="AD61" i="21"/>
  <c r="AD62" i="21"/>
  <c r="AD63" i="21"/>
  <c r="AD64" i="21"/>
  <c r="AD65" i="21"/>
  <c r="AD66" i="21"/>
  <c r="AD67" i="21"/>
  <c r="AD68" i="21"/>
  <c r="AD69" i="21"/>
  <c r="AD70" i="21"/>
  <c r="AD71" i="21"/>
  <c r="AD72" i="21"/>
  <c r="AD73" i="21"/>
  <c r="AD74" i="21"/>
  <c r="AD75" i="21"/>
  <c r="AD76" i="21"/>
  <c r="AD77" i="21"/>
  <c r="AD78" i="21"/>
  <c r="AD79" i="21"/>
  <c r="AD80" i="21"/>
  <c r="AD81" i="21"/>
  <c r="AD82" i="21"/>
  <c r="AD83" i="21"/>
  <c r="AD84" i="21"/>
  <c r="AD85" i="21"/>
  <c r="AD86" i="21"/>
  <c r="AD87" i="21"/>
  <c r="AD88" i="21"/>
  <c r="AD89" i="21"/>
  <c r="AD90" i="21"/>
  <c r="AD91" i="21"/>
  <c r="AD92" i="21"/>
  <c r="AD93" i="21"/>
  <c r="AD94" i="21"/>
  <c r="AD95" i="21"/>
  <c r="AD96" i="21"/>
  <c r="AD97" i="21"/>
  <c r="AD98" i="21"/>
  <c r="AD99" i="21"/>
  <c r="AD100" i="21"/>
  <c r="AD101" i="21"/>
  <c r="AD102" i="21"/>
  <c r="AD103" i="21"/>
  <c r="AD104" i="21"/>
  <c r="AD105" i="21"/>
  <c r="AD106" i="21"/>
  <c r="AD107" i="21"/>
  <c r="AD108" i="21"/>
  <c r="AD109" i="21"/>
  <c r="AD110" i="21"/>
  <c r="AD111" i="21"/>
  <c r="AD112" i="21"/>
  <c r="AD113" i="21"/>
  <c r="AD114" i="21"/>
  <c r="AD115" i="21"/>
  <c r="AD116" i="21"/>
  <c r="AD117" i="21"/>
  <c r="AD118" i="21"/>
  <c r="AD119" i="21"/>
  <c r="AD120" i="21"/>
  <c r="AD121" i="21"/>
  <c r="AD122" i="21"/>
  <c r="AD123" i="21"/>
  <c r="AD124" i="21"/>
  <c r="AD125" i="21"/>
  <c r="AD126" i="21"/>
  <c r="AD127" i="21"/>
  <c r="AD128" i="21"/>
  <c r="AD129" i="21"/>
  <c r="AD130" i="21"/>
  <c r="AD131" i="21"/>
  <c r="AD132" i="21"/>
  <c r="AD133" i="21"/>
  <c r="AD134" i="21"/>
  <c r="AD135" i="21"/>
  <c r="AD136" i="21"/>
  <c r="AD137" i="21"/>
  <c r="AD138" i="21"/>
  <c r="AD139" i="21"/>
  <c r="AD140" i="21"/>
  <c r="AD141" i="21"/>
  <c r="AD142" i="21"/>
  <c r="AD143" i="21"/>
  <c r="AD144" i="21"/>
  <c r="AD145" i="21"/>
  <c r="AD146" i="21"/>
  <c r="AD147" i="21"/>
  <c r="AD148" i="21"/>
  <c r="AD149" i="21"/>
  <c r="AD150" i="21"/>
  <c r="AD151" i="21"/>
  <c r="AD152" i="21"/>
  <c r="AD153" i="21"/>
  <c r="AD154" i="21"/>
  <c r="AD155" i="21"/>
  <c r="AD156" i="21"/>
  <c r="AD157" i="21"/>
  <c r="AD158" i="21"/>
  <c r="AD159" i="21"/>
  <c r="AD160" i="21"/>
  <c r="AD161" i="21"/>
  <c r="AD162" i="21"/>
  <c r="AD163" i="21"/>
  <c r="AD164" i="21"/>
  <c r="AD165" i="21"/>
  <c r="AD166" i="21"/>
  <c r="AD167" i="21"/>
  <c r="AD168" i="21"/>
  <c r="AD169" i="21"/>
  <c r="AD170" i="21"/>
  <c r="AD171" i="21"/>
  <c r="AD172" i="21"/>
  <c r="AD173" i="21"/>
  <c r="AD174" i="21"/>
  <c r="AD175" i="21"/>
  <c r="AD176" i="21"/>
  <c r="AD177" i="21"/>
  <c r="AD178" i="21"/>
  <c r="AD179" i="21"/>
  <c r="AD180" i="21"/>
  <c r="AD181" i="21"/>
  <c r="AD182" i="21"/>
  <c r="AD183" i="21"/>
  <c r="AD184" i="21"/>
  <c r="AD185" i="21"/>
  <c r="AD186" i="21"/>
  <c r="AD187" i="21"/>
  <c r="AD188" i="21"/>
  <c r="AD189" i="21"/>
  <c r="AD190" i="21"/>
  <c r="AD191" i="21"/>
  <c r="AD192" i="21"/>
  <c r="AD193" i="21"/>
  <c r="AD194" i="21"/>
  <c r="AD195" i="21"/>
  <c r="AD196" i="21"/>
  <c r="AD197" i="21"/>
  <c r="AD198" i="21"/>
  <c r="AD199" i="21"/>
  <c r="AD200" i="21"/>
  <c r="AD201" i="21"/>
  <c r="AD202" i="21"/>
  <c r="AD203" i="21"/>
  <c r="AD204" i="21"/>
  <c r="AD205" i="21"/>
  <c r="AD206" i="21"/>
  <c r="AD207" i="21"/>
  <c r="AD208" i="21"/>
  <c r="AD209" i="21"/>
  <c r="AD210" i="21"/>
  <c r="AD211" i="21"/>
  <c r="AD212" i="21"/>
  <c r="AD213" i="21"/>
  <c r="AD214" i="21"/>
  <c r="AD215" i="21"/>
  <c r="AD216" i="21"/>
  <c r="AD217" i="21"/>
  <c r="AD218" i="21"/>
  <c r="AD219" i="21"/>
  <c r="AD220" i="21"/>
  <c r="AD221" i="21"/>
  <c r="AD222" i="21"/>
  <c r="AD223" i="21"/>
  <c r="AD224" i="21"/>
  <c r="X9" i="21" l="1"/>
  <c r="X10" i="21"/>
  <c r="V9" i="21"/>
  <c r="V10" i="21"/>
  <c r="AB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B35" i="21"/>
  <c r="AB36" i="21"/>
  <c r="AB37" i="21"/>
  <c r="AB38" i="21"/>
  <c r="AB39" i="21"/>
  <c r="AB40" i="21"/>
  <c r="AB41" i="21"/>
  <c r="AB42" i="21"/>
  <c r="AB43" i="21"/>
  <c r="AB44" i="21"/>
  <c r="AB45" i="21"/>
  <c r="AB46" i="21"/>
  <c r="AB47" i="21"/>
  <c r="AB48" i="21"/>
  <c r="AB49" i="21"/>
  <c r="AB50" i="21"/>
  <c r="AB51" i="21"/>
  <c r="AB52" i="21"/>
  <c r="AB53" i="21"/>
  <c r="AB54" i="21"/>
  <c r="AB55" i="21"/>
  <c r="AB56" i="21"/>
  <c r="AB57" i="21"/>
  <c r="AB58" i="21"/>
  <c r="AB59" i="21"/>
  <c r="AB60" i="21"/>
  <c r="AB61" i="21"/>
  <c r="AB62" i="21"/>
  <c r="AB63" i="21"/>
  <c r="AB64" i="21"/>
  <c r="AB65" i="21"/>
  <c r="AB66" i="21"/>
  <c r="AB67" i="21"/>
  <c r="AB68" i="21"/>
  <c r="AB69" i="21"/>
  <c r="AB70" i="21"/>
  <c r="AB71" i="21"/>
  <c r="AB72" i="21"/>
  <c r="AB73" i="21"/>
  <c r="AB74" i="21"/>
  <c r="AB75" i="21"/>
  <c r="AB76" i="21"/>
  <c r="AB77" i="21"/>
  <c r="AB78" i="21"/>
  <c r="AB79" i="21"/>
  <c r="AB80" i="21"/>
  <c r="AB81" i="21"/>
  <c r="AB82" i="21"/>
  <c r="AB83" i="21"/>
  <c r="AB84" i="21"/>
  <c r="AB85" i="21"/>
  <c r="AB86" i="21"/>
  <c r="AB87" i="21"/>
  <c r="AB88" i="21"/>
  <c r="AB89" i="21"/>
  <c r="AB90" i="21"/>
  <c r="AB91" i="21"/>
  <c r="AB92" i="21"/>
  <c r="AB93" i="21"/>
  <c r="AB94" i="21"/>
  <c r="AB95" i="21"/>
  <c r="AB96" i="21"/>
  <c r="AB97" i="21"/>
  <c r="AB98" i="21"/>
  <c r="AB99" i="21"/>
  <c r="AB100" i="21"/>
  <c r="AB101" i="21"/>
  <c r="AB103" i="21"/>
  <c r="AB104" i="21"/>
  <c r="AB105" i="21"/>
  <c r="AB106" i="21"/>
  <c r="AB107" i="21"/>
  <c r="AB108" i="21"/>
  <c r="AB109" i="21"/>
  <c r="AB110" i="21"/>
  <c r="AB111" i="21"/>
  <c r="AB112" i="21"/>
  <c r="AB113" i="21"/>
  <c r="AB114" i="21"/>
  <c r="AB115" i="21"/>
  <c r="AB116" i="21"/>
  <c r="AB117" i="21"/>
  <c r="AB118" i="21"/>
  <c r="AB119" i="21"/>
  <c r="AB120" i="21"/>
  <c r="AB121" i="21"/>
  <c r="AB122" i="21"/>
  <c r="AB123" i="21"/>
  <c r="AB124" i="21"/>
  <c r="AB125" i="21"/>
  <c r="AB126" i="21"/>
  <c r="AB127" i="21"/>
  <c r="AB128" i="21"/>
  <c r="AB129" i="21"/>
  <c r="AB130" i="21"/>
  <c r="AB131" i="21"/>
  <c r="AB132" i="21"/>
  <c r="AB133" i="21"/>
  <c r="AB134" i="21"/>
  <c r="AB135" i="21"/>
  <c r="AB136" i="21"/>
  <c r="AB137" i="21"/>
  <c r="AB138" i="21"/>
  <c r="AB139" i="21"/>
  <c r="AB140" i="21"/>
  <c r="AB141" i="21"/>
  <c r="AB142" i="21"/>
  <c r="AB143" i="21"/>
  <c r="AB144" i="21"/>
  <c r="AB145" i="21"/>
  <c r="AB146" i="21"/>
  <c r="AB147" i="21"/>
  <c r="AB148" i="21"/>
  <c r="AB149" i="21"/>
  <c r="AB150" i="21"/>
  <c r="AB151" i="21"/>
  <c r="AB152" i="21"/>
  <c r="AB153" i="21"/>
  <c r="AB154" i="21"/>
  <c r="AB155" i="21"/>
  <c r="AB156" i="21"/>
  <c r="AB157" i="21"/>
  <c r="AB158" i="21"/>
  <c r="AB159" i="21"/>
  <c r="AB160" i="21"/>
  <c r="AB161" i="21"/>
  <c r="AB162" i="21"/>
  <c r="AB163" i="21"/>
  <c r="AB164" i="21"/>
  <c r="AB165" i="21"/>
  <c r="AB166" i="21"/>
  <c r="AB167" i="21"/>
  <c r="AB168" i="21"/>
  <c r="AB169" i="21"/>
  <c r="AB170" i="21"/>
  <c r="AB171" i="21"/>
  <c r="AB172" i="21"/>
  <c r="AB173" i="21"/>
  <c r="AB174" i="21"/>
  <c r="AB175" i="21"/>
  <c r="AB176" i="21"/>
  <c r="AB177" i="21"/>
  <c r="AB178" i="21"/>
  <c r="AB179" i="21"/>
  <c r="AB180" i="21"/>
  <c r="AB181" i="21"/>
  <c r="AB182" i="21"/>
  <c r="AB183" i="21"/>
  <c r="AB184" i="21"/>
  <c r="AB185" i="21"/>
  <c r="AB186" i="21"/>
  <c r="AB187" i="21"/>
  <c r="AB188" i="21"/>
  <c r="AB189" i="21"/>
  <c r="AB190" i="21"/>
  <c r="AB191" i="21"/>
  <c r="AB192" i="21"/>
  <c r="AB193" i="21"/>
  <c r="AB194" i="21"/>
  <c r="AB195" i="21"/>
  <c r="AB196" i="21"/>
  <c r="AB197" i="21"/>
  <c r="AB198" i="21"/>
  <c r="AB199" i="21"/>
  <c r="AB200" i="21"/>
  <c r="AB201" i="21"/>
  <c r="AB202" i="21"/>
  <c r="AB203" i="21"/>
  <c r="AB204" i="21"/>
  <c r="AB205" i="21"/>
  <c r="AB206" i="21"/>
  <c r="AB207" i="21"/>
  <c r="AB208" i="21"/>
  <c r="AB209" i="21"/>
  <c r="AB210" i="21"/>
  <c r="AB211" i="21"/>
  <c r="AB212" i="21"/>
  <c r="AB213" i="21"/>
  <c r="AB214" i="21"/>
  <c r="AB215" i="21"/>
  <c r="AB216" i="21"/>
  <c r="AB217" i="21"/>
  <c r="AB218" i="21"/>
  <c r="AB219" i="21"/>
  <c r="AB220" i="21"/>
  <c r="AB221" i="21"/>
  <c r="AB222" i="21"/>
  <c r="AB223" i="21"/>
  <c r="AB224" i="21"/>
  <c r="AB10" i="21"/>
  <c r="Z12" i="21"/>
  <c r="Z13" i="21"/>
  <c r="Z14" i="21"/>
  <c r="Z15" i="21"/>
  <c r="Z16" i="21"/>
  <c r="Z17" i="21"/>
  <c r="Z18" i="21"/>
  <c r="Z19" i="21"/>
  <c r="Z20" i="21"/>
  <c r="Z21" i="21"/>
  <c r="Z22" i="21"/>
  <c r="Z23" i="21"/>
  <c r="Z24" i="21"/>
  <c r="Z25" i="21"/>
  <c r="Z26" i="21"/>
  <c r="Z27" i="21"/>
  <c r="Z28" i="21"/>
  <c r="Z29" i="21"/>
  <c r="Z30" i="21"/>
  <c r="Z31" i="21"/>
  <c r="Z32" i="21"/>
  <c r="Z33" i="21"/>
  <c r="Z34" i="21"/>
  <c r="Z35" i="21"/>
  <c r="Z36" i="21"/>
  <c r="Z37" i="21"/>
  <c r="Z38" i="21"/>
  <c r="Z39" i="21"/>
  <c r="Z40" i="21"/>
  <c r="Z41" i="21"/>
  <c r="Z42" i="21"/>
  <c r="Z43" i="21"/>
  <c r="Z44" i="21"/>
  <c r="Z45" i="21"/>
  <c r="Z46" i="21"/>
  <c r="Z47" i="21"/>
  <c r="Z48" i="21"/>
  <c r="Z49" i="21"/>
  <c r="Z50" i="21"/>
  <c r="Z51" i="21"/>
  <c r="Z52" i="21"/>
  <c r="Z53" i="21"/>
  <c r="Z54" i="21"/>
  <c r="Z55" i="21"/>
  <c r="Z56" i="21"/>
  <c r="Z57" i="21"/>
  <c r="Z58" i="21"/>
  <c r="Z59" i="21"/>
  <c r="Z60" i="21"/>
  <c r="Z61" i="21"/>
  <c r="Z62" i="21"/>
  <c r="Z63" i="21"/>
  <c r="Z64" i="21"/>
  <c r="Z65" i="21"/>
  <c r="Z66" i="21"/>
  <c r="Z67" i="21"/>
  <c r="Z68" i="21"/>
  <c r="Z69" i="21"/>
  <c r="Z70" i="21"/>
  <c r="Z71" i="21"/>
  <c r="Z72" i="21"/>
  <c r="Z73" i="21"/>
  <c r="Z74" i="21"/>
  <c r="Z75" i="21"/>
  <c r="Z76" i="21"/>
  <c r="Z77" i="21"/>
  <c r="Z78" i="21"/>
  <c r="Z79" i="21"/>
  <c r="Z80" i="21"/>
  <c r="Z81" i="21"/>
  <c r="Z82" i="21"/>
  <c r="Z83" i="21"/>
  <c r="Z84" i="21"/>
  <c r="Z85" i="21"/>
  <c r="Z86" i="21"/>
  <c r="Z87" i="21"/>
  <c r="Z88" i="21"/>
  <c r="Z89" i="21"/>
  <c r="Z90" i="21"/>
  <c r="Z91" i="21"/>
  <c r="Z92" i="21"/>
  <c r="Z93" i="21"/>
  <c r="Z94" i="21"/>
  <c r="Z95" i="21"/>
  <c r="Z96" i="21"/>
  <c r="Z97" i="21"/>
  <c r="Z98" i="21"/>
  <c r="Z99" i="21"/>
  <c r="Z100" i="21"/>
  <c r="Z101" i="21"/>
  <c r="Z103" i="21"/>
  <c r="Z104" i="21"/>
  <c r="Z105" i="21"/>
  <c r="Z106" i="21"/>
  <c r="Z107" i="21"/>
  <c r="Z108" i="21"/>
  <c r="Z109" i="21"/>
  <c r="Z110" i="21"/>
  <c r="Z111" i="21"/>
  <c r="Z112" i="21"/>
  <c r="Z113" i="21"/>
  <c r="Z114" i="21"/>
  <c r="Z115" i="21"/>
  <c r="Z116" i="21"/>
  <c r="Z117" i="21"/>
  <c r="Z118" i="21"/>
  <c r="Z119" i="21"/>
  <c r="Z120" i="21"/>
  <c r="Z121" i="21"/>
  <c r="Z122" i="21"/>
  <c r="Z123" i="21"/>
  <c r="Z124" i="21"/>
  <c r="Z125" i="21"/>
  <c r="Z126" i="21"/>
  <c r="Z127" i="21"/>
  <c r="Z128" i="21"/>
  <c r="Z129" i="21"/>
  <c r="Z130" i="21"/>
  <c r="Z131" i="21"/>
  <c r="Z132" i="21"/>
  <c r="Z133" i="21"/>
  <c r="Z134" i="21"/>
  <c r="Z135" i="21"/>
  <c r="Z136" i="21"/>
  <c r="Z137" i="21"/>
  <c r="Z138" i="21"/>
  <c r="Z139" i="21"/>
  <c r="Z140" i="21"/>
  <c r="Z141" i="21"/>
  <c r="Z142" i="21"/>
  <c r="Z143" i="21"/>
  <c r="Z144" i="21"/>
  <c r="Z145" i="21"/>
  <c r="Z146" i="21"/>
  <c r="Z147" i="21"/>
  <c r="Z148" i="21"/>
  <c r="Z149" i="21"/>
  <c r="Z150" i="21"/>
  <c r="Z151" i="21"/>
  <c r="Z152" i="21"/>
  <c r="Z153" i="21"/>
  <c r="Z154" i="21"/>
  <c r="Z155" i="21"/>
  <c r="Z156" i="21"/>
  <c r="Z157" i="21"/>
  <c r="Z158" i="21"/>
  <c r="Z159" i="21"/>
  <c r="Z160" i="21"/>
  <c r="Z161" i="21"/>
  <c r="Z162" i="21"/>
  <c r="Z163" i="21"/>
  <c r="Z164" i="21"/>
  <c r="Z165" i="21"/>
  <c r="Z166" i="21"/>
  <c r="Z167" i="21"/>
  <c r="Z168" i="21"/>
  <c r="Z169" i="21"/>
  <c r="Z170" i="21"/>
  <c r="Z171" i="21"/>
  <c r="Z172" i="21"/>
  <c r="Z173" i="21"/>
  <c r="Z174" i="21"/>
  <c r="Z175" i="21"/>
  <c r="Z176" i="21"/>
  <c r="Z177" i="21"/>
  <c r="Z178" i="21"/>
  <c r="Z179" i="21"/>
  <c r="Z180" i="21"/>
  <c r="Z181" i="21"/>
  <c r="Z182" i="21"/>
  <c r="Z183" i="21"/>
  <c r="Z184" i="21"/>
  <c r="Z185" i="21"/>
  <c r="Z186" i="21"/>
  <c r="Z187" i="21"/>
  <c r="Z188" i="21"/>
  <c r="Z189" i="21"/>
  <c r="Z190" i="21"/>
  <c r="Z191" i="21"/>
  <c r="Z192" i="21"/>
  <c r="Z193" i="21"/>
  <c r="Z194" i="21"/>
  <c r="Z195" i="21"/>
  <c r="Z196" i="21"/>
  <c r="Z197" i="21"/>
  <c r="Z198" i="21"/>
  <c r="Z199" i="21"/>
  <c r="Z200" i="21"/>
  <c r="Z201" i="21"/>
  <c r="Z202" i="21"/>
  <c r="Z203" i="21"/>
  <c r="Z204" i="21"/>
  <c r="Z205" i="21"/>
  <c r="Z206" i="21"/>
  <c r="Z207" i="21"/>
  <c r="Z208" i="21"/>
  <c r="Z209" i="21"/>
  <c r="Z210" i="21"/>
  <c r="Z211" i="21"/>
  <c r="Z212" i="21"/>
  <c r="Z213" i="21"/>
  <c r="Z214" i="21"/>
  <c r="Z215" i="21"/>
  <c r="Z216" i="21"/>
  <c r="Z217" i="21"/>
  <c r="Z218" i="21"/>
  <c r="Z219" i="21"/>
  <c r="Z220" i="21"/>
  <c r="Z221" i="21"/>
  <c r="Z222" i="21"/>
  <c r="Z223" i="21"/>
  <c r="Z224" i="21"/>
  <c r="Z11" i="21"/>
  <c r="X12" i="21"/>
  <c r="X13" i="21"/>
  <c r="X14" i="21"/>
  <c r="X15" i="21"/>
  <c r="X16" i="21"/>
  <c r="X17" i="21"/>
  <c r="X18" i="21"/>
  <c r="X19" i="21"/>
  <c r="X20" i="21"/>
  <c r="X21" i="21"/>
  <c r="X22" i="21"/>
  <c r="X23" i="21"/>
  <c r="X24" i="21"/>
  <c r="X25" i="21"/>
  <c r="X26" i="21"/>
  <c r="X27" i="21"/>
  <c r="X28" i="21"/>
  <c r="X29" i="21"/>
  <c r="X30" i="21"/>
  <c r="X31" i="21"/>
  <c r="X32" i="21"/>
  <c r="X33" i="21"/>
  <c r="X34" i="21"/>
  <c r="X35" i="21"/>
  <c r="X36" i="21"/>
  <c r="X37" i="21"/>
  <c r="X38" i="21"/>
  <c r="X39" i="21"/>
  <c r="X40" i="21"/>
  <c r="X41" i="21"/>
  <c r="X42" i="21"/>
  <c r="X43" i="21"/>
  <c r="X44" i="21"/>
  <c r="X45" i="21"/>
  <c r="X46" i="21"/>
  <c r="X47" i="21"/>
  <c r="X48" i="21"/>
  <c r="X49" i="21"/>
  <c r="X50" i="21"/>
  <c r="X51" i="21"/>
  <c r="X52" i="21"/>
  <c r="X53" i="21"/>
  <c r="X54" i="21"/>
  <c r="X55" i="21"/>
  <c r="X56" i="21"/>
  <c r="X57" i="21"/>
  <c r="X58" i="21"/>
  <c r="X59" i="21"/>
  <c r="X60" i="21"/>
  <c r="X61" i="21"/>
  <c r="X62" i="21"/>
  <c r="X63" i="21"/>
  <c r="X64" i="21"/>
  <c r="X65" i="21"/>
  <c r="X66" i="21"/>
  <c r="X67" i="21"/>
  <c r="X68" i="21"/>
  <c r="X69" i="21"/>
  <c r="X70" i="21"/>
  <c r="X71" i="21"/>
  <c r="X72" i="21"/>
  <c r="X73" i="21"/>
  <c r="X74" i="21"/>
  <c r="X75" i="21"/>
  <c r="X76" i="21"/>
  <c r="X77" i="21"/>
  <c r="X78" i="21"/>
  <c r="X79" i="21"/>
  <c r="X80" i="21"/>
  <c r="X81" i="21"/>
  <c r="X82" i="21"/>
  <c r="X83" i="21"/>
  <c r="X84" i="21"/>
  <c r="X85" i="21"/>
  <c r="X86" i="21"/>
  <c r="X87" i="21"/>
  <c r="X88" i="21"/>
  <c r="X89" i="21"/>
  <c r="X90" i="21"/>
  <c r="X91" i="21"/>
  <c r="X92" i="21"/>
  <c r="X93" i="21"/>
  <c r="X94" i="21"/>
  <c r="X95" i="21"/>
  <c r="X96" i="21"/>
  <c r="X97" i="21"/>
  <c r="X98" i="21"/>
  <c r="X99" i="21"/>
  <c r="X100" i="21"/>
  <c r="X101" i="21"/>
  <c r="X103" i="21"/>
  <c r="X104" i="21"/>
  <c r="X105" i="21"/>
  <c r="X106" i="21"/>
  <c r="X107" i="21"/>
  <c r="X108" i="21"/>
  <c r="X109" i="21"/>
  <c r="X110" i="21"/>
  <c r="X111" i="21"/>
  <c r="X112" i="21"/>
  <c r="X113" i="21"/>
  <c r="X114" i="21"/>
  <c r="X115" i="21"/>
  <c r="X116" i="21"/>
  <c r="X117" i="21"/>
  <c r="X118" i="21"/>
  <c r="X119" i="21"/>
  <c r="X120" i="21"/>
  <c r="X121" i="21"/>
  <c r="X122" i="21"/>
  <c r="X123" i="21"/>
  <c r="X124" i="21"/>
  <c r="X125" i="21"/>
  <c r="X126" i="21"/>
  <c r="X127" i="21"/>
  <c r="X128" i="21"/>
  <c r="X129" i="21"/>
  <c r="X130" i="21"/>
  <c r="X131" i="21"/>
  <c r="X132" i="21"/>
  <c r="X133" i="21"/>
  <c r="X134" i="21"/>
  <c r="X135" i="21"/>
  <c r="X136" i="21"/>
  <c r="X137" i="21"/>
  <c r="X138" i="21"/>
  <c r="X139" i="21"/>
  <c r="X140" i="21"/>
  <c r="X141" i="21"/>
  <c r="X142" i="21"/>
  <c r="X143" i="21"/>
  <c r="X144" i="21"/>
  <c r="X145" i="21"/>
  <c r="X146" i="21"/>
  <c r="X147" i="21"/>
  <c r="X148" i="21"/>
  <c r="X149" i="21"/>
  <c r="X150" i="21"/>
  <c r="X151" i="21"/>
  <c r="X152" i="21"/>
  <c r="X153" i="21"/>
  <c r="X154" i="21"/>
  <c r="X155" i="21"/>
  <c r="X156" i="21"/>
  <c r="X157" i="21"/>
  <c r="X158" i="21"/>
  <c r="X159" i="21"/>
  <c r="X160" i="21"/>
  <c r="X161" i="21"/>
  <c r="X162" i="21"/>
  <c r="X163" i="21"/>
  <c r="X164" i="21"/>
  <c r="X165" i="21"/>
  <c r="X166" i="21"/>
  <c r="X167" i="21"/>
  <c r="X168" i="21"/>
  <c r="X169" i="21"/>
  <c r="X170" i="21"/>
  <c r="X171" i="21"/>
  <c r="X172" i="21"/>
  <c r="X173" i="21"/>
  <c r="X174" i="21"/>
  <c r="X175" i="21"/>
  <c r="X176" i="21"/>
  <c r="X177" i="21"/>
  <c r="X178" i="21"/>
  <c r="X179" i="21"/>
  <c r="X180" i="21"/>
  <c r="X181" i="21"/>
  <c r="X182" i="21"/>
  <c r="X183" i="21"/>
  <c r="X184" i="21"/>
  <c r="X185" i="21"/>
  <c r="X186" i="21"/>
  <c r="X187" i="21"/>
  <c r="X188" i="21"/>
  <c r="X189" i="21"/>
  <c r="X190" i="21"/>
  <c r="X191" i="21"/>
  <c r="X192" i="21"/>
  <c r="X193" i="21"/>
  <c r="X194" i="21"/>
  <c r="X195" i="21"/>
  <c r="X196" i="21"/>
  <c r="X197" i="21"/>
  <c r="X198" i="21"/>
  <c r="X199" i="21"/>
  <c r="X200" i="21"/>
  <c r="X201" i="21"/>
  <c r="X202" i="21"/>
  <c r="X203" i="21"/>
  <c r="X204" i="21"/>
  <c r="X205" i="21"/>
  <c r="X206" i="21"/>
  <c r="X207" i="21"/>
  <c r="X208" i="21"/>
  <c r="X209" i="21"/>
  <c r="X210" i="21"/>
  <c r="X211" i="21"/>
  <c r="X212" i="21"/>
  <c r="X213" i="21"/>
  <c r="X214" i="21"/>
  <c r="X215" i="21"/>
  <c r="X216" i="21"/>
  <c r="X217" i="21"/>
  <c r="X218" i="21"/>
  <c r="X219" i="21"/>
  <c r="X220" i="21"/>
  <c r="X221" i="21"/>
  <c r="X222" i="21"/>
  <c r="X223" i="21"/>
  <c r="X224" i="21"/>
  <c r="X11" i="21"/>
  <c r="V19" i="21"/>
  <c r="V20" i="21"/>
  <c r="V21" i="21"/>
  <c r="V22" i="21"/>
  <c r="V23" i="21"/>
  <c r="V24" i="21"/>
  <c r="V25" i="21"/>
  <c r="V26" i="21"/>
  <c r="V27" i="21"/>
  <c r="V28" i="21"/>
  <c r="V29" i="21"/>
  <c r="V30" i="21"/>
  <c r="V31" i="21"/>
  <c r="V32" i="21"/>
  <c r="V33" i="21"/>
  <c r="V34" i="21"/>
  <c r="V35" i="21"/>
  <c r="V36" i="21"/>
  <c r="V37" i="21"/>
  <c r="V38" i="21"/>
  <c r="V39" i="21"/>
  <c r="V40" i="21"/>
  <c r="V41" i="21"/>
  <c r="V42" i="21"/>
  <c r="V43" i="21"/>
  <c r="V44" i="21"/>
  <c r="V45" i="21"/>
  <c r="V46" i="21"/>
  <c r="V47" i="21"/>
  <c r="V48" i="21"/>
  <c r="V49" i="21"/>
  <c r="V50" i="21"/>
  <c r="V51" i="21"/>
  <c r="V52" i="21"/>
  <c r="V53" i="21"/>
  <c r="V54" i="21"/>
  <c r="V55" i="21"/>
  <c r="V56" i="21"/>
  <c r="V57" i="21"/>
  <c r="V58" i="21"/>
  <c r="V59" i="21"/>
  <c r="V60" i="21"/>
  <c r="V61" i="21"/>
  <c r="V62" i="21"/>
  <c r="V63" i="21"/>
  <c r="V64" i="21"/>
  <c r="V65" i="21"/>
  <c r="V66" i="21"/>
  <c r="V67" i="21"/>
  <c r="V68" i="21"/>
  <c r="V69" i="21"/>
  <c r="V70" i="21"/>
  <c r="V71" i="21"/>
  <c r="V72" i="21"/>
  <c r="V73" i="21"/>
  <c r="V74" i="21"/>
  <c r="V75" i="21"/>
  <c r="V76" i="21"/>
  <c r="V77" i="21"/>
  <c r="V78" i="21"/>
  <c r="V79" i="21"/>
  <c r="V80" i="21"/>
  <c r="V81" i="21"/>
  <c r="V82" i="21"/>
  <c r="V83" i="21"/>
  <c r="V84" i="21"/>
  <c r="V85" i="21"/>
  <c r="V86" i="21"/>
  <c r="V87" i="21"/>
  <c r="V88" i="21"/>
  <c r="V89" i="21"/>
  <c r="V90" i="21"/>
  <c r="V91" i="21"/>
  <c r="V92" i="21"/>
  <c r="V93" i="21"/>
  <c r="V94" i="21"/>
  <c r="V95" i="21"/>
  <c r="V96" i="21"/>
  <c r="V97" i="21"/>
  <c r="V98" i="21"/>
  <c r="V99" i="21"/>
  <c r="V100" i="21"/>
  <c r="V101" i="21"/>
  <c r="V103" i="21"/>
  <c r="V104" i="21"/>
  <c r="V105" i="21"/>
  <c r="V106" i="21"/>
  <c r="V107" i="21"/>
  <c r="V108" i="21"/>
  <c r="V109" i="21"/>
  <c r="V110" i="21"/>
  <c r="V111" i="21"/>
  <c r="V112" i="21"/>
  <c r="V113" i="21"/>
  <c r="V114" i="21"/>
  <c r="V115" i="21"/>
  <c r="V116" i="21"/>
  <c r="V117" i="21"/>
  <c r="V118" i="21"/>
  <c r="V119" i="21"/>
  <c r="V120" i="21"/>
  <c r="V121" i="21"/>
  <c r="V122" i="21"/>
  <c r="V123" i="21"/>
  <c r="V124" i="21"/>
  <c r="V125" i="21"/>
  <c r="V126" i="21"/>
  <c r="V127" i="21"/>
  <c r="V128" i="21"/>
  <c r="V129" i="21"/>
  <c r="V130" i="21"/>
  <c r="V131" i="21"/>
  <c r="V132" i="21"/>
  <c r="V133" i="21"/>
  <c r="V134" i="21"/>
  <c r="V135" i="21"/>
  <c r="V136" i="21"/>
  <c r="V137" i="21"/>
  <c r="V138" i="21"/>
  <c r="V139" i="21"/>
  <c r="V140" i="21"/>
  <c r="V141" i="21"/>
  <c r="V142" i="21"/>
  <c r="V143" i="21"/>
  <c r="V144" i="21"/>
  <c r="V145" i="21"/>
  <c r="V146" i="21"/>
  <c r="V147" i="21"/>
  <c r="V148" i="21"/>
  <c r="V149" i="21"/>
  <c r="V150" i="21"/>
  <c r="V151" i="21"/>
  <c r="V152" i="21"/>
  <c r="V153" i="21"/>
  <c r="V154" i="21"/>
  <c r="V155" i="21"/>
  <c r="V156" i="21"/>
  <c r="V157" i="21"/>
  <c r="V158" i="21"/>
  <c r="V159" i="21"/>
  <c r="V160" i="21"/>
  <c r="V161" i="21"/>
  <c r="V162" i="21"/>
  <c r="V163" i="21"/>
  <c r="V164" i="21"/>
  <c r="V165" i="21"/>
  <c r="V166" i="21"/>
  <c r="V167" i="21"/>
  <c r="V168" i="21"/>
  <c r="V169" i="21"/>
  <c r="V170" i="21"/>
  <c r="V171" i="21"/>
  <c r="V172" i="21"/>
  <c r="V173" i="21"/>
  <c r="V174" i="21"/>
  <c r="V175" i="21"/>
  <c r="V176" i="21"/>
  <c r="V177" i="21"/>
  <c r="V178" i="21"/>
  <c r="V179" i="21"/>
  <c r="V180" i="21"/>
  <c r="V181" i="21"/>
  <c r="V182" i="21"/>
  <c r="V183" i="21"/>
  <c r="V184" i="21"/>
  <c r="V185" i="21"/>
  <c r="V186" i="21"/>
  <c r="V187" i="21"/>
  <c r="V188" i="21"/>
  <c r="V189" i="21"/>
  <c r="V190" i="21"/>
  <c r="V191" i="21"/>
  <c r="V192" i="21"/>
  <c r="V193" i="21"/>
  <c r="V194" i="21"/>
  <c r="V195" i="21"/>
  <c r="V196" i="21"/>
  <c r="V197" i="21"/>
  <c r="V198" i="21"/>
  <c r="V199" i="21"/>
  <c r="V200" i="21"/>
  <c r="V201" i="21"/>
  <c r="V202" i="21"/>
  <c r="V203" i="21"/>
  <c r="V204" i="21"/>
  <c r="V205" i="21"/>
  <c r="V206" i="21"/>
  <c r="V207" i="21"/>
  <c r="V208" i="21"/>
  <c r="V209" i="21"/>
  <c r="V210" i="21"/>
  <c r="V211" i="21"/>
  <c r="V212" i="21"/>
  <c r="V213" i="21"/>
  <c r="V214" i="21"/>
  <c r="V215" i="21"/>
  <c r="V216" i="21"/>
  <c r="V217" i="21"/>
  <c r="V218" i="21"/>
  <c r="V219" i="21"/>
  <c r="V220" i="21"/>
  <c r="V221" i="21"/>
  <c r="V222" i="21"/>
  <c r="V223" i="21"/>
  <c r="V224" i="21"/>
  <c r="V12" i="21"/>
  <c r="V13" i="21"/>
  <c r="V14" i="21"/>
  <c r="V15" i="21"/>
  <c r="V16" i="21"/>
  <c r="V17" i="21"/>
  <c r="V18" i="21"/>
  <c r="V11" i="21"/>
  <c r="T12" i="21"/>
  <c r="T13" i="21"/>
  <c r="T14" i="21"/>
  <c r="T15" i="21"/>
  <c r="T16" i="21"/>
  <c r="T17" i="21"/>
  <c r="T18" i="21"/>
  <c r="T19" i="21"/>
  <c r="T20" i="21"/>
  <c r="T21" i="21"/>
  <c r="T22" i="21"/>
  <c r="T23" i="21"/>
  <c r="T24" i="21"/>
  <c r="T25" i="21"/>
  <c r="T26" i="21"/>
  <c r="T27" i="21"/>
  <c r="T28" i="21"/>
  <c r="T29" i="21"/>
  <c r="T30" i="21"/>
  <c r="T31" i="21"/>
  <c r="T32" i="21"/>
  <c r="T33" i="21"/>
  <c r="T34" i="21"/>
  <c r="T35" i="21"/>
  <c r="T36" i="21"/>
  <c r="T37" i="21"/>
  <c r="T38" i="21"/>
  <c r="T39" i="21"/>
  <c r="T40" i="21"/>
  <c r="T41" i="21"/>
  <c r="T42" i="21"/>
  <c r="T43" i="21"/>
  <c r="T44" i="21"/>
  <c r="T45" i="21"/>
  <c r="T46" i="21"/>
  <c r="T47" i="21"/>
  <c r="T48" i="21"/>
  <c r="T49" i="21"/>
  <c r="T50" i="21"/>
  <c r="T51" i="21"/>
  <c r="T52" i="21"/>
  <c r="T53" i="21"/>
  <c r="T54" i="21"/>
  <c r="T55" i="21"/>
  <c r="T56" i="21"/>
  <c r="T57" i="21"/>
  <c r="T58" i="21"/>
  <c r="T59" i="21"/>
  <c r="T60" i="21"/>
  <c r="T61" i="21"/>
  <c r="T62" i="21"/>
  <c r="T63" i="21"/>
  <c r="T64" i="21"/>
  <c r="T65" i="21"/>
  <c r="T66" i="21"/>
  <c r="T67" i="21"/>
  <c r="T68" i="21"/>
  <c r="T69" i="21"/>
  <c r="T70" i="21"/>
  <c r="T71" i="21"/>
  <c r="T72" i="21"/>
  <c r="T73" i="21"/>
  <c r="T74" i="21"/>
  <c r="T75" i="21"/>
  <c r="T76" i="21"/>
  <c r="T77" i="21"/>
  <c r="T78" i="21"/>
  <c r="T79" i="21"/>
  <c r="T80" i="21"/>
  <c r="T81" i="21"/>
  <c r="T82" i="21"/>
  <c r="T83" i="21"/>
  <c r="T84" i="21"/>
  <c r="T85" i="21"/>
  <c r="T86" i="21"/>
  <c r="T87" i="21"/>
  <c r="T88" i="21"/>
  <c r="T89" i="21"/>
  <c r="T90" i="21"/>
  <c r="T91" i="21"/>
  <c r="T92" i="21"/>
  <c r="T93" i="21"/>
  <c r="T94" i="21"/>
  <c r="T95" i="21"/>
  <c r="T96" i="21"/>
  <c r="T97" i="21"/>
  <c r="T98" i="21"/>
  <c r="T99" i="21"/>
  <c r="T100" i="21"/>
  <c r="T101" i="21"/>
  <c r="T103" i="21"/>
  <c r="T104" i="21"/>
  <c r="T105" i="21"/>
  <c r="T106" i="21"/>
  <c r="T107" i="21"/>
  <c r="T108" i="21"/>
  <c r="T109" i="21"/>
  <c r="T110" i="21"/>
  <c r="T111" i="21"/>
  <c r="T112" i="21"/>
  <c r="T113" i="21"/>
  <c r="T114" i="21"/>
  <c r="T115" i="21"/>
  <c r="T116" i="21"/>
  <c r="T117" i="21"/>
  <c r="T118" i="21"/>
  <c r="T119" i="21"/>
  <c r="T120" i="21"/>
  <c r="T121" i="21"/>
  <c r="T122" i="21"/>
  <c r="T123" i="21"/>
  <c r="T124" i="21"/>
  <c r="T125" i="21"/>
  <c r="T126" i="21"/>
  <c r="T127" i="21"/>
  <c r="T128" i="21"/>
  <c r="T129" i="21"/>
  <c r="T130" i="21"/>
  <c r="T131" i="21"/>
  <c r="T132" i="21"/>
  <c r="T133" i="21"/>
  <c r="T134" i="21"/>
  <c r="T135" i="21"/>
  <c r="T136" i="21"/>
  <c r="T137" i="21"/>
  <c r="T138" i="21"/>
  <c r="T139" i="21"/>
  <c r="T140" i="21"/>
  <c r="T141" i="21"/>
  <c r="T142" i="21"/>
  <c r="T143" i="21"/>
  <c r="T144" i="21"/>
  <c r="T145" i="21"/>
  <c r="T146" i="21"/>
  <c r="T147" i="21"/>
  <c r="T148" i="21"/>
  <c r="T149" i="21"/>
  <c r="T150" i="21"/>
  <c r="T151" i="21"/>
  <c r="T152" i="21"/>
  <c r="T153" i="21"/>
  <c r="T154" i="21"/>
  <c r="T155" i="21"/>
  <c r="T156" i="21"/>
  <c r="T157" i="21"/>
  <c r="T158" i="21"/>
  <c r="T159" i="21"/>
  <c r="T160" i="21"/>
  <c r="T161" i="21"/>
  <c r="T162" i="21"/>
  <c r="T163" i="21"/>
  <c r="T164" i="21"/>
  <c r="T165" i="21"/>
  <c r="T166" i="21"/>
  <c r="T167" i="21"/>
  <c r="T168" i="21"/>
  <c r="T169" i="21"/>
  <c r="T170" i="21"/>
  <c r="T171" i="21"/>
  <c r="T172" i="21"/>
  <c r="T173" i="21"/>
  <c r="T174" i="21"/>
  <c r="T175" i="21"/>
  <c r="T176" i="21"/>
  <c r="T177" i="21"/>
  <c r="T178" i="21"/>
  <c r="T179" i="21"/>
  <c r="T180" i="21"/>
  <c r="T181" i="21"/>
  <c r="T182" i="21"/>
  <c r="T183" i="21"/>
  <c r="T184" i="21"/>
  <c r="T185" i="21"/>
  <c r="T186" i="21"/>
  <c r="T187" i="21"/>
  <c r="T188" i="21"/>
  <c r="T189" i="21"/>
  <c r="T190" i="21"/>
  <c r="T191" i="21"/>
  <c r="T192" i="21"/>
  <c r="T193" i="21"/>
  <c r="T194" i="21"/>
  <c r="T195" i="21"/>
  <c r="T196" i="21"/>
  <c r="T197" i="21"/>
  <c r="T198" i="21"/>
  <c r="T199" i="21"/>
  <c r="T200" i="21"/>
  <c r="T201" i="21"/>
  <c r="T202" i="21"/>
  <c r="T203" i="21"/>
  <c r="T204" i="21"/>
  <c r="T205" i="21"/>
  <c r="T206" i="21"/>
  <c r="T207" i="21"/>
  <c r="T208" i="21"/>
  <c r="T209" i="21"/>
  <c r="T210" i="21"/>
  <c r="T211" i="21"/>
  <c r="T212" i="21"/>
  <c r="T213" i="21"/>
  <c r="T214" i="21"/>
  <c r="T215" i="21"/>
  <c r="T216" i="21"/>
  <c r="T217" i="21"/>
  <c r="T218" i="21"/>
  <c r="T219" i="21"/>
  <c r="T220" i="21"/>
  <c r="T221" i="21"/>
  <c r="T222" i="21"/>
  <c r="T223" i="21"/>
  <c r="T224" i="21"/>
  <c r="T10" i="21"/>
  <c r="T11" i="21"/>
  <c r="T9" i="21"/>
  <c r="N15" i="21"/>
  <c r="N21" i="21"/>
  <c r="N27" i="21"/>
  <c r="N33" i="21"/>
  <c r="N39" i="21"/>
  <c r="N45" i="21"/>
  <c r="N51" i="21"/>
  <c r="N57" i="21"/>
  <c r="N63" i="21"/>
  <c r="N69" i="21"/>
  <c r="N75" i="21"/>
  <c r="N81" i="21"/>
  <c r="N87" i="21"/>
  <c r="N93" i="21"/>
  <c r="N99" i="21"/>
  <c r="N105" i="21"/>
  <c r="N111" i="21"/>
  <c r="N117" i="21"/>
  <c r="N123" i="21"/>
  <c r="N129" i="21"/>
  <c r="N135" i="21"/>
  <c r="N141" i="21"/>
  <c r="N147" i="21"/>
  <c r="N153" i="21"/>
  <c r="N159" i="21"/>
  <c r="N165" i="21"/>
  <c r="N171" i="21"/>
  <c r="N177" i="21"/>
  <c r="N183" i="21"/>
  <c r="N189" i="21"/>
  <c r="N195" i="21"/>
  <c r="N201" i="21"/>
  <c r="N207" i="21"/>
  <c r="N213" i="21"/>
  <c r="N219" i="21"/>
  <c r="N9" i="21"/>
  <c r="O9" i="21" s="1"/>
  <c r="L15" i="21"/>
  <c r="K15" i="21" s="1"/>
  <c r="L21" i="21"/>
  <c r="K21" i="21" s="1"/>
  <c r="L27" i="21"/>
  <c r="K27" i="21" s="1"/>
  <c r="L33" i="21"/>
  <c r="K33" i="21" s="1"/>
  <c r="L39" i="21"/>
  <c r="K39" i="21" s="1"/>
  <c r="L45" i="21"/>
  <c r="K45" i="21" s="1"/>
  <c r="L51" i="21"/>
  <c r="K51" i="21" s="1"/>
  <c r="L57" i="21"/>
  <c r="K57" i="21" s="1"/>
  <c r="L63" i="21"/>
  <c r="K63" i="21" s="1"/>
  <c r="L69" i="21"/>
  <c r="K69" i="21" s="1"/>
  <c r="L75" i="21"/>
  <c r="K75" i="21" s="1"/>
  <c r="L81" i="21"/>
  <c r="K81" i="21" s="1"/>
  <c r="L87" i="21"/>
  <c r="K87" i="21" s="1"/>
  <c r="L93" i="21"/>
  <c r="K93" i="21" s="1"/>
  <c r="L99" i="21"/>
  <c r="K99" i="21" s="1"/>
  <c r="L105" i="21"/>
  <c r="K105" i="21" s="1"/>
  <c r="L111" i="21"/>
  <c r="K111" i="21" s="1"/>
  <c r="L117" i="21"/>
  <c r="K117" i="21" s="1"/>
  <c r="L123" i="21"/>
  <c r="K123" i="21" s="1"/>
  <c r="L129" i="21"/>
  <c r="K129" i="21" s="1"/>
  <c r="L135" i="21"/>
  <c r="K135" i="21" s="1"/>
  <c r="L141" i="21"/>
  <c r="K141" i="21" s="1"/>
  <c r="L147" i="21"/>
  <c r="K147" i="21" s="1"/>
  <c r="L153" i="21"/>
  <c r="K153" i="21" s="1"/>
  <c r="L159" i="21"/>
  <c r="K159" i="21" s="1"/>
  <c r="L165" i="21"/>
  <c r="K165" i="21" s="1"/>
  <c r="L171" i="21"/>
  <c r="K171" i="21" s="1"/>
  <c r="L177" i="21"/>
  <c r="K177" i="21" s="1"/>
  <c r="L183" i="21"/>
  <c r="K183" i="21" s="1"/>
  <c r="L189" i="21"/>
  <c r="K189" i="21" s="1"/>
  <c r="L195" i="21"/>
  <c r="K195" i="21" s="1"/>
  <c r="L201" i="21"/>
  <c r="K201" i="21" s="1"/>
  <c r="L207" i="21"/>
  <c r="K207" i="21" s="1"/>
  <c r="L213" i="21"/>
  <c r="K213" i="21" s="1"/>
  <c r="L219" i="21"/>
  <c r="K219" i="21" s="1"/>
  <c r="L9" i="21"/>
  <c r="K9" i="21" s="1"/>
  <c r="AJ177" i="21" l="1"/>
  <c r="AJ81" i="21"/>
  <c r="AJ57" i="21"/>
  <c r="AE15" i="21"/>
  <c r="AJ153" i="21"/>
  <c r="AJ207" i="21"/>
  <c r="AJ183" i="21"/>
  <c r="AJ171" i="21"/>
  <c r="AJ159" i="21"/>
  <c r="AJ147" i="21"/>
  <c r="AJ135" i="21"/>
  <c r="AJ123" i="21"/>
  <c r="AJ111" i="21"/>
  <c r="AJ99" i="21"/>
  <c r="AJ87" i="21"/>
  <c r="AJ75" i="21"/>
  <c r="AJ63" i="21"/>
  <c r="AJ51" i="21"/>
  <c r="AJ39" i="21"/>
  <c r="AJ27" i="21"/>
  <c r="AJ15" i="21"/>
  <c r="AE224" i="21"/>
  <c r="AE220" i="21"/>
  <c r="AE216" i="21"/>
  <c r="AE212" i="21"/>
  <c r="AE208" i="21"/>
  <c r="AE204" i="21"/>
  <c r="AE200" i="21"/>
  <c r="AE196" i="21"/>
  <c r="AE192" i="21"/>
  <c r="AE188" i="21"/>
  <c r="AE184" i="21"/>
  <c r="AE172" i="21"/>
  <c r="AE168" i="21"/>
  <c r="AE164" i="21"/>
  <c r="AE160" i="21"/>
  <c r="AE156" i="21"/>
  <c r="AE152" i="21"/>
  <c r="AE148" i="21"/>
  <c r="AE144" i="21"/>
  <c r="AE136" i="21"/>
  <c r="AE132" i="21"/>
  <c r="AE128" i="21"/>
  <c r="AE124" i="21"/>
  <c r="AE120" i="21"/>
  <c r="AE116" i="21"/>
  <c r="AE112" i="21"/>
  <c r="AE108" i="21"/>
  <c r="AE104" i="21"/>
  <c r="AE84" i="21"/>
  <c r="AE80" i="21"/>
  <c r="AE76" i="21"/>
  <c r="AE72" i="21"/>
  <c r="AE68" i="21"/>
  <c r="AE64" i="21"/>
  <c r="AE60" i="21"/>
  <c r="AE56" i="21"/>
  <c r="AE52" i="21"/>
  <c r="AE48" i="21"/>
  <c r="AE36" i="21"/>
  <c r="AE32" i="21"/>
  <c r="AE28" i="21"/>
  <c r="AE24" i="21"/>
  <c r="AE20" i="21"/>
  <c r="AJ129" i="21"/>
  <c r="AJ33" i="21"/>
  <c r="AE18" i="21"/>
  <c r="AE14" i="21"/>
  <c r="AJ201" i="21"/>
  <c r="AJ105" i="21"/>
  <c r="AJ213" i="21"/>
  <c r="AJ189" i="21"/>
  <c r="AJ165" i="21"/>
  <c r="AJ141" i="21"/>
  <c r="AJ117" i="21"/>
  <c r="AJ93" i="21"/>
  <c r="AJ69" i="21"/>
  <c r="AJ45" i="21"/>
  <c r="AJ21" i="21"/>
  <c r="AE173" i="21"/>
  <c r="AE85" i="21"/>
  <c r="AE33" i="21"/>
  <c r="AJ9" i="21"/>
  <c r="AJ219" i="21"/>
  <c r="AJ195" i="21"/>
  <c r="AE218" i="21"/>
  <c r="AE214" i="21"/>
  <c r="AE210" i="21"/>
  <c r="AE206" i="21"/>
  <c r="AE202" i="21"/>
  <c r="AE198" i="21"/>
  <c r="AE194" i="21"/>
  <c r="AE190" i="21"/>
  <c r="AE186" i="21"/>
  <c r="AE182" i="21"/>
  <c r="AE178" i="21"/>
  <c r="AE174" i="21"/>
  <c r="AE170" i="21"/>
  <c r="AE166" i="21"/>
  <c r="AE162" i="21"/>
  <c r="AE138" i="21"/>
  <c r="AE110" i="21"/>
  <c r="AE106" i="21"/>
  <c r="AE102" i="21"/>
  <c r="AE98" i="21"/>
  <c r="AE94" i="21"/>
  <c r="AE90" i="21"/>
  <c r="AE86" i="21"/>
  <c r="AE82" i="21"/>
  <c r="AE78" i="21"/>
  <c r="AE74" i="21"/>
  <c r="AE70" i="21"/>
  <c r="AE66" i="21"/>
  <c r="AE62" i="21"/>
  <c r="AE58" i="21"/>
  <c r="AE54" i="21"/>
  <c r="AE50" i="21"/>
  <c r="AE46" i="21"/>
  <c r="AE42" i="21"/>
  <c r="AE38" i="21"/>
  <c r="AE34" i="21"/>
  <c r="AE30" i="21"/>
  <c r="AE26" i="21"/>
  <c r="AE22" i="21"/>
  <c r="AE16" i="21"/>
  <c r="AE213" i="21"/>
  <c r="AE209" i="21"/>
  <c r="AE169" i="21"/>
  <c r="AE165" i="21"/>
  <c r="AE161" i="21"/>
  <c r="AE81" i="21"/>
  <c r="AE77" i="21"/>
  <c r="AE73" i="21"/>
  <c r="AE29" i="21"/>
  <c r="AE25" i="21"/>
  <c r="AE223" i="21"/>
  <c r="AE219" i="21"/>
  <c r="AE215" i="21"/>
  <c r="AE211" i="21"/>
  <c r="AE207" i="21"/>
  <c r="AE203" i="21"/>
  <c r="AE199" i="21"/>
  <c r="AE195" i="21"/>
  <c r="AE191" i="21"/>
  <c r="AE187" i="21"/>
  <c r="AE183" i="21"/>
  <c r="AE179" i="21"/>
  <c r="AE175" i="21"/>
  <c r="AE171" i="21"/>
  <c r="AE167" i="21"/>
  <c r="AE163" i="21"/>
  <c r="AE159" i="21"/>
  <c r="AE155" i="21"/>
  <c r="AE151" i="21"/>
  <c r="AE147" i="21"/>
  <c r="AE143" i="21"/>
  <c r="AE139" i="21"/>
  <c r="AE135" i="21"/>
  <c r="AE131" i="21"/>
  <c r="AE127" i="21"/>
  <c r="AE123" i="21"/>
  <c r="AE119" i="21"/>
  <c r="AE115" i="21"/>
  <c r="AE111" i="21"/>
  <c r="AE107" i="21"/>
  <c r="AE103" i="21"/>
  <c r="AE99" i="21"/>
  <c r="AE95" i="21"/>
  <c r="AE91" i="21"/>
  <c r="AE87" i="21"/>
  <c r="AE83" i="21"/>
  <c r="AE79" i="21"/>
  <c r="AE75" i="21"/>
  <c r="AE71" i="21"/>
  <c r="AE67" i="21"/>
  <c r="AE63" i="21"/>
  <c r="AE59" i="21"/>
  <c r="AE55" i="21"/>
  <c r="AE51" i="21"/>
  <c r="AE47" i="21"/>
  <c r="AE43" i="21"/>
  <c r="AE39" i="21"/>
  <c r="AE35" i="21"/>
  <c r="AE31" i="21"/>
  <c r="AE27" i="21"/>
  <c r="AE23" i="21"/>
  <c r="AE19" i="21"/>
  <c r="AE222" i="21"/>
  <c r="AE158" i="21"/>
  <c r="AE154" i="21"/>
  <c r="AE150" i="21"/>
  <c r="AE146" i="21"/>
  <c r="AE142" i="21"/>
  <c r="AE134" i="21"/>
  <c r="AE130" i="21"/>
  <c r="AE126" i="21"/>
  <c r="AE122" i="21"/>
  <c r="AE118" i="21"/>
  <c r="AE114" i="21"/>
  <c r="AE180" i="21"/>
  <c r="AE176" i="21"/>
  <c r="AE140" i="21"/>
  <c r="AE100" i="21"/>
  <c r="AE96" i="21"/>
  <c r="AE92" i="21"/>
  <c r="AE88" i="21"/>
  <c r="AE44" i="21"/>
  <c r="AE40" i="21"/>
  <c r="AE12" i="21"/>
  <c r="AE17" i="21"/>
  <c r="AE13" i="21"/>
  <c r="AE221" i="21"/>
  <c r="AE217" i="21"/>
  <c r="AE205" i="21"/>
  <c r="AE201" i="21"/>
  <c r="AE197" i="21"/>
  <c r="AE193" i="21"/>
  <c r="AE189" i="21"/>
  <c r="AE185" i="21"/>
  <c r="AE181" i="21"/>
  <c r="AE177" i="21"/>
  <c r="AE157" i="21"/>
  <c r="AE153" i="21"/>
  <c r="AE149" i="21"/>
  <c r="AE145" i="21"/>
  <c r="AE141" i="21"/>
  <c r="AE137" i="21"/>
  <c r="AE133" i="21"/>
  <c r="AE129" i="21"/>
  <c r="AE125" i="21"/>
  <c r="AE121" i="21"/>
  <c r="AE117" i="21"/>
  <c r="AE113" i="21"/>
  <c r="AE109" i="21"/>
  <c r="AE105" i="21"/>
  <c r="AE101" i="21"/>
  <c r="AE97" i="21"/>
  <c r="AE93" i="21"/>
  <c r="AE89" i="21"/>
  <c r="AE69" i="21"/>
  <c r="AE65" i="21"/>
  <c r="AE61" i="21"/>
  <c r="AE57" i="21"/>
  <c r="AE53" i="21"/>
  <c r="AE49" i="21"/>
  <c r="AE45" i="21"/>
  <c r="AE41" i="21"/>
  <c r="AE37" i="21"/>
  <c r="AE21" i="21"/>
  <c r="AE11" i="21"/>
  <c r="O213" i="21"/>
  <c r="P213" i="21"/>
  <c r="Q213" i="21" s="1"/>
  <c r="O201" i="21"/>
  <c r="P201" i="21"/>
  <c r="Q201" i="21" s="1"/>
  <c r="O189" i="21"/>
  <c r="P189" i="21"/>
  <c r="Q189" i="21" s="1"/>
  <c r="O177" i="21"/>
  <c r="AF177" i="21" s="1"/>
  <c r="AG177" i="21" s="1"/>
  <c r="P177" i="21"/>
  <c r="Q177" i="21" s="1"/>
  <c r="O165" i="21"/>
  <c r="P165" i="21"/>
  <c r="Q165" i="21" s="1"/>
  <c r="O153" i="21"/>
  <c r="P153" i="21"/>
  <c r="Q153" i="21" s="1"/>
  <c r="O141" i="21"/>
  <c r="P141" i="21"/>
  <c r="Q141" i="21" s="1"/>
  <c r="O129" i="21"/>
  <c r="AF129" i="21" s="1"/>
  <c r="AG129" i="21" s="1"/>
  <c r="P129" i="21"/>
  <c r="Q129" i="21" s="1"/>
  <c r="O117" i="21"/>
  <c r="P117" i="21"/>
  <c r="Q117" i="21" s="1"/>
  <c r="O105" i="21"/>
  <c r="P105" i="21"/>
  <c r="Q105" i="21" s="1"/>
  <c r="O93" i="21"/>
  <c r="P93" i="21"/>
  <c r="Q93" i="21" s="1"/>
  <c r="O81" i="21"/>
  <c r="P81" i="21"/>
  <c r="Q81" i="21" s="1"/>
  <c r="O69" i="21"/>
  <c r="P69" i="21"/>
  <c r="Q69" i="21" s="1"/>
  <c r="O57" i="21"/>
  <c r="P57" i="21"/>
  <c r="Q57" i="21" s="1"/>
  <c r="O45" i="21"/>
  <c r="P45" i="21"/>
  <c r="Q45" i="21" s="1"/>
  <c r="O33" i="21"/>
  <c r="P33" i="21"/>
  <c r="Q33" i="21" s="1"/>
  <c r="O21" i="21"/>
  <c r="P21" i="21"/>
  <c r="Q21" i="21" s="1"/>
  <c r="AD10" i="21"/>
  <c r="AD9" i="21"/>
  <c r="AB9" i="21"/>
  <c r="Z10" i="21"/>
  <c r="Z9" i="21"/>
  <c r="AE9" i="21" s="1"/>
  <c r="K19" i="22"/>
  <c r="K20" i="22"/>
  <c r="K21" i="22"/>
  <c r="K22" i="22"/>
  <c r="K23" i="22"/>
  <c r="K24" i="22"/>
  <c r="K25" i="22"/>
  <c r="K26" i="22"/>
  <c r="K27" i="22"/>
  <c r="K28" i="22"/>
  <c r="K29" i="22"/>
  <c r="K30" i="22"/>
  <c r="K31" i="22"/>
  <c r="K32" i="22"/>
  <c r="K33" i="22"/>
  <c r="K34" i="22"/>
  <c r="K35" i="22"/>
  <c r="K36" i="22"/>
  <c r="K37" i="22"/>
  <c r="K38" i="22"/>
  <c r="K39" i="22"/>
  <c r="K40" i="22"/>
  <c r="K41" i="22"/>
  <c r="K42" i="22"/>
  <c r="K18" i="22"/>
  <c r="AF69" i="21" l="1"/>
  <c r="AF117" i="21"/>
  <c r="AG117" i="21" s="1"/>
  <c r="AF118" i="21" s="1"/>
  <c r="AF33" i="21"/>
  <c r="AG33" i="21" s="1"/>
  <c r="AF34" i="21" s="1"/>
  <c r="AF45" i="21"/>
  <c r="AF93" i="21"/>
  <c r="AF141" i="21"/>
  <c r="AG141" i="21" s="1"/>
  <c r="AF142" i="21" s="1"/>
  <c r="AF189" i="21"/>
  <c r="AF213" i="21"/>
  <c r="AG213" i="21" s="1"/>
  <c r="AF214" i="21" s="1"/>
  <c r="AF81" i="21"/>
  <c r="AG81" i="21" s="1"/>
  <c r="AF82" i="21" s="1"/>
  <c r="AF105" i="21"/>
  <c r="AF57" i="21"/>
  <c r="AF130" i="21"/>
  <c r="AF153" i="21"/>
  <c r="AG153" i="21" s="1"/>
  <c r="AF154" i="21" s="1"/>
  <c r="AF201" i="21"/>
  <c r="AF21" i="21"/>
  <c r="AF165" i="21"/>
  <c r="AE10" i="21"/>
  <c r="AF178" i="21"/>
  <c r="AF9" i="21"/>
  <c r="AG9" i="21" s="1"/>
  <c r="P27" i="21"/>
  <c r="Q27" i="21" s="1"/>
  <c r="P39" i="21"/>
  <c r="Q39" i="21" s="1"/>
  <c r="P51" i="21"/>
  <c r="Q51" i="21" s="1"/>
  <c r="P63" i="21"/>
  <c r="Q63" i="21" s="1"/>
  <c r="P75" i="21"/>
  <c r="Q75" i="21" s="1"/>
  <c r="P87" i="21"/>
  <c r="Q87" i="21" s="1"/>
  <c r="P99" i="21"/>
  <c r="Q99" i="21" s="1"/>
  <c r="P111" i="21"/>
  <c r="Q111" i="21" s="1"/>
  <c r="P123" i="21"/>
  <c r="Q123" i="21" s="1"/>
  <c r="P135" i="21"/>
  <c r="Q135" i="21" s="1"/>
  <c r="P147" i="21"/>
  <c r="Q147" i="21" s="1"/>
  <c r="P159" i="21"/>
  <c r="Q159" i="21" s="1"/>
  <c r="P171" i="21"/>
  <c r="Q171" i="21" s="1"/>
  <c r="P183" i="21"/>
  <c r="Q183" i="21" s="1"/>
  <c r="P195" i="21"/>
  <c r="Q195" i="21" s="1"/>
  <c r="P207" i="21"/>
  <c r="Q207" i="21" s="1"/>
  <c r="P15" i="21"/>
  <c r="Q15" i="21" s="1"/>
  <c r="P219" i="21"/>
  <c r="Q219" i="21" s="1"/>
  <c r="O15" i="21"/>
  <c r="AF15" i="21" s="1"/>
  <c r="AG15" i="21" s="1"/>
  <c r="O27" i="21"/>
  <c r="AF27" i="21" s="1"/>
  <c r="O39" i="21"/>
  <c r="AF39" i="21" s="1"/>
  <c r="AG39" i="21" s="1"/>
  <c r="O51" i="21"/>
  <c r="AF51" i="21" s="1"/>
  <c r="O63" i="21"/>
  <c r="AF63" i="21" s="1"/>
  <c r="O75" i="21"/>
  <c r="AF75" i="21" s="1"/>
  <c r="AG75" i="21" s="1"/>
  <c r="O87" i="21"/>
  <c r="AF87" i="21" s="1"/>
  <c r="O99" i="21"/>
  <c r="AF99" i="21" s="1"/>
  <c r="AG99" i="21" s="1"/>
  <c r="O111" i="21"/>
  <c r="AF111" i="21" s="1"/>
  <c r="O123" i="21"/>
  <c r="AF123" i="21" s="1"/>
  <c r="O135" i="21"/>
  <c r="AF135" i="21" s="1"/>
  <c r="AG135" i="21" s="1"/>
  <c r="O147" i="21"/>
  <c r="AF147" i="21" s="1"/>
  <c r="AG147" i="21" s="1"/>
  <c r="O159" i="21"/>
  <c r="AF159" i="21" s="1"/>
  <c r="AG159" i="21" s="1"/>
  <c r="O171" i="21"/>
  <c r="AF171" i="21" s="1"/>
  <c r="AG171" i="21" s="1"/>
  <c r="O183" i="21"/>
  <c r="AF183" i="21" s="1"/>
  <c r="O195" i="21"/>
  <c r="AF195" i="21" s="1"/>
  <c r="O207" i="21"/>
  <c r="AF207" i="21" s="1"/>
  <c r="AG207" i="21" s="1"/>
  <c r="O219" i="21"/>
  <c r="AF219" i="21" s="1"/>
  <c r="AG219" i="21" s="1"/>
  <c r="AG195" i="21" l="1"/>
  <c r="AF196" i="21" s="1"/>
  <c r="AG51" i="21"/>
  <c r="AG21" i="21"/>
  <c r="AF22" i="21" s="1"/>
  <c r="AG57" i="21"/>
  <c r="AG189" i="21"/>
  <c r="AF190" i="21" s="1"/>
  <c r="AF191" i="21" s="1"/>
  <c r="AF192" i="21" s="1"/>
  <c r="AF193" i="21" s="1"/>
  <c r="AF194" i="21" s="1"/>
  <c r="AG45" i="21"/>
  <c r="AG183" i="21"/>
  <c r="AF184" i="21" s="1"/>
  <c r="AF185" i="21" s="1"/>
  <c r="AF186" i="21" s="1"/>
  <c r="AF187" i="21" s="1"/>
  <c r="AF188" i="21" s="1"/>
  <c r="AG87" i="21"/>
  <c r="AF88" i="21" s="1"/>
  <c r="AF89" i="21" s="1"/>
  <c r="AF90" i="21" s="1"/>
  <c r="AF91" i="21" s="1"/>
  <c r="AF92" i="21" s="1"/>
  <c r="AG201" i="21"/>
  <c r="AF202" i="21" s="1"/>
  <c r="AF203" i="21" s="1"/>
  <c r="AF204" i="21" s="1"/>
  <c r="AF205" i="21" s="1"/>
  <c r="AF206" i="21" s="1"/>
  <c r="AG105" i="21"/>
  <c r="AG27" i="21"/>
  <c r="AF28" i="21" s="1"/>
  <c r="AF29" i="21" s="1"/>
  <c r="AF30" i="21" s="1"/>
  <c r="AF31" i="21" s="1"/>
  <c r="AF32" i="21" s="1"/>
  <c r="AG93" i="21"/>
  <c r="AF94" i="21" s="1"/>
  <c r="AG123" i="21"/>
  <c r="AF124" i="21" s="1"/>
  <c r="AF125" i="21" s="1"/>
  <c r="AF126" i="21" s="1"/>
  <c r="AF127" i="21" s="1"/>
  <c r="AF128" i="21" s="1"/>
  <c r="AG111" i="21"/>
  <c r="AF112" i="21" s="1"/>
  <c r="AF113" i="21" s="1"/>
  <c r="AF114" i="21" s="1"/>
  <c r="AF115" i="21" s="1"/>
  <c r="AF116" i="21" s="1"/>
  <c r="AG63" i="21"/>
  <c r="AF64" i="21" s="1"/>
  <c r="AF65" i="21" s="1"/>
  <c r="AF66" i="21" s="1"/>
  <c r="AF67" i="21" s="1"/>
  <c r="AF68" i="21" s="1"/>
  <c r="AG165" i="21"/>
  <c r="AG69" i="21"/>
  <c r="AF70" i="21" s="1"/>
  <c r="AF215" i="21"/>
  <c r="AF216" i="21" s="1"/>
  <c r="AF217" i="21" s="1"/>
  <c r="AF218" i="21" s="1"/>
  <c r="AG214" i="21"/>
  <c r="AF131" i="21"/>
  <c r="AF132" i="21" s="1"/>
  <c r="AF133" i="21" s="1"/>
  <c r="AF134" i="21" s="1"/>
  <c r="AG130" i="21"/>
  <c r="AF143" i="21"/>
  <c r="AF144" i="21" s="1"/>
  <c r="AF145" i="21" s="1"/>
  <c r="AF146" i="21" s="1"/>
  <c r="AG142" i="21"/>
  <c r="AF83" i="21"/>
  <c r="AF84" i="21" s="1"/>
  <c r="AF85" i="21" s="1"/>
  <c r="AF86" i="21" s="1"/>
  <c r="AG82" i="21"/>
  <c r="AF155" i="21"/>
  <c r="AF156" i="21" s="1"/>
  <c r="AF157" i="21" s="1"/>
  <c r="AF158" i="21" s="1"/>
  <c r="AG154" i="21"/>
  <c r="AF119" i="21"/>
  <c r="AF120" i="21" s="1"/>
  <c r="AF121" i="21" s="1"/>
  <c r="AF122" i="21" s="1"/>
  <c r="AG118" i="21"/>
  <c r="AF35" i="21"/>
  <c r="AF36" i="21" s="1"/>
  <c r="AF37" i="21" s="1"/>
  <c r="AF38" i="21" s="1"/>
  <c r="AG34" i="21"/>
  <c r="AF179" i="21"/>
  <c r="AF180" i="21" s="1"/>
  <c r="AF181" i="21" s="1"/>
  <c r="AF182" i="21" s="1"/>
  <c r="AG178" i="21"/>
  <c r="AF16" i="21"/>
  <c r="AF17" i="21" s="1"/>
  <c r="AF18" i="21" s="1"/>
  <c r="AF19" i="21" s="1"/>
  <c r="AF20" i="21" s="1"/>
  <c r="AK21" i="21"/>
  <c r="AF208" i="21"/>
  <c r="AF160" i="21"/>
  <c r="AF148" i="21"/>
  <c r="AF100" i="21"/>
  <c r="AF136" i="21"/>
  <c r="AF40" i="21"/>
  <c r="AF220" i="21"/>
  <c r="AF172" i="21"/>
  <c r="AF76" i="21"/>
  <c r="P9" i="21"/>
  <c r="Q9" i="21" s="1"/>
  <c r="AG94" i="21" l="1"/>
  <c r="AF95" i="21"/>
  <c r="AF96" i="21" s="1"/>
  <c r="AF97" i="21" s="1"/>
  <c r="AF98" i="21" s="1"/>
  <c r="AF23" i="21"/>
  <c r="AF24" i="21" s="1"/>
  <c r="AF25" i="21" s="1"/>
  <c r="AF26" i="21" s="1"/>
  <c r="AG22" i="21"/>
  <c r="AG70" i="21"/>
  <c r="AF71" i="21"/>
  <c r="AF72" i="21" s="1"/>
  <c r="AF73" i="21" s="1"/>
  <c r="AF74" i="21" s="1"/>
  <c r="AF197" i="21"/>
  <c r="AF198" i="21" s="1"/>
  <c r="AF199" i="21" s="1"/>
  <c r="AF200" i="21" s="1"/>
  <c r="AG196" i="21"/>
  <c r="AG112" i="21"/>
  <c r="AG202" i="21"/>
  <c r="AG28" i="21"/>
  <c r="AG88" i="21"/>
  <c r="AG190" i="21"/>
  <c r="AG191" i="21" s="1"/>
  <c r="AG192" i="21" s="1"/>
  <c r="AG193" i="21" s="1"/>
  <c r="AG194" i="21" s="1"/>
  <c r="AF166" i="21"/>
  <c r="AF167" i="21" s="1"/>
  <c r="AF168" i="21" s="1"/>
  <c r="AF169" i="21" s="1"/>
  <c r="AF170" i="21" s="1"/>
  <c r="AF106" i="21"/>
  <c r="AF107" i="21" s="1"/>
  <c r="AF108" i="21" s="1"/>
  <c r="AF109" i="21" s="1"/>
  <c r="AF110" i="21" s="1"/>
  <c r="AF46" i="21"/>
  <c r="AF47" i="21" s="1"/>
  <c r="AF48" i="21" s="1"/>
  <c r="AF49" i="21" s="1"/>
  <c r="AF50" i="21" s="1"/>
  <c r="AF58" i="21"/>
  <c r="AF59" i="21" s="1"/>
  <c r="AF60" i="21" s="1"/>
  <c r="AF61" i="21" s="1"/>
  <c r="AF62" i="21" s="1"/>
  <c r="AF52" i="21"/>
  <c r="AF53" i="21" s="1"/>
  <c r="AF54" i="21" s="1"/>
  <c r="AF55" i="21" s="1"/>
  <c r="AF56" i="21" s="1"/>
  <c r="AG64" i="21"/>
  <c r="AG65" i="21" s="1"/>
  <c r="AG66" i="21" s="1"/>
  <c r="AG67" i="21" s="1"/>
  <c r="AG68" i="21" s="1"/>
  <c r="AH63" i="21" s="1"/>
  <c r="AI63" i="21" s="1"/>
  <c r="AL63" i="21" s="1"/>
  <c r="AM63" i="21" s="1"/>
  <c r="AG124" i="21"/>
  <c r="AG125" i="21" s="1"/>
  <c r="AG126" i="21" s="1"/>
  <c r="AG127" i="21" s="1"/>
  <c r="AG128" i="21" s="1"/>
  <c r="AH123" i="21" s="1"/>
  <c r="AI123" i="21" s="1"/>
  <c r="AL123" i="21" s="1"/>
  <c r="AM123" i="21" s="1"/>
  <c r="AG184" i="21"/>
  <c r="AG185" i="21" s="1"/>
  <c r="AG186" i="21" s="1"/>
  <c r="AG187" i="21" s="1"/>
  <c r="AG188" i="21" s="1"/>
  <c r="AK183" i="21" s="1"/>
  <c r="AK189" i="21"/>
  <c r="AH189" i="21"/>
  <c r="AI189" i="21" s="1"/>
  <c r="AL189" i="21" s="1"/>
  <c r="AM189" i="21" s="1"/>
  <c r="AK45" i="21"/>
  <c r="AK93" i="21"/>
  <c r="AG179" i="21"/>
  <c r="AG180" i="21" s="1"/>
  <c r="AG181" i="21" s="1"/>
  <c r="AG182" i="21" s="1"/>
  <c r="AH177" i="21" s="1"/>
  <c r="AI177" i="21" s="1"/>
  <c r="AL177" i="21" s="1"/>
  <c r="AM177" i="21" s="1"/>
  <c r="AG113" i="21"/>
  <c r="AG114" i="21" s="1"/>
  <c r="AG115" i="21" s="1"/>
  <c r="AG116" i="21" s="1"/>
  <c r="AH111" i="21" s="1"/>
  <c r="AI111" i="21" s="1"/>
  <c r="AL111" i="21" s="1"/>
  <c r="AM111" i="21" s="1"/>
  <c r="AG143" i="21"/>
  <c r="AG144" i="21" s="1"/>
  <c r="AG145" i="21" s="1"/>
  <c r="AG146" i="21" s="1"/>
  <c r="AH141" i="21" s="1"/>
  <c r="AI141" i="21" s="1"/>
  <c r="AL141" i="21" s="1"/>
  <c r="AM141" i="21" s="1"/>
  <c r="AG215" i="21"/>
  <c r="AG216" i="21" s="1"/>
  <c r="AG217" i="21" s="1"/>
  <c r="AG218" i="21" s="1"/>
  <c r="AG83" i="21"/>
  <c r="AG84" i="21" s="1"/>
  <c r="AG85" i="21" s="1"/>
  <c r="AG86" i="21" s="1"/>
  <c r="AH81" i="21" s="1"/>
  <c r="AI81" i="21" s="1"/>
  <c r="AL81" i="21" s="1"/>
  <c r="AM81" i="21" s="1"/>
  <c r="AG89" i="21"/>
  <c r="AG90" i="21" s="1"/>
  <c r="AG91" i="21" s="1"/>
  <c r="AG92" i="21" s="1"/>
  <c r="AK87" i="21" s="1"/>
  <c r="AG131" i="21"/>
  <c r="AG132" i="21" s="1"/>
  <c r="AG133" i="21" s="1"/>
  <c r="AG134" i="21" s="1"/>
  <c r="AH129" i="21" s="1"/>
  <c r="AI129" i="21" s="1"/>
  <c r="AL129" i="21" s="1"/>
  <c r="AM129" i="21" s="1"/>
  <c r="AK69" i="21"/>
  <c r="AF137" i="21"/>
  <c r="AF138" i="21" s="1"/>
  <c r="AF139" i="21" s="1"/>
  <c r="AF140" i="21" s="1"/>
  <c r="AG136" i="21"/>
  <c r="AG119" i="21"/>
  <c r="AG120" i="21" s="1"/>
  <c r="AG121" i="21" s="1"/>
  <c r="AG122" i="21" s="1"/>
  <c r="AH117" i="21" s="1"/>
  <c r="AI117" i="21" s="1"/>
  <c r="AL117" i="21" s="1"/>
  <c r="AM117" i="21" s="1"/>
  <c r="AF161" i="21"/>
  <c r="AF162" i="21" s="1"/>
  <c r="AF163" i="21" s="1"/>
  <c r="AF164" i="21" s="1"/>
  <c r="AG160" i="21"/>
  <c r="AF77" i="21"/>
  <c r="AF78" i="21" s="1"/>
  <c r="AF79" i="21" s="1"/>
  <c r="AF80" i="21" s="1"/>
  <c r="AG76" i="21"/>
  <c r="AF209" i="21"/>
  <c r="AF210" i="21" s="1"/>
  <c r="AF211" i="21" s="1"/>
  <c r="AF212" i="21" s="1"/>
  <c r="AG208" i="21"/>
  <c r="AF173" i="21"/>
  <c r="AF174" i="21" s="1"/>
  <c r="AF175" i="21" s="1"/>
  <c r="AF176" i="21" s="1"/>
  <c r="AG172" i="21"/>
  <c r="AF101" i="21"/>
  <c r="AF102" i="21" s="1"/>
  <c r="AF103" i="21" s="1"/>
  <c r="AF104" i="21" s="1"/>
  <c r="AG100" i="21"/>
  <c r="AF41" i="21"/>
  <c r="AF42" i="21" s="1"/>
  <c r="AF43" i="21" s="1"/>
  <c r="AF44" i="21" s="1"/>
  <c r="AG40" i="21"/>
  <c r="AF221" i="21"/>
  <c r="AF222" i="21" s="1"/>
  <c r="AF223" i="21" s="1"/>
  <c r="AF224" i="21" s="1"/>
  <c r="AG220" i="21"/>
  <c r="AF149" i="21"/>
  <c r="AF150" i="21" s="1"/>
  <c r="AF151" i="21" s="1"/>
  <c r="AF152" i="21" s="1"/>
  <c r="AG148" i="21"/>
  <c r="AG203" i="21"/>
  <c r="AG204" i="21" s="1"/>
  <c r="AG205" i="21" s="1"/>
  <c r="AG206" i="21" s="1"/>
  <c r="AK201" i="21" s="1"/>
  <c r="AG35" i="21"/>
  <c r="AG36" i="21" s="1"/>
  <c r="AG37" i="21" s="1"/>
  <c r="AG38" i="21" s="1"/>
  <c r="AH33" i="21" s="1"/>
  <c r="AI33" i="21" s="1"/>
  <c r="AL33" i="21" s="1"/>
  <c r="AM33" i="21" s="1"/>
  <c r="AG29" i="21"/>
  <c r="AG30" i="21" s="1"/>
  <c r="AG31" i="21" s="1"/>
  <c r="AG32" i="21" s="1"/>
  <c r="AH27" i="21" s="1"/>
  <c r="AI27" i="21" s="1"/>
  <c r="AL27" i="21" s="1"/>
  <c r="AM27" i="21" s="1"/>
  <c r="AG155" i="21"/>
  <c r="AG156" i="21" s="1"/>
  <c r="AG157" i="21" s="1"/>
  <c r="AG158" i="21" s="1"/>
  <c r="AK153" i="21" s="1"/>
  <c r="AG16" i="21"/>
  <c r="AG17" i="21" s="1"/>
  <c r="AG18" i="21" s="1"/>
  <c r="AG19" i="21" s="1"/>
  <c r="AG20" i="21" s="1"/>
  <c r="AH15" i="21" s="1"/>
  <c r="AI15" i="21" s="1"/>
  <c r="AL15" i="21" s="1"/>
  <c r="AM15" i="21" s="1"/>
  <c r="AK177" i="21"/>
  <c r="AK63" i="21"/>
  <c r="AF10" i="21"/>
  <c r="AF11" i="21" s="1"/>
  <c r="AF12" i="21" s="1"/>
  <c r="AF13" i="21" s="1"/>
  <c r="AF14" i="21" s="1"/>
  <c r="F221" i="13"/>
  <c r="F211" i="13"/>
  <c r="F212" i="13"/>
  <c r="F213" i="13"/>
  <c r="F214" i="13"/>
  <c r="F215" i="13"/>
  <c r="F216" i="13"/>
  <c r="F217" i="13"/>
  <c r="F218" i="13"/>
  <c r="F219" i="13"/>
  <c r="F220" i="13"/>
  <c r="F210" i="13"/>
  <c r="B221" i="13" a="1"/>
  <c r="AG71" i="21" l="1"/>
  <c r="AG72" i="21" s="1"/>
  <c r="AG73" i="21" s="1"/>
  <c r="AG74" i="21" s="1"/>
  <c r="AH69" i="21" s="1"/>
  <c r="AI69" i="21" s="1"/>
  <c r="AL69" i="21" s="1"/>
  <c r="AM69" i="21" s="1"/>
  <c r="AG58" i="21"/>
  <c r="AG59" i="21" s="1"/>
  <c r="AG60" i="21" s="1"/>
  <c r="AG61" i="21" s="1"/>
  <c r="AG62" i="21" s="1"/>
  <c r="AG46" i="21"/>
  <c r="AG47" i="21" s="1"/>
  <c r="AG48" i="21" s="1"/>
  <c r="AG49" i="21" s="1"/>
  <c r="AG50" i="21" s="1"/>
  <c r="AH45" i="21" s="1"/>
  <c r="AI45" i="21" s="1"/>
  <c r="AL45" i="21" s="1"/>
  <c r="AM45" i="21" s="1"/>
  <c r="AG23" i="21"/>
  <c r="AG24" i="21" s="1"/>
  <c r="AG25" i="21" s="1"/>
  <c r="AG26" i="21" s="1"/>
  <c r="AH21" i="21" s="1"/>
  <c r="AI21" i="21" s="1"/>
  <c r="AL21" i="21" s="1"/>
  <c r="AM21" i="21" s="1"/>
  <c r="AG95" i="21"/>
  <c r="AG96" i="21" s="1"/>
  <c r="AG97" i="21" s="1"/>
  <c r="AG98" i="21" s="1"/>
  <c r="AH93" i="21" s="1"/>
  <c r="AI93" i="21" s="1"/>
  <c r="AL93" i="21" s="1"/>
  <c r="AM93" i="21" s="1"/>
  <c r="AG106" i="21"/>
  <c r="AG107" i="21" s="1"/>
  <c r="AG108" i="21" s="1"/>
  <c r="AG109" i="21" s="1"/>
  <c r="AG110" i="21" s="1"/>
  <c r="AG197" i="21"/>
  <c r="AG198" i="21" s="1"/>
  <c r="AG199" i="21" s="1"/>
  <c r="AG200" i="21" s="1"/>
  <c r="AH195" i="21" s="1"/>
  <c r="AI195" i="21" s="1"/>
  <c r="AL195" i="21" s="1"/>
  <c r="AM195" i="21" s="1"/>
  <c r="AG52" i="21"/>
  <c r="AG53" i="21" s="1"/>
  <c r="AG54" i="21" s="1"/>
  <c r="AG55" i="21" s="1"/>
  <c r="AG56" i="21" s="1"/>
  <c r="AK51" i="21" s="1"/>
  <c r="AG166" i="21"/>
  <c r="AG167" i="21" s="1"/>
  <c r="AG168" i="21" s="1"/>
  <c r="AG169" i="21" s="1"/>
  <c r="AG170" i="21" s="1"/>
  <c r="AK165" i="21" s="1"/>
  <c r="AK81" i="21"/>
  <c r="AK117" i="21"/>
  <c r="AH183" i="21"/>
  <c r="AI183" i="21" s="1"/>
  <c r="AL183" i="21" s="1"/>
  <c r="AM183" i="21" s="1"/>
  <c r="AH87" i="21"/>
  <c r="AI87" i="21" s="1"/>
  <c r="AL87" i="21" s="1"/>
  <c r="AM87" i="21" s="1"/>
  <c r="AK33" i="21"/>
  <c r="AK111" i="21"/>
  <c r="AH201" i="21"/>
  <c r="AI201" i="21" s="1"/>
  <c r="AL201" i="21" s="1"/>
  <c r="AM201" i="21" s="1"/>
  <c r="AK195" i="21"/>
  <c r="AK123" i="21"/>
  <c r="AK141" i="21"/>
  <c r="AG221" i="21"/>
  <c r="AG222" i="21" s="1"/>
  <c r="AG223" i="21" s="1"/>
  <c r="AG224" i="21" s="1"/>
  <c r="AK219" i="21" s="1"/>
  <c r="AK129" i="21"/>
  <c r="AG137" i="21"/>
  <c r="AG138" i="21" s="1"/>
  <c r="AG139" i="21" s="1"/>
  <c r="AG140" i="21" s="1"/>
  <c r="AH135" i="21" s="1"/>
  <c r="AI135" i="21" s="1"/>
  <c r="AL135" i="21" s="1"/>
  <c r="AM135" i="21" s="1"/>
  <c r="AH57" i="21"/>
  <c r="AI57" i="21" s="1"/>
  <c r="AL57" i="21" s="1"/>
  <c r="AM57" i="21" s="1"/>
  <c r="AK57" i="21"/>
  <c r="AK27" i="21"/>
  <c r="AG149" i="21"/>
  <c r="AG150" i="21" s="1"/>
  <c r="AG151" i="21" s="1"/>
  <c r="AG152" i="21" s="1"/>
  <c r="AH147" i="21" s="1"/>
  <c r="AI147" i="21" s="1"/>
  <c r="AL147" i="21" s="1"/>
  <c r="AM147" i="21" s="1"/>
  <c r="AG41" i="21"/>
  <c r="AG42" i="21" s="1"/>
  <c r="AG43" i="21" s="1"/>
  <c r="AG44" i="21" s="1"/>
  <c r="AK39" i="21" s="1"/>
  <c r="AH213" i="21"/>
  <c r="AI213" i="21" s="1"/>
  <c r="AL213" i="21" s="1"/>
  <c r="AM213" i="21" s="1"/>
  <c r="AK213" i="21"/>
  <c r="AK15" i="21"/>
  <c r="AH153" i="21"/>
  <c r="AI153" i="21" s="1"/>
  <c r="AL153" i="21" s="1"/>
  <c r="AM153" i="21" s="1"/>
  <c r="AG173" i="21"/>
  <c r="AG174" i="21" s="1"/>
  <c r="AG175" i="21" s="1"/>
  <c r="AG176" i="21" s="1"/>
  <c r="AH171" i="21" s="1"/>
  <c r="AI171" i="21" s="1"/>
  <c r="AL171" i="21" s="1"/>
  <c r="AM171" i="21" s="1"/>
  <c r="AG77" i="21"/>
  <c r="AG78" i="21" s="1"/>
  <c r="AG79" i="21" s="1"/>
  <c r="AG80" i="21" s="1"/>
  <c r="AH75" i="21" s="1"/>
  <c r="AI75" i="21" s="1"/>
  <c r="AL75" i="21" s="1"/>
  <c r="AM75" i="21" s="1"/>
  <c r="AK105" i="21"/>
  <c r="AH105" i="21"/>
  <c r="AI105" i="21" s="1"/>
  <c r="AL105" i="21" s="1"/>
  <c r="AM105" i="21" s="1"/>
  <c r="AG101" i="21"/>
  <c r="AG102" i="21" s="1"/>
  <c r="AG103" i="21" s="1"/>
  <c r="AG104" i="21" s="1"/>
  <c r="AH99" i="21" s="1"/>
  <c r="AI99" i="21" s="1"/>
  <c r="AL99" i="21" s="1"/>
  <c r="AM99" i="21" s="1"/>
  <c r="AG209" i="21"/>
  <c r="AG210" i="21" s="1"/>
  <c r="AG211" i="21" s="1"/>
  <c r="AG212" i="21" s="1"/>
  <c r="AG161" i="21"/>
  <c r="AG162" i="21" s="1"/>
  <c r="AG163" i="21" s="1"/>
  <c r="AG164" i="21" s="1"/>
  <c r="AH159" i="21" s="1"/>
  <c r="AI159" i="21" s="1"/>
  <c r="AL159" i="21" s="1"/>
  <c r="AM159" i="21" s="1"/>
  <c r="AK147" i="21"/>
  <c r="AG10" i="21"/>
  <c r="AG11" i="21" s="1"/>
  <c r="AG12" i="21" s="1"/>
  <c r="AG13" i="21" s="1"/>
  <c r="AG14" i="21" s="1"/>
  <c r="B221" i="13"/>
  <c r="AH51" i="21" l="1"/>
  <c r="AI51" i="21" s="1"/>
  <c r="AL51" i="21" s="1"/>
  <c r="AM51" i="21" s="1"/>
  <c r="AH165" i="21"/>
  <c r="AI165" i="21" s="1"/>
  <c r="AL165" i="21" s="1"/>
  <c r="AM165" i="21" s="1"/>
  <c r="AH219" i="21"/>
  <c r="AI219" i="21" s="1"/>
  <c r="AL219" i="21" s="1"/>
  <c r="AM219" i="21" s="1"/>
  <c r="AK135" i="21"/>
  <c r="AH39" i="21"/>
  <c r="AI39" i="21" s="1"/>
  <c r="AL39" i="21" s="1"/>
  <c r="AM39" i="21" s="1"/>
  <c r="AK75" i="21"/>
  <c r="AK99" i="21"/>
  <c r="AK171" i="21"/>
  <c r="AH207" i="21"/>
  <c r="AI207" i="21" s="1"/>
  <c r="AL207" i="21" s="1"/>
  <c r="AM207" i="21" s="1"/>
  <c r="AK207" i="21"/>
  <c r="AK159" i="21"/>
  <c r="AH9" i="21"/>
  <c r="AI9" i="21" s="1"/>
  <c r="AL9" i="21" s="1"/>
  <c r="AM9" i="21" s="1"/>
  <c r="AK9" i="21"/>
  <c r="H210" i="13"/>
  <c r="B223" i="13" l="1"/>
  <c r="B222" i="13"/>
</calcChain>
</file>

<file path=xl/comments1.xml><?xml version="1.0" encoding="utf-8"?>
<comments xmlns="http://schemas.openxmlformats.org/spreadsheetml/2006/main">
  <authors>
    <author>Ingrid</author>
  </authors>
  <commentList>
    <comment ref="AX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B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F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J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N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R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V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BZ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D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H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L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 ref="CP7" authorId="0" shapeId="0">
      <text>
        <r>
          <rPr>
            <b/>
            <sz val="9"/>
            <color indexed="81"/>
            <rFont val="Tahoma"/>
            <family val="2"/>
          </rPr>
          <t>Ingrid:</t>
        </r>
        <r>
          <rPr>
            <sz val="9"/>
            <color indexed="81"/>
            <rFont val="Tahoma"/>
            <family val="2"/>
          </rPr>
          <t xml:space="preserve">
Descripción del seguimiento   (SE DEBE REPORTAR LA JUSTIFICACION DEL RESULTADO, DETALLANDO EL DESARROLLO DEL CONTROL)</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<sst xmlns="http://schemas.openxmlformats.org/spreadsheetml/2006/main" count="1902" uniqueCount="757">
  <si>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</si>
  <si>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</si>
  <si>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</si>
  <si>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</si>
  <si>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</si>
  <si>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</si>
  <si>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</si>
  <si>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</si>
  <si>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</si>
  <si>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</si>
  <si>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</si>
  <si>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</si>
  <si>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</si>
  <si>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</si>
  <si>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</si>
  <si>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</si>
  <si>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</si>
  <si>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</si>
  <si>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</si>
  <si>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</si>
  <si>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</si>
  <si>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</si>
  <si>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</si>
  <si>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</si>
  <si>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</si>
  <si>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</si>
  <si>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</si>
  <si>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</si>
  <si>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</si>
  <si>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</si>
  <si>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</si>
  <si>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</si>
  <si>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</si>
  <si>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</si>
  <si>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</si>
  <si>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</si>
  <si>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</si>
  <si>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</si>
  <si>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</si>
  <si>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</si>
  <si>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</si>
  <si>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</si>
  <si>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</si>
  <si>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</si>
  <si>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</si>
  <si>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</si>
  <si>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</si>
  <si>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</si>
  <si>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</si>
  <si>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</si>
  <si>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</si>
  <si>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</si>
  <si>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</si>
  <si>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</si>
  <si>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</si>
  <si>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</si>
  <si>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</si>
  <si>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</si>
  <si>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</si>
  <si>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</si>
  <si>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</si>
  <si>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</si>
  <si>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</si>
  <si>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</si>
  <si>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</si>
  <si>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</si>
  <si>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</si>
  <si>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</si>
  <si>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</si>
  <si>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</si>
  <si>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</si>
  <si>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</si>
  <si>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</si>
  <si>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</si>
  <si>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</si>
  <si>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</si>
  <si>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</si>
  <si>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</si>
  <si>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</si>
  <si>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</si>
  <si>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t>
  </si>
  <si>
    <t>Pérdida_Reputacional</t>
  </si>
  <si>
    <t>Afectación Económica o presupuestal</t>
  </si>
  <si>
    <t>Afectación_Económica_o_presupuestal</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</si>
  <si>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</si>
  <si>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</si>
  <si>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</si>
  <si>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</si>
  <si>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</si>
  <si>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</si>
  <si>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</si>
  <si>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</si>
  <si>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</si>
  <si>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</si>
  <si>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</si>
  <si>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</si>
  <si>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</si>
  <si>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</si>
  <si>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</si>
  <si>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</si>
  <si>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</si>
  <si>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</si>
  <si>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</si>
  <si>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</si>
  <si>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</si>
  <si>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</si>
  <si>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</si>
  <si>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</si>
  <si>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</si>
  <si>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</si>
  <si>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</si>
  <si>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</si>
  <si>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</si>
  <si>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</si>
  <si>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Reducir (mitigar)</t>
  </si>
  <si>
    <t>Reducir (compartir)</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</si>
  <si>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</si>
  <si>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</si>
  <si>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</si>
  <si>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</si>
  <si>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</si>
  <si>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</si>
  <si>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</si>
  <si>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</si>
  <si>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</si>
  <si>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</si>
  <si>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</si>
  <si>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</si>
  <si>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</si>
  <si>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</si>
  <si>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</si>
  <si>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</si>
  <si>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</si>
  <si>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</si>
  <si>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</si>
  <si>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</si>
  <si>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</si>
  <si>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</si>
  <si>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</si>
  <si>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Frecuencia con la cual se lleva a cabo la actividad</t>
  </si>
  <si>
    <t>Criterios de Impacto</t>
  </si>
  <si>
    <t>Proceso</t>
  </si>
  <si>
    <t>Objetivo</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</si>
  <si>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</si>
  <si>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</si>
  <si>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</si>
  <si>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</si>
  <si>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MAPA DE RIESGOS DE GESTIÓN 
CAJA DE LA VIVIENDA POPULAR</t>
  </si>
  <si>
    <t>Código: 208-PLA-Ft-78</t>
  </si>
  <si>
    <t>Matriz Mapa de Riesgos de Gestión</t>
  </si>
  <si>
    <t>IMPACTO</t>
  </si>
  <si>
    <t>CLASIFICACIÓN DEL RIESGO</t>
  </si>
  <si>
    <t>Leve</t>
  </si>
  <si>
    <t>ZONA</t>
  </si>
  <si>
    <t>PROBABILIDAD</t>
  </si>
  <si>
    <t>CONCATE</t>
  </si>
  <si>
    <t>EVALUCIÓN</t>
  </si>
  <si>
    <t>Tipo Control</t>
  </si>
  <si>
    <t>Afectación*Control</t>
  </si>
  <si>
    <t xml:space="preserve">Calculo </t>
  </si>
  <si>
    <t>Calificación Controles</t>
  </si>
  <si>
    <t>Probabilidad Residual (%)</t>
  </si>
  <si>
    <t>TRATAMIENTO</t>
  </si>
  <si>
    <t>Reducir (Mitigar)</t>
  </si>
  <si>
    <t>Fecha Inicio</t>
  </si>
  <si>
    <t>Soporte / Evidencia</t>
  </si>
  <si>
    <t xml:space="preserve">SELECCIONE EL NOMBRE PROCESO </t>
  </si>
  <si>
    <t>OBJETIVO PROCESO</t>
  </si>
  <si>
    <t>1. Gestión Estratégica</t>
  </si>
  <si>
    <t>2. Gestión de Comunicaciones</t>
  </si>
  <si>
    <t>3. Prevención del Daño Antijurídico y Representación Judicial</t>
  </si>
  <si>
    <t>5. Mejoramiento de Vivienda</t>
  </si>
  <si>
    <t xml:space="preserve">6. Mejoramiento de Barrios </t>
  </si>
  <si>
    <t>7. Urbanizaciones y Titulación</t>
  </si>
  <si>
    <t>8. Servicio al Ciudadano</t>
  </si>
  <si>
    <t>9.Gestión_Administrativa</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</si>
  <si>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</si>
  <si>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10. Gestión Financiera</t>
  </si>
  <si>
    <t>11. Gestión Documental</t>
  </si>
  <si>
    <t>Garantizar la disponibilidad de la información contenida en los documentos de archivo de las dependencias de la Caja de la Vivienda Popular.</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</si>
  <si>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</si>
  <si>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</si>
  <si>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13. Adquisición de Bienes y Servicios</t>
  </si>
  <si>
    <t>14. Gestión Tecnología de la Información y Comunicaciones</t>
  </si>
  <si>
    <t>15. Gestión del Control Interno Disciplinario</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</si>
  <si>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</si>
  <si>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</si>
  <si>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Responsable </t>
  </si>
  <si>
    <t>RESPONSABLE</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</si>
  <si>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</si>
  <si>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</si>
  <si>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</si>
  <si>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</si>
  <si>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</si>
  <si>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</si>
  <si>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</si>
  <si>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</si>
  <si>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 xml:space="preserve">Subdirector Administrativo </t>
  </si>
  <si>
    <t>Subdirector Financiero</t>
  </si>
  <si>
    <t>Jefe Oficina de Tecnologías de la Información y las Comunicaciones</t>
  </si>
  <si>
    <t xml:space="preserve">Asesor de Control Interno </t>
  </si>
  <si>
    <t>Corresponde al número único que se le asigna a cada uno de los riesgos. Permite definir un consecutivo de riesgos.</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</si>
  <si>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</si>
  <si>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</si>
  <si>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</si>
  <si>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Probabilidad Inherente (%)</t>
  </si>
  <si>
    <r>
      <t xml:space="preserve">El archivo contiene las siguientes hojas:
-   </t>
    </r>
    <r>
      <rPr>
        <b/>
        <sz val="10"/>
        <rFont val="Arial"/>
        <family val="2"/>
      </rPr>
      <t>Hoja 1 Instructivo</t>
    </r>
    <r>
      <rPr>
        <sz val="10"/>
        <rFont val="Arial"/>
        <family val="2"/>
      </rPr>
      <t xml:space="preserve">
 -  </t>
    </r>
    <r>
      <rPr>
        <b/>
        <sz val="10"/>
        <rFont val="Arial"/>
        <family val="2"/>
      </rPr>
      <t xml:space="preserve">Hoja "208-PLA-Ft-78 Mapa Gestión: </t>
    </r>
    <r>
      <rPr>
        <sz val="10"/>
        <rFont val="Arial"/>
        <family val="2"/>
      </rPr>
      <t>Encontrará la totalidad de la estructura para la identificación y valoración de los riesgos por proceso, programa o proyecto, acorde con el nivel de desagregación que la entidad considere necesaria.</t>
    </r>
  </si>
  <si>
    <r>
      <t xml:space="preserve">Recuerde que el control se define como la medida que permite reducir o mitigar un riesgo. Defina el control (es) que atacan la causa raíz del riesgo, considere la estructura explicada en la guía: </t>
    </r>
    <r>
      <rPr>
        <b/>
        <sz val="10"/>
        <color theme="9" tint="-0.249977111117893"/>
        <rFont val="Arial"/>
        <family val="2"/>
      </rPr>
      <t>Responsable de ejecutar el control + Acción + Complemento</t>
    </r>
  </si>
  <si>
    <r>
      <t xml:space="preserve">ATRIBUTOS EFICIENCIA
</t>
    </r>
    <r>
      <rPr>
        <sz val="10"/>
        <rFont val="Arial"/>
        <family val="2"/>
      </rPr>
      <t>Tipo</t>
    </r>
  </si>
  <si>
    <r>
      <t xml:space="preserve">ATRIBUTOS EFICIENCIA
</t>
    </r>
    <r>
      <rPr>
        <sz val="10"/>
        <rFont val="Arial"/>
        <family val="2"/>
      </rPr>
      <t>Implementación</t>
    </r>
  </si>
  <si>
    <r>
      <t xml:space="preserve">ATRIBUTOS INFORMATIVOS
</t>
    </r>
    <r>
      <rPr>
        <sz val="10"/>
        <rFont val="Arial"/>
        <family val="2"/>
      </rPr>
      <t>Documentación</t>
    </r>
  </si>
  <si>
    <r>
      <t xml:space="preserve">ATRIBUTOS INFORMATIVOS
</t>
    </r>
    <r>
      <rPr>
        <sz val="10"/>
        <rFont val="Arial"/>
        <family val="2"/>
      </rPr>
      <t>Frecuencia</t>
    </r>
  </si>
  <si>
    <r>
      <t xml:space="preserve">Plan de Acción
</t>
    </r>
    <r>
      <rPr>
        <sz val="10"/>
        <rFont val="Arial"/>
        <family val="2"/>
      </rPr>
      <t xml:space="preserve">Responsable, fecha implementación, fecha seguimiento, seguimiento. </t>
    </r>
  </si>
  <si>
    <t>Teniendo en cuenta que ingresó la información de PROBABILIDAD e IMPACTO, la matriz automáticamente hará el cálculo para la zona de riesgo inherente</t>
  </si>
  <si>
    <r>
      <t xml:space="preserve">ATRIBUTOS INFORMATIVOS
</t>
    </r>
    <r>
      <rPr>
        <sz val="10"/>
        <rFont val="Arial"/>
        <family val="2"/>
      </rPr>
      <t>Evidencia</t>
    </r>
  </si>
  <si>
    <r>
      <t xml:space="preserve">ATRIBUTOS EFICIENCIA
</t>
    </r>
    <r>
      <rPr>
        <sz val="10"/>
        <rFont val="Arial"/>
        <family val="2"/>
      </rPr>
      <t>Calificación Controles</t>
    </r>
  </si>
  <si>
    <t>Impacto Residual Final (%)</t>
  </si>
  <si>
    <t>Teniendo en cuenta la información ingresada en el campo de Frecuencia con la cual se lleva a cabo la actividad, la matriz esta parametrizada para atribuir la zona de calor donde esta ubicada.</t>
  </si>
  <si>
    <t>Teniendo en cuenta la información ingresada en el campo de Frecuencia con la cual se lleva a cabo la actividad, la matriz esta parametrizada para atribuir el (%) correspondiente de acuerdo a la tabla de probabilidad</t>
  </si>
  <si>
    <t>Esta casilla no se diligencia, depende de la selección en la columna "Tipo"</t>
  </si>
  <si>
    <t>La matriz automáticamente hará el cálculo para el control analizado</t>
  </si>
  <si>
    <t>Teniendo en cuenta la información calculada en la probabilidad inherente y los controles aplicados para el riesgo, la matriz esta parametrizada para atribuir el (%) correspondiente de acuerdo a la tabla de probabilidad</t>
  </si>
  <si>
    <t>Teniendo en cuenta la información calculada en la probabilidad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</si>
  <si>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</si>
  <si>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el (%) correspondiente de acuerdo a la tabla de probabilidad</t>
  </si>
  <si>
    <r>
      <t>La matriz automáticamente hará el cálculo, acorde con el control o controles definidos con sus atributos analizados, lo que permitirá establecer el</t>
    </r>
    <r>
      <rPr>
        <b/>
        <sz val="10"/>
        <color theme="9" tint="-0.249977111117893"/>
        <rFont val="Arial"/>
        <family val="2"/>
      </rPr>
      <t xml:space="preserve"> nivel de riesgo inherente</t>
    </r>
  </si>
  <si>
    <t>Describa cual es la evidencia que soporta la aplicación del control definido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</si>
  <si>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</si>
  <si>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inicia la aplicación de la actividad de control de tratamiento</t>
  </si>
  <si>
    <t>Fecha en la cual finaliza la aplicación de la actividad de control de tratamiento</t>
  </si>
  <si>
    <t>Defina el indicador o métrica numérica que permitirá definir las posibles desviaciones o el cumplimiento del objetivo de la actividad de control de tratamiento del riesgo.</t>
  </si>
  <si>
    <t>Responsable*</t>
  </si>
  <si>
    <t>Fecha Inicio*</t>
  </si>
  <si>
    <t>Fecha Finalización*</t>
  </si>
  <si>
    <t>Indicador*</t>
  </si>
  <si>
    <t>Seleccione estado de actividad</t>
  </si>
  <si>
    <t xml:space="preserve">Finalizado </t>
  </si>
  <si>
    <t>En Curso</t>
  </si>
  <si>
    <t>Contingencia*</t>
  </si>
  <si>
    <t>Defina la acción que se debe desarrollar ante un posible evento de materialización del riesgo. Esta debe ser la acción inmediata que hará el proceso una vez identifique la materialización de su riesgo.</t>
  </si>
  <si>
    <r>
      <t xml:space="preserve"> - </t>
    </r>
    <r>
      <rPr>
        <b/>
        <sz val="10"/>
        <rFont val="Arial"/>
        <family val="2"/>
      </rPr>
      <t xml:space="preserve"> Hoja "Tabla de probabilidad": </t>
    </r>
    <r>
      <rPr>
        <sz val="10"/>
        <rFont val="Arial"/>
        <family val="2"/>
      </rPr>
      <t>Tabla referente para todos los cálculos (no se diligencia)</t>
    </r>
  </si>
  <si>
    <r>
      <t xml:space="preserve"> - </t>
    </r>
    <r>
      <rPr>
        <b/>
        <sz val="10"/>
        <rFont val="Arial"/>
        <family val="2"/>
      </rPr>
      <t xml:space="preserve"> Hoja "Tabla de Impacto": </t>
    </r>
    <r>
      <rPr>
        <sz val="10"/>
        <rFont val="Arial"/>
        <family val="2"/>
      </rPr>
      <t>Tabla referente para todos los cálculos (no se diligencia)</t>
    </r>
  </si>
  <si>
    <t>La CVP define y actualiza su instrumento de riesgos de gestión con el propósito de facilitar el ejercicio de identificación, análisis, evaluación y seguimiento de los riesgos de gestión a los cuales se encuentra expuesta la entidad, el presente formato desarrolla un esquema completo acorde con los contenidos metodológicos de la Guía para la Administración del Riesgo y el diseño de controles V5, y adaptado a la POLÍTICA DE ADMINISTRACIÓN DEL RIESGO definida por la Entidad.</t>
  </si>
  <si>
    <t>Antes de iniciar con el diligenciamiento de la información en la matriz, se requiere haber avanzado en el análisis del proceso, su objetivo, alcance, actividades clave (Caracterización), considere los lineamientos establecidos en la Política de Riesgos de la CVP.</t>
  </si>
  <si>
    <t>Nro.</t>
  </si>
  <si>
    <r>
      <t xml:space="preserve">Consolida o resume los análisis sobre impacto + causa inmediata + causa raíz, permitiendo contar con una redacción clara y concreta del riesgo identificado. Tenga en cuenta la estructura de alto nivel establecida en al guía, inicia con </t>
    </r>
    <r>
      <rPr>
        <b/>
        <sz val="10"/>
        <color theme="9" tint="-0.249977111117893"/>
        <rFont val="Arial"/>
        <family val="2"/>
      </rPr>
      <t>POSIBILIDAD DE + Impacto para la entidad (Qué) + Causa Inmediata (Cómo) + Causa Raíz (Por qué)</t>
    </r>
  </si>
  <si>
    <t>Utilice la lista de despliegue que se encuentra parametrizada, le aparecerán las opciones: i)Daños Activos Físicos, ii)Ejecución y Administración de procesos, iii)Fallas Tecnológicas, iv)Relaciones Laborales, v)Usuarios, productos y practicas organizacionales.</t>
  </si>
  <si>
    <t>Defina el # de veces que se ejecuta la actividad durante el año, (Recuerde la probabilidad e ocurrencia del riesgo se define como el No. de veces que se pasa por el punto de riesgo en el periodo de 1 año). La matriz automáticamente hará el cálculo para el nivel de probabilidad inherente.</t>
  </si>
  <si>
    <t>Utilice la lista de despliegue que se encuentra parametrizada, le aparecerán las opciones de la tabla de Impacto. La matriz automáticamente hará el cálculo para el nivel de impacto inherente</t>
  </si>
  <si>
    <t>Corresponde al número único asignado para cada control dentro de cada riesgo</t>
  </si>
  <si>
    <t>Utilice la lista de despliegue que se encuentra parametrizada, le aparecerán las opciones: i)Preventivo, ii)Detectivo, iii)Correctivo.</t>
  </si>
  <si>
    <t>Utilice la lista de despliegue que se encuentra parametrizada, le aparecerán las opciones: i)Automático, ii)Manual.</t>
  </si>
  <si>
    <t>Utilice la lista de despliegue que se encuentra parametrizada, le aparecerán las opciones: i)Documentado, ii)Sin documentar.</t>
  </si>
  <si>
    <t>Utilice la lista de despliegue que se encuentra parametrizada, le aparecerán las opciones: i)Continua, ii)Aleatoria.</t>
  </si>
  <si>
    <t>Utilice la lista de despliegue que se encuentra parametrizada, le aparecerán las opciones: i)Con Registro, ii) Sin Registro.</t>
  </si>
  <si>
    <t>Utilice la lista de despliegue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</si>
  <si>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tercerización), indicando información relevante. </t>
  </si>
  <si>
    <t>Utilice la lista de despliegue que se encuentra parametrizada, le aparecerán las opciones: i)Finalizado, ii)En curso, la selección en este caso dependerá de las acciones del plan que se hayan establecido en cada caso.</t>
  </si>
  <si>
    <t>evalúa</t>
  </si>
  <si>
    <t>Reputacionales</t>
  </si>
  <si>
    <t>Ejecución y Administración de procesos</t>
  </si>
  <si>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</si>
  <si>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</si>
  <si>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Usuarios, productos y practicas</t>
  </si>
  <si>
    <r>
      <t xml:space="preserve">1. Gestión Estratégica </t>
    </r>
    <r>
      <rPr>
        <b/>
        <sz val="10"/>
        <color rgb="FF000000"/>
        <rFont val="Century Gothic"/>
        <family val="2"/>
      </rPr>
      <t>(PI 7696)</t>
    </r>
  </si>
  <si>
    <t>Fortalecer el modelo de gestión, la infraestructura operacional y los sistemas de información de la Caja de Vivienda Popular.</t>
  </si>
  <si>
    <t>4. Reasentamientos</t>
  </si>
  <si>
    <r>
      <t xml:space="preserve">4. Reasentamientos </t>
    </r>
    <r>
      <rPr>
        <b/>
        <sz val="10"/>
        <color rgb="FF000000"/>
        <rFont val="Century Gothic"/>
        <family val="2"/>
      </rPr>
      <t>(PI 7698)</t>
    </r>
  </si>
  <si>
    <t>Disminuir el número de hogares que habitan en predios localizados en zonas de Alto Riesgo no mitigable o los ordenados mediante sentencias judiciales o actos administrativos.</t>
  </si>
  <si>
    <r>
      <t xml:space="preserve">5. Mejoramiento de Vivienda </t>
    </r>
    <r>
      <rPr>
        <b/>
        <sz val="10"/>
        <color rgb="FF000000"/>
        <rFont val="Century Gothic"/>
        <family val="2"/>
      </rPr>
      <t>(PI 7680)</t>
    </r>
  </si>
  <si>
    <t>Implementar un instrumento de política pública distrital de mejoramiento y construcción de vivienda denominado Plan Terrazas.</t>
  </si>
  <si>
    <r>
      <t xml:space="preserve">6. Mejoramiento de Barrios  </t>
    </r>
    <r>
      <rPr>
        <b/>
        <sz val="10"/>
        <color rgb="FF000000"/>
        <rFont val="Century Gothic"/>
        <family val="2"/>
      </rPr>
      <t>(PI 7703)</t>
    </r>
  </si>
  <si>
    <t>Realizar mejoramiento integral de espacio público en ocho (8) territorios priorizados.</t>
  </si>
  <si>
    <r>
      <t xml:space="preserve">7. Urbanizaciones y Titulación </t>
    </r>
    <r>
      <rPr>
        <b/>
        <sz val="10"/>
        <color rgb="FF000000"/>
        <rFont val="Century Gothic"/>
        <family val="2"/>
      </rPr>
      <t>(PI 7684)</t>
    </r>
  </si>
  <si>
    <t>Realizar el acompañamiento técnico, jurídico y social a las familias asentadas VIS o VIP, con el fin de obtener un título de propiedad registrado y concretar la entrega de zonas de cesión obligatorias; facilitando el acceso a una ciudad legal.</t>
  </si>
  <si>
    <r>
      <t xml:space="preserve">14. Gestión Tecnología de la Información y Comunicaciones </t>
    </r>
    <r>
      <rPr>
        <b/>
        <sz val="10"/>
        <color rgb="FF000000"/>
        <rFont val="Century Gothic"/>
        <family val="2"/>
      </rPr>
      <t>(PI 7696)</t>
    </r>
  </si>
  <si>
    <t>Impacto*</t>
  </si>
  <si>
    <t>Causa Inmediata*</t>
  </si>
  <si>
    <t>Clasificación del Riesgo*</t>
  </si>
  <si>
    <t>No. Control*</t>
  </si>
  <si>
    <t>Descripción del Control*</t>
  </si>
  <si>
    <t>Tipo*</t>
  </si>
  <si>
    <t>Implementación*</t>
  </si>
  <si>
    <t>Documentación*</t>
  </si>
  <si>
    <t>Frecuencia*</t>
  </si>
  <si>
    <t>Evidencia*</t>
  </si>
  <si>
    <t>Tratamiento*</t>
  </si>
  <si>
    <t>Plan de Acción*</t>
  </si>
  <si>
    <t>Soporte / Evidencia*</t>
  </si>
  <si>
    <t>Estado*</t>
  </si>
  <si>
    <t>SEGUIMIENTO RESPONSABLE DEL PROCESO (reporte de avance de los controles y planes de acción)</t>
  </si>
  <si>
    <t>MONITOREO OFICINA ASESORA DE PLANEACIÓN - PRIMER CUATRIMESTRE</t>
  </si>
  <si>
    <t>SEGUIMIENTO ASESOR CONTROL INTERNO - PRIMER CUATRIMESTRE</t>
  </si>
  <si>
    <t>MONITOREO OFICINA ASESORA DE PLANEACIÓN - SEGUNDO CUATRIMESTRE</t>
  </si>
  <si>
    <t>SEGUIMIENTO ASESOR CONTROL INTERNO - SEGUNDO CUATRIMESTRE</t>
  </si>
  <si>
    <t>MONITOREO OFICINA ASESORA DE PLANEACIÓN - TERCER CUATRIMESTRE</t>
  </si>
  <si>
    <t>SEGUIMIENTO ASESOR CONTROL INTERNO - TERCER CUATRIMESTRE</t>
  </si>
  <si>
    <t>OBSERVACIÓN DEL CONTROL</t>
  </si>
  <si>
    <t>ESTADO DEL CONTROL</t>
  </si>
  <si>
    <t>OBSERVACIÓN DE LA ACTIVIDAD</t>
  </si>
  <si>
    <t>ESTADO DE LA ACTIVIDAD</t>
  </si>
  <si>
    <r>
      <t xml:space="preserve">Descripción del Riesgo*
</t>
    </r>
    <r>
      <rPr>
        <b/>
        <i/>
        <sz val="10"/>
        <color theme="1"/>
        <rFont val="Arial"/>
        <family val="2"/>
      </rPr>
      <t>¿Qué puede suceder?</t>
    </r>
  </si>
  <si>
    <r>
      <t xml:space="preserve">Criterios de impacto*
</t>
    </r>
    <r>
      <rPr>
        <i/>
        <sz val="10"/>
        <color theme="1"/>
        <rFont val="Arial"/>
        <family val="2"/>
      </rPr>
      <t xml:space="preserve">
¿Qué consecuencias puede tener su materialización?</t>
    </r>
  </si>
  <si>
    <r>
      <t xml:space="preserve">Frecuencia con la cual se realiza la actividad*
</t>
    </r>
    <r>
      <rPr>
        <i/>
        <sz val="10"/>
        <color theme="1"/>
        <rFont val="Arial"/>
        <family val="2"/>
      </rPr>
      <t xml:space="preserve">
¿Cuándo puede suceder?</t>
    </r>
  </si>
  <si>
    <r>
      <t xml:space="preserve">Causa Raíz*
</t>
    </r>
    <r>
      <rPr>
        <sz val="10"/>
        <color theme="1"/>
        <rFont val="Arial"/>
        <family val="2"/>
      </rPr>
      <t xml:space="preserve">
</t>
    </r>
    <r>
      <rPr>
        <i/>
        <sz val="10"/>
        <color theme="1"/>
        <rFont val="Arial"/>
        <family val="2"/>
      </rPr>
      <t>¿Cómo puede suceder?</t>
    </r>
  </si>
  <si>
    <t>Daños Activos Físicos/eventos externos</t>
  </si>
  <si>
    <t>Aceptar (Asumir)</t>
  </si>
  <si>
    <t>Compartir</t>
  </si>
  <si>
    <t>Versión: 7</t>
  </si>
  <si>
    <t>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t>
  </si>
  <si>
    <t>Atender las solicitudes de comunicación de los diferentes programas misionales y demás áreas de la CVP, mediante la divulgación oportuna de la información, actividades, proyectos y la gestión institucional que impacta al público interno y externo, con el propósito de mantener una adecuada comunicación organizacional que facilite el desarrollo de los procesos,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</si>
  <si>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t>
  </si>
  <si>
    <t>Reasentar hogares estratos 1 y 2 que se encuentran ubicados en zonas de alto riesgo no mitigable, recomendadas por el IDIGER y/o los ordenados mediante sentencias judiciales o actos administrativos y adquirir los predios y/o mejoras de acuerdo con la normatividad vigente.</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</si>
  <si>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</si>
  <si>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t>
  </si>
  <si>
    <t>Titular predios de desarrollos urbanisticos de la Caja o que han sido cedidos a la misma por otras entidades publicas o privadas, con el fin de garantizar el derecho a la propiedad</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</si>
  <si>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</si>
  <si>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</si>
  <si>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t>
  </si>
  <si>
    <t>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</si>
  <si>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</si>
  <si>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Seleccione la periodicidad</t>
  </si>
  <si>
    <t>Diario</t>
  </si>
  <si>
    <t>Semanal</t>
  </si>
  <si>
    <t>Mensual</t>
  </si>
  <si>
    <t>Bimestral</t>
  </si>
  <si>
    <t xml:space="preserve">Trimestral </t>
  </si>
  <si>
    <t>Cuatrimestral</t>
  </si>
  <si>
    <t>Semestral</t>
  </si>
  <si>
    <t>Anual</t>
  </si>
  <si>
    <t>Cada vez que se requiera</t>
  </si>
  <si>
    <t>Periodicidad*</t>
  </si>
  <si>
    <t>RESULTADO DEL INDICADOR DE LA ACTIVIDAD</t>
  </si>
  <si>
    <t>OBSERVACIÓN DE LA ACTIVIDAD DE TRATAMIENTO</t>
  </si>
  <si>
    <t>ESTADO DE LA ACCIÓN DE TRATAMIENTO</t>
  </si>
  <si>
    <t>% DE AVANCE DE LA ACTIVIDAD DE TRATAMIENTO</t>
  </si>
  <si>
    <t>Seguimiento Control</t>
  </si>
  <si>
    <t>Nombre de la Evidencia del Control (Nombre con el cual es cargada en la carpeta de evidencias)</t>
  </si>
  <si>
    <t>Seguimiento Actividad de Control de Tratamiento del Riesgo</t>
  </si>
  <si>
    <t xml:space="preserve">Resultado Indicador Actividad de Control de Tratamiento (Columna BA) </t>
  </si>
  <si>
    <t xml:space="preserve">EL RESPONSABLE DEL PROCESO DEBE DILIGENCIAR EL SEGUIMIENTO A REPORTAR DE SUS CONTROLES Y ACTIVIDADES DE CONTROL DE TRATAMIENTO </t>
  </si>
  <si>
    <t>Vigente desde: Febrero - 2022</t>
  </si>
  <si>
    <t>Fecha de Actualización:  28 de febrero de 2022                      Versión: 2-2022</t>
  </si>
  <si>
    <t>6. Mejoramiento de Barrios  (PI 7703)</t>
  </si>
  <si>
    <t>4. Reasentamientos (PI 7698)</t>
  </si>
  <si>
    <t>7. Urbanizaciones y Titulación (PI 7684)</t>
  </si>
  <si>
    <t>14. Gestión Tecnología de la Información y Comunicaciones (PI 7696)</t>
  </si>
  <si>
    <t>1. Gestión Estratégica (PI 7696)</t>
  </si>
  <si>
    <t>Giro insuficiente de los recursos comprometidos para la vigencia</t>
  </si>
  <si>
    <t>Los tiempos de ejecución de las actividades necesarias para el desarrollo del proceso de mejoramiento de barrios.</t>
  </si>
  <si>
    <t>Posibilidad de afectación económica al presupuesto de la próxima vigencia por el giro insuficiente de los recursos comprometidos para la vigencia actual debido a los tiempos de ejecución de las actividades necesarias para el desarrollo del proceso de mejoramiento de barrios.</t>
  </si>
  <si>
    <t>Negligencia del contratista (Obra, consultoría o interventoría) o factores externos no mitigados</t>
  </si>
  <si>
    <t>Indebida supervisión a los contratos (Obra, consultoría o interventoría)</t>
  </si>
  <si>
    <t xml:space="preserve">Posibilidad de retrasar o de incumplir las condiciones técnicas, sociales y de SST-MA de la ejecución de los contratos por negligencia del contratista o por factores externos no mitigados debido a la indebida supervisión a los contratos </t>
  </si>
  <si>
    <t>Incluir intervenciones no viables al proceso de Mejoramiento de Barrios</t>
  </si>
  <si>
    <t>Desarrollar las actividades de previabilidad fuera de los requerimientos establecidos en el procedimiento</t>
  </si>
  <si>
    <t>Posibilidad de afectación en la programación de las cantidades y costos de las metas en cada vigencia por incluir intervenciones no viables al proceso de Mejoramiento de Barrios debido al desarrollo de las actividades de previabilidad fuera de los requerimientos establecidos en el procedimiento</t>
  </si>
  <si>
    <t xml:space="preserve">Ingreso de documentos de recomendación por diferentes canales sin control.
La no existencia de una carpeta donde se unifiquen por vigencia todos los documentos de recomendación </t>
  </si>
  <si>
    <t>Los documentos de recomendación sin radicar en un sistema de información</t>
  </si>
  <si>
    <t>Posibilidad de no atender los documentos de recomendación debido a la falta de seguimiento.</t>
  </si>
  <si>
    <t>El documento de recomendación presenta inexactitud o hay una indebida interpretación de la información de los predios recomendados.
No se verifica con la Entidad que recomienda la información de los predios. 
No se realiza una verificación en terreno y georreferenciada de los predios antes de iniciar el Reasentamiento. 
Procesos en curso previos a la expedición del Decreto 330 de 2020 y Resolución 2073 de 2021. que no cumplían los requisitos.  
No se tiene toda la información de los procesos actualizada en el sistema de información o las bases de datos.
Las condiciones jurídicas, sociales y técnicas de las familias y los predios son dinámicas.</t>
  </si>
  <si>
    <t>Predios que ingresan al Programa sin el cumplimiento de requisitos
Información del proceso en curso sin análisis, actualización y consolidación.</t>
  </si>
  <si>
    <t xml:space="preserve">Posibilidad de iniciar un reasentamiento o dar continuidad a uno sin el cumplimiento de los requisitos de ingreso, evaluación y aprobación y selección dela acción </t>
  </si>
  <si>
    <t>No se tiene analizada, actualizada y consolidada la información del identificador/beneficiario/proceso
Procesos en curso y/o con saldos previos a la expedición del Decreto 330 de 2020 y Resolución 2073 de 2021</t>
  </si>
  <si>
    <t>Falta de corresponsabilidad de los hogares en cuanto al cumplimiento de los requisitos legales previstos para su reubicación y búsqueda de su alternativa habitacional definitiva</t>
  </si>
  <si>
    <t>Posibilidad de encontrar persistencia en la situación de los beneficiarios, lo que origina la vinculación al programa de reasentamientos en periodos superiores a 3 años.</t>
  </si>
  <si>
    <t>Aplicación inadecuada de la normatividad vigente, que puede generar pérdida de Procesos Judiciales o sanciones.</t>
  </si>
  <si>
    <t>Desconocimiento de la normatividad vigente.</t>
  </si>
  <si>
    <t>Posibilidad de presentar desactualización en la normatividad vigente o en la falta de verificación de los conceptos emitidos por parte de los profesionales adscritos a la Dirección, debido al constante cambio normativo.</t>
  </si>
  <si>
    <t>Rotación de los Abogados Apoderados.
Desactualización de SIPROJ - WEB.</t>
  </si>
  <si>
    <t>Falta de seguimiento y control de los Procesos asignados.</t>
  </si>
  <si>
    <t>Posibilidad de que los procesos Jurídicos puedan quedar desprotegidos ante cualquier actuación que se presente, por falta de seguimiento, debido a la rotación que se presenta de Abogados Apoderados.</t>
  </si>
  <si>
    <t>Cuando se cambia el Secretario del Comité, no se realiza inducción a puesto de trabajo.</t>
  </si>
  <si>
    <t>Desconocimiento normativo</t>
  </si>
  <si>
    <t>Posibilidad de incumplir la periodicidad en que el Comité de Conciliaciones se debe reunir (teniendo en cuenta lo establecido en el artículo 2.2.4.3.1.2.4. del Decreto 1069 de 2015 y así como lo contenido en el Acuerdo 001 de 2021 de la Caja de la Vivienda Popular, en especial lo relativo a los Capítulos II y V</t>
  </si>
  <si>
    <t xml:space="preserve">Desconocimiento de los contratistas de servicio al ciudadano sobre los trámites y servicios e información relevante de cara a la ciudadanía, producida por las dependencias de la entidad </t>
  </si>
  <si>
    <t>Información desactualiza e incompleta por parte de las dependencias de la Caja de la Vivienda Popular</t>
  </si>
  <si>
    <t>Posibilidad de orientar de manera inadecuada a la ciudadanía sobre los trámites y servicios que ofrece la entidad</t>
  </si>
  <si>
    <t>Ausencia de documentos en el expediente contractual (persona jurídica) durante la ejecución de contratos celebrados por la Entidad.</t>
  </si>
  <si>
    <t>Los supervisores de contrato no remiten la documentación completa al expediente contractual.</t>
  </si>
  <si>
    <t>Posibilidad de presentar debilidad en el cumplimiento de las herramientas de gestión que permitan monitorear las acciones del proceso, que conlleva a que los contratos y/o convenios suscritos por la entidad no cuenten con la documentación completa que se produce durante su ejecución.</t>
  </si>
  <si>
    <t>Falta de conocimiento normativo conforme a lo consagrado en el artículo 95 de la Ley 734 de 2002:</t>
  </si>
  <si>
    <t>Falta de integridad del funcionario encargado del proceso.</t>
  </si>
  <si>
    <t>Posibilidad de violar la reserva legal, bajo el precepto que las actuaciones disciplinarias serán reservadas hasta cuando se formule el pliego de cargos/ auto de citación de audiencia o la providencia que ordene el archivo definitivo, sin perjuicio de los derechos de los sujetos procesales.</t>
  </si>
  <si>
    <t xml:space="preserve">Demora en la revisión y falta de análisis de la información suministrada, en los componentes social, validación FONVIVIENDA, técnico y jurídico. </t>
  </si>
  <si>
    <t>Falta de seguimiento a los procesos que se encuentran en curso para la titulación. La titulación es un proceso rogado donde se requiere la voluntad del beneficiario para el lleno de los requisitos legales.</t>
  </si>
  <si>
    <t>Posibilidad de proyectar de manera tardía las resoluciones de titulación, por reproceso en tramites desde la creación del expediente, debido a insuficiencia de los documentos necesarios para dar continuidad y obtener el avaluó del predio</t>
  </si>
  <si>
    <t>Falta de gestión de pagos de los recursos de la vigencia y de las reservas presupuestales por parte de los ordenadores de gasto y supervisores, previo cumplimiento de las obligaciones contractuales por parte de los contratistas
Falta de gestión en la depuración de pasivos exigibles, previo cumplimiento de las obligaciones contractuales por parte de los contratistas. 
Baja ejecución del Plan Anual Mensualizado de Caja PAC de los recursos de vigencia y de reserva presupuestal.</t>
  </si>
  <si>
    <t>Falta de seguimiento y control  del Plan Anual de Adquisiciones, por parte de los proyectos de inversión y gastos de funcionamiento</t>
  </si>
  <si>
    <t>Posibilidad de presentar falencias en la ejecución de compromisos y giros de los recursos programados en la vigencia, afectando drásticamente en el cumplimiento de las metas y generando rezagos por encima de lo establecido por parte de la Secretaria de Hacienda Distrital.</t>
  </si>
  <si>
    <t>Desarrollo extemporáneo de la acciones establecidas en el plan de mejoramiento, para los hallazgos encontrados en las  auditorias de la Contraloría de Bogotá D.C.</t>
  </si>
  <si>
    <t xml:space="preserve">Desconocimiento por parte de los responsables, de las actividades y plazos, para el desarrollo y cierre de las acciones establecidas en el Plan de Mejoramiento Contraloría </t>
  </si>
  <si>
    <t>Posibilidad de incumplimiento de las acciones diseñadas, para los hallazgos detectados por la Contraloría de Bogotá D.C. a cargo de la Dirección de Urbanizaciones y Titulación.</t>
  </si>
  <si>
    <t>Aplicación incorrecta de los principios de contabilidad
Aplicación inadecuada del criterio de clasificación del hecho económico establecido en el Marco Normativo para Entidades de Gobierno.
Realización de cálculos errados o aplicación de criterios de medición posterior que no corresponden al Marco Normativo para Entidades de Gobierno.
Falta de verificación o seguimiento de los registros contables
Adulteración, manipulación o duplicación de soportes y registros contables</t>
  </si>
  <si>
    <t>Los procesos generadores de información financiera no remiten los reportes o información establecida en los procedimientos o lo hacen de manera no oportuna o de manera inexacta.</t>
  </si>
  <si>
    <t>Posibilidad de generar información financiera sin las características fundamentales de relevancia y representación fiel establecidas en el Régimen de Contabilidad Pública</t>
  </si>
  <si>
    <t xml:space="preserve">Aplicación incorrecta del instructivo 208-SFIN-In-03 PROT. SEGURIDAD TESORERIA DE LA CVP y del procedimiento 208 SFIN-Pr-11 OPERACIONES DE TESORERIA
</t>
  </si>
  <si>
    <t>Desconocimiento de las actividades contempladas en el instructivo 208-SFIN-In-03 PROT. SEGURIDAD TESORERIA DE LA CVP</t>
  </si>
  <si>
    <t xml:space="preserve">Probabilidad de fraude o practicas inadecuadas frente a la aplicación de los instructivos de protocolos de seguridad y de operaciones de tesorería. </t>
  </si>
  <si>
    <t>Falta de cronograma con fechas límite de entrega para publicaciones por parte de las áreas que la producen.</t>
  </si>
  <si>
    <t xml:space="preserve">
Entrega de información fuera de las fechas establecidas para publicación.</t>
  </si>
  <si>
    <t xml:space="preserve">Posibilidad de omitir en la Página Web de la entidad toda la información que por normatividad se debe hacer y todas las acciones y encuentros de participación ciudadana realizadas con nuestros beneficiarios son una obligación que nos permite mejorar la interacción. </t>
  </si>
  <si>
    <t>Debilidad en los controles de verificación para el pago obligaciones parafiscales, seguridad social  y/o liquidaciones definitivas de los servidores públicos</t>
  </si>
  <si>
    <t>Posibilidad de pérdida económica por causación de intereses o multas debido al pago extemporáneo de la seguridad social o inconsistencias en las liquidaciones definitivas.</t>
  </si>
  <si>
    <t>Desconocimiento de los usuarios de la entidad frente al buen uso de herramientas y/o elementos tecnológicos de la entidad</t>
  </si>
  <si>
    <t>Deterioro o evento interno o externo de herramientas y/o elementos tecnológicos, que genera indisponibilidad total o parcial de los mismos.</t>
  </si>
  <si>
    <t>Posibilidad de que se presenten falla y/o falta de herramientas y/o elementos tecnológicos o indisponibilidad de los mismos, por factores internos o externos, que afecten el normal desarrollo de las labores diarias en la CVP</t>
  </si>
  <si>
    <t>Falta de personal directo con la entidad, lo cual dificulta la continuidad de los procesos y el conocimiento adquirido.</t>
  </si>
  <si>
    <t>Líderes de política de gobierno digital que actualizan permanentemente sus directrices.</t>
  </si>
  <si>
    <t>Posibilidad de 
desactualización de  las herramientas de gestión de las tecnologías de la información y las comunicaciones, dado que constantemente se actualizan y despliegan Leyes, Normas, Lineamientos.</t>
  </si>
  <si>
    <t>Registro de movimientos de los elementos  sin la autorización requerida</t>
  </si>
  <si>
    <t>Ausencia de apropiación del uso y cuidado de los bienes por parte de los funcionarios y contratistas</t>
  </si>
  <si>
    <t>Posibilidad de custodia y movimiento de bienes sin las medidas de seguridad y/o conservación, sumada a la Ausencia de apropiación del uso y cuidado de los bienes por parte de los funcionarios y contratistas que causa pérdida económica de los bienes de la entidad por daño o hurto.</t>
  </si>
  <si>
    <t>Deficiente idoneidad, falta de experticia y competencia técnica requeridas para realizar los trabajos de aseguramiento y consultoría aprobados en el Plan Anual de Auditorías
Deficiencia en la calidad y trazabilidad de la información entregada a la Asesoría de Control Interno por parte de las demás dependencias
Comprensión inadecuada del tema a evaluar por parte del funcionario o contratista que realizará el trabajo de aseguramiento o consultoría</t>
  </si>
  <si>
    <t>Insuficiencia de personal idóneo para atender las actividades aprobadas en el Plan Anual de Auditorías</t>
  </si>
  <si>
    <t>Probabilidad de que la tercera línea de defensa: a) Genere conclusiones, hallazgos o recomendaciones que induzcan toma de decisiones poco acertadas o inefectivas y b) No genere oportunas y adecuadas alertas para corregir desviaciones en la gestión de los procesos; afectando de manera negativa el cumplimiento de los objetivos de la Caja de la Vivienda Popular</t>
  </si>
  <si>
    <t>Ausencia de inspecciones y/o reportes de las condiciones físicas en las que se encuentra el área de archivo.</t>
  </si>
  <si>
    <t>Daños físicos en la estructura que no garanticen las medidas apropiadas para custodiar los archivos</t>
  </si>
  <si>
    <t>Posibilidad de pérdida o alteración en los archivos de la entidad debido a la ocurrencia de incidentes o desastres naturales</t>
  </si>
  <si>
    <t>Desconocimiento de procesos o instrumentos archivísticos</t>
  </si>
  <si>
    <t xml:space="preserve">Equipos de gestión documental que no implementan los procesos e instrumentos archivísticos dispuestos dentro del proceso de gestión documental </t>
  </si>
  <si>
    <t xml:space="preserve">Dificultad en el acceso a la información, que puedan generar
hallazgos por archivos o expedientes que no cumplen con las disposiciones normativas. </t>
  </si>
  <si>
    <t>Incumplimiento de la información reportada, por parte de los gerentes de los proyectos de inversión, en cuanto a oportunidad en la entrega y cobertura de los componentes, lo cual dificulta una oportuna y correcta revisión de datos, información y consolidación.
Reprocesos que se genera con la información reportada por los gerentes de los proyectos de inversión.
Fallas humanas en el registro y consolidación de la información suministrada por los gerentes de los proyectos de inversión de la Entidad.
Alta rotación de personal.</t>
  </si>
  <si>
    <t xml:space="preserve">Fallas humanas en el registro y consolidación de la información suministrada por los gerentes de los proyectos de inversión de la Entidad. </t>
  </si>
  <si>
    <t>Posibilidad de reportar de manera errónea e inoportuna la información enviada por los gerentes de los proyectos de inversión en el FUSS (Formato Único de Seguimiento Sectorial) generando perdida de credibilidad y confianza en los resultados.</t>
  </si>
  <si>
    <t>Fallas humanas de quien crea, modifica o elimina los documentos del SIG. 
Desconocimiento de los documentos que norman el manejo de los contenidos del Sistema Integrado de Gestión por parte de los responsables - enlaces de proceso 
No se han guardado correctamente los back-up por parte de la oficina encargada de salvaguardar la información del Sistema Integrado de Gestión.</t>
  </si>
  <si>
    <t>Falta de un sistema que permita administrar la documentación del SIG</t>
  </si>
  <si>
    <t xml:space="preserve">Desinterés en temas ambientales de funcionarios y visitantes.
 Escasa participación de las dependencias en las actividades de carácter ambiental </t>
  </si>
  <si>
    <t>Desconocimiento de la importancia de la gestión ambiental en el desarrollo de todas las actividades de la entidad</t>
  </si>
  <si>
    <t>Posibilidad de generar incumplimiento a la normatividad ambiental que rige la formulación, implementación, seguimiento y control del  Plan de Acción  PIGA.</t>
  </si>
  <si>
    <t>Desarrollo de acciones manuales los que puede retrasar o en ocasiones no generar los pagos según los compromisos de la Entidad</t>
  </si>
  <si>
    <t>Debilidad en los desarrollos tecnológicos en el Sistema "SiCapital" para la generación de archivos planos para subirlos a la Secretaria de Hacienda</t>
  </si>
  <si>
    <t>Posibilidad de omisión, preparación errada o retraso en el pago de los compromisos adquiridos por la Entidad</t>
  </si>
  <si>
    <t xml:space="preserve">Los malos hábitos de pago de los deudores de la CVP.
Aumento de la morosidad de las obligaciones crediticias colocadas en hogares vulnerables con ingresos precarios y cuya situación se agravo por la pandemia COVID 19.
</t>
  </si>
  <si>
    <t xml:space="preserve">Se otorgo créditos a familias que no contaban con la capacidad real de pago para cumplir con la obligación suscrita con la Caja de la Vivienda Popular </t>
  </si>
  <si>
    <t>Posibilidad de incumplimiento de los tiempos establecidos en el Reglamento Interno de Recaudo y Administración de Cartera durante la gestión de la etapa persuasiva y la etapa administrativa.</t>
  </si>
  <si>
    <t>Pérdida de capacidad en la ejecución del proyecto</t>
  </si>
  <si>
    <t>No oportunidad en la planeación por falta de cultura organizacional para la planeación</t>
  </si>
  <si>
    <t xml:space="preserve">Posibilidad de pérdida de la capacidad en la ejecución del proyecto de inversión debido a la no oportunidad en la planeación por falta de cultura organizacional para la planeación. </t>
  </si>
  <si>
    <t>Incumplimiento de los fines sociales a nivel de planes de acción de las Políticas Públicas, planes sectoriales e intersectoriales así como con el objetivo misional de la Entidad</t>
  </si>
  <si>
    <t>Debido a la no implementación y entrega de las obras por la debilidad de los mecanismos para el alineamiento y control del proyecto</t>
  </si>
  <si>
    <t>Posibilidad de incumplimiento de los fines sociales a nivel de planes de acción de las Políticas Públicas, planes sectoriales y objetivo misional de la Entidad, debido al inadecuado acompañamiento técnico y social a los hogares durante la implementación del Plan de Gestión Social para garantizar la implementación de la mejora.</t>
  </si>
  <si>
    <t>Retraso o incumplimiento de las metas institucionales</t>
  </si>
  <si>
    <t>Debido a la entrega inoportuna de los productos requeridos porque no se realizó el debido proceso de calidad.</t>
  </si>
  <si>
    <t>Posibilidad de retraso o incumplimiento de las metas debido a la entrega inoportuna  de productos requeridos, por errores en la ejecución y la gestión de los procesos, porque no se realizó el debido control de calidad y/o por cambios en la normatividad</t>
  </si>
  <si>
    <t>Incumpliendo del trámite</t>
  </si>
  <si>
    <t>Debido a la deficiencia  en el control  de tiempos a partir de la debida forma de cada proceso.</t>
  </si>
  <si>
    <t>Posibilidad de incumpliendo de los tiempos máximos estipulados por la Ley para emitir un acto administrativo a las solicitudes de apoyo técnico y del Plan Terrazas.</t>
  </si>
  <si>
    <t xml:space="preserve">Ilegalidad del acto administrativo </t>
  </si>
  <si>
    <t>Debido a la interpretación errónea de la normatividad vigente por falta conocimiento del valor normativo superior a los preceptos constitucionales.</t>
  </si>
  <si>
    <t>Posibilidad de ilegalidad del acto administrativo debido a la interpretación errónea de la normatividad vigente por falta de conocimiento del valor normativo superior a los preceptos constitucionales.</t>
  </si>
  <si>
    <t>Debilidad en los controles de verificación de reporte de incapacidades y debido proceso para la realización de cobro ante la EPS correspondiente</t>
  </si>
  <si>
    <t>Desconocimiento para el reporte de incapacidades, así como, el trámite de las mismas ante la EPS.</t>
  </si>
  <si>
    <t>Posibilidad de pérdida económica por la negación del reconocimiento de las incapacidades debido al incumplimiento de los requisitos exigidos por la EPS.</t>
  </si>
  <si>
    <t>Desconocimiento de obligación normativa del plan Institucional de capacitación (PIC) debido a diferencias de los ejes temáticos definidos frente al Plan Nacional de Formación y Capacitación (PNFC).</t>
  </si>
  <si>
    <t>Falta de aseguramiento en el PIC, que garantice se contemplen todos los ejes temáticos definidos en el Plan Nacional de Formación y Capacitación (PNFC).</t>
  </si>
  <si>
    <t>Posibilidad de pérdida reputacional por incumplimiento de obligación normativa del Plan Institucional de capacitación (PIC) debido a diferencias de los ejes temáticos definidos frente al Plan Nacional de Formación y Capacitación (PNFC).</t>
  </si>
  <si>
    <t xml:space="preserve">Falta de seguimiento en los controles definidos para en la Matriz de Riesgos de SST
</t>
  </si>
  <si>
    <t>Incorrecta identificación de Riesgos de SST y/o controles deficientes</t>
  </si>
  <si>
    <t>Posibilidad de pérdida económica por sanciones de entes de control o  demandas de los grupos de valor debido a incidentes, accidentes de trabajo, enfermedad laboral.</t>
  </si>
  <si>
    <t>Incorrecto seguimiento al cumplimiento del Plan Anual de Infraestructura y Mantenimiento en lo asociado a la adquisición, entrega y mantenimiento de bienes y servicios a cargo de la Subdirección Administrativa</t>
  </si>
  <si>
    <t>Falta de planeación y desconocimiento de las necesidades de las diferentes dependencias de la CVP en la formulación del Plan Anual de Infraestructura y Mantenimiento</t>
  </si>
  <si>
    <t>Posibilidad de pérdida reputacional por insatisfacción de las dependencias y dificultades del cumplimiento de objetivos misionales asociado al incumplimiento en el Plan Anual de Infraestructura y Mantenimiento en lo asociado a la adquisición, entrega y mantenimiento de bienes y servicios a cargo de la Subdirección Administrativa</t>
  </si>
  <si>
    <t xml:space="preserve">Expedición de actos administrativos sin control de notificación y ejecutoria.
Gran volumen de actos administrativos expedidos.
Falta de un mecanismo de control de los actos administrativos expedidos
</t>
  </si>
  <si>
    <t>Actos administrativos de carácter particular sin notificar y ejecutoriar.</t>
  </si>
  <si>
    <t>Posibilidad de un acto de administrativo sin firmeza</t>
  </si>
  <si>
    <t>Procesos en curso de vigencias anteriores al 2020 con familias que no tienen cierre financiero y que no tienen interés o no pueden continuar con el proceso de Reasentamientos
Predios recomendados sin la entrega material, ni real (cuando aplique) a la CVP y familias sin Reasentamientos Definitivo
Las condiciones jurídicas, sociales y técnicas de las familias y los predios son dinámicas.</t>
  </si>
  <si>
    <t xml:space="preserve">Familias sin corresponsabilidad y renuentes al proceso de Reasentamientos. </t>
  </si>
  <si>
    <t>Posibilidad de inmovilización de los recursos que se encuentra en Cuentas de Ahorro Programado</t>
  </si>
  <si>
    <t>Daños Activos Físicos</t>
  </si>
  <si>
    <t>El supervisor del contrato con el equipo delegado de apoyo a la supervisión realiza seguimiento y control mensual a la ejecución de los productos y servicios, a través de comités técnicos de seguimiento donde se determinan los avances con relación a los cronogramas de ejecución de actividades y entregas de productos, para el giro de los pagos. 
(Este control se aplica siempre que se tengan contratos en ejecución).
Ante las posibles desviaciones al control, la Directora de Mejoramiento de Barrios solicita a la Subdirección Financiera la reprogramación del PAC de conformidad a la programación de pagos dada por los contratistas.</t>
  </si>
  <si>
    <t>El profesional financiero valida trimestralmente el cumplimiento de los pagos programados en el PAC, así como de las actividades programadas en el PAA, a través de una reunión con los profesionales de apoyo a la supervisión donde se evalúa que la planificación inicial de los recursos disponibles se esté ejecutando de acuerdo a lo programado en la respectiva anualidad.
Ante las posibles desviaciones del control, la Directora de Mejoramiento de Barrios genera las alertas necesarias a la OAP para la evaluación y formulación de soluciones frente a la posible materialización del riesgo mediante una mesa de trabajo con la dirección.</t>
  </si>
  <si>
    <t>El supervisor del contrato con el equipo delegado de apoyo a la supervisión realiza seguimiento y control mensual a la ejecución de los productos y servicios, a través de comités técnicos de seguimiento donde se determinan los avances con relación a los cronogramas de ejecución de actividades y entregas de productos. (Este control se aplica siempre que se tengan contratos en ejecución).
Ante las posibles desviaciones, se realiza  la reprogramación de cronogramas de ejecución o se generan los planes de contingencia pertinentes.</t>
  </si>
  <si>
    <t>La interventoría y/o la supervisión verifican, aprueban o generan visto bueno, según corresponda, a los productos e informes parciales entregados por los contratistas y el cumplimiento de las condiciones pactadas en los contratos, a través del informe de supervisión mensual. 
Ante las posibles desviaciones, el ordenador del gasto solicitará a la Dirección Corporativa y CID el inicio del procedimiento administrativo para la imposición de multas, sanciones y declaratorias de incumplimientos</t>
  </si>
  <si>
    <t>Cada vez que se requiera, la Directora con el apoyo del equipo de trabajo de la DMB verifica la priorización, normatividad y reserva de las oportunidades identificadas de intervenciones en espacio publico a escala barrial, a través de comunicaciones oficiales donde se consulta a las entidades competentes sobre los aspectos técnicos o normativos de las intervenciones a viabilizar. 
Ante las posibles desviaciones, en el proceso de supervisión, el supervisor con el apoyo del equipo designado junto a la interventoría y consultoría realizarán el reconocimiento de las condiciones técnicas, SSTMA y sociales a las intervecionciones en espacio público a escala barrial, a través del Acta de Reconocimiento In situ de las intervenciones a realizar.</t>
  </si>
  <si>
    <t>Cada vez que se requiera, la Directora con el apoyo del equipo de trabajo de la DMB verifica la viabilidad Técnica, Social y SSTMA de las oportunidades identificadas de intervenciones en espacio publico a escala barrial, a través del diligenciamiento insitu de las fichas de previabilidad técnica, social y SSTMA.
Ante las posibles desviaciones,  en el proceso de supervisión, el supervisor con el apoyo del equipo designado junto a la interventoría y consultoría realizarán el reconocimiento de las condiciones técnicas, SSTMA y sociales a las intervecionciones en espacio público a escala barrial, a través del Acta de Reconocimiento In situ de las intervenciones a realizar.</t>
  </si>
  <si>
    <t>Siempre que se vaya a iniciar un proceso de reasentamientos, el profesional técnico de Reas presentará a la Mesa Técnica de Reasentamientos el documento de recomendación, previa verificación en terreno de los predios recomendados, la georreferenciación y la confirmación de datos de solicitud. 
En caso de encontrar desviaciones en el control, el referente técnico al momento de realizar la visita al predio verificará que la información de éste coincida con lo indicado en el documento de recomendación.</t>
  </si>
  <si>
    <t>Siempre que se vaya a dar continuidad a un proceso en curso, el equipo interdisciplinario, asignado por EDT al proceso, elaborará el Informe Interdisciplinario de Procesos en Curso, con la información analizada y actualizada, y lo pasará a Mesa Técnica de Reasentamientos para la revisión y aprobación de la continuidad a las acciones.   
En caso de encontrar desviaciones en el control, los referentes jurídico o financiero al momento de hacer la revisión de los actos administrativos o tramitar las solicitudes de CDP, RP o desembolsos, verificarán el cumplimiento de los requisitos.</t>
  </si>
  <si>
    <t xml:space="preserve">Siempre que se vaya a elaborar una resolución, que asigna a un beneficiario un instrumento financiero (recursos o especie) o una oferta de compra de predio recomendado o mejora, el profesional jurídico deberá revisar la información registrada en el Informe de Factibilidad, o Informe Interdisciplinario Procesos en Curso y valor del avalúo. 
En caso de encontrar desviaciones en el control, los  referentes jurídico y financiero al momento de hacer la revisión del acto administrativo y solicitar el desembolso de los recursos, verificarán el cumplimiento de requisitos. </t>
  </si>
  <si>
    <t>Mensualmente, el profesional jurídico designado en EDT de Reas verificará la documentación y el cumplimiento de requisitos de los beneficiarios de Relocalización Transitoria y el profesional financiero registrará la información en el Tablero de Control, para viabilizar la continuidad en el proceso.
En caso de encontrar desviaciones en el control, el referente financiero al momento de hacer la revisión final para el pago de la Ayuda de Relocalización verifica el cumplimiento de Requisitos.</t>
  </si>
  <si>
    <t>Siempre que se vaya a realizar un desembolso el profesional financiero revisará la información necesaria para dar trámite al giro, considerando las condiciones, requisitos establecidos en los actos administrativos o documentos previos, y solicitará el Informe Interdisciplinario de Proceso en Curso o elaborará el Informe Interdisciplinario para pago de excedentes, verificando que el beneficiario cumpla con los requisitos.
En caso de encontrar desviaciones en el control, los referentes jurídico y financiero al momento de hacer la revisión de los actos administrativos o tramitar las solicitudes de  desembolsos, verificarán el cumplimiento de los requisitos.</t>
  </si>
  <si>
    <t>El Director Jurídico y/o a quien designe debe revisar mensualmente la "Matriz de Conceptos", en la que se verifica que los Conceptos emitidos durante el mes se encuentren incluidos en la Matriz y que los existentes se encuentren actualizados frente a los cambios normativos que se presenten. En caso de encontrar diferencias se deberá proceder a la actualización inmediata de la matriz de conceptos.</t>
  </si>
  <si>
    <t>El líder del proceso mensualmente delega a un encargado para validar en la Matriz de Procesos Judiciales que no se encuentre ningún proceso sin apoderado. En caso de identificar que algún proceso se encuentra sin apoderado se procederá a informar el líder de proceso para que sea asignado de manera inmediato abogado al proceso.</t>
  </si>
  <si>
    <t>Mensualmente el líder del proceso o a quien designe deberá validar que el comité sesione dos veces por mes y serán presentados los casos donde se puedan realizar algún tipo de conciliación o sus avances. Si se evidencia que como mínimo faltando 4 días hábiles para la terminación del mes, el comité no ha sesionado se generara un correo de alarma para programar la sesión dentro del periodo</t>
  </si>
  <si>
    <t>El Director de Gestión Corporativa y CID y/o a quien designe solicitara de manera mensual a las dependencias de la CVP, el suministro de información actualizada de los tramites y servicios que han sido modificados e información relevante que sea de interés para la ciudadanía.</t>
  </si>
  <si>
    <t>El equipo del archivo de contratos debe verificar de manera mensual que el formato 208-DGC-Ft-90 Certificado inclusión documentos en expediente electrónico se encuentre registrado correctamente e ingresarlo al expediente contractual correspondiente.</t>
  </si>
  <si>
    <t xml:space="preserve">Los encargados designados por el líder del proceso de Control Interno Disciplinario verificaran cada vez que sea necesario el uso de los documentos implementados para el control de la reserva de ley de las actuaciones disciplinarias (208-CID-ft-34 Acta de reparto expedientes disciplinarios;  208-CID-Ft-33 Reserva de actuación disciplinaria) </t>
  </si>
  <si>
    <t xml:space="preserve">El coordinador social o el funcionario que designe, entregara un reporte mensual en Excel, generado mediante el SIMA. En este se puede evidenciar el acompañamiento social realizado, para la consecución de información y documentos que  permiten la continuidad del proceso. </t>
  </si>
  <si>
    <t xml:space="preserve">Mensualmente el funcionario encargado del reparto, entregara un reporte en Excel, generado mediante el aplicativo para tal fin, donde se evidencia  el seguimiento realizado al flujo de los expedientes en el componente social, técnico y jurídico. 
En caso de encontrar diferencias se procederá  a la devolución del expediente al encargado del reparto para la corrección en el componente respectivo. </t>
  </si>
  <si>
    <t>El líder del proceso o a quien designe deberá realizar mensualmente seguimiento y control al Plan Anual de Adquisiciones. Realizar el seguimiento y control de cada uno de los procesos contractuales generando alertas para una mejor toma de decisiones. 
En caso de presentar desviaciones se realizarán mesas de trabajo o planes de contingencia para corregir imprevistos. Realizar mensualmente la depuración de los pasivos exigibles. Realizar planes y mesas de trabajo para la depuración de los pasivos exigibles, liquidando y haciendo los tramites correspondientes para el giro y/o liberación de los recursos.
En los eventos de encontrar desviaciones se deberán realizar planes de contingencia para los contratos que son susceptibles de liquidación, giro y/o liberación de recursos</t>
  </si>
  <si>
    <t xml:space="preserve">El líder del proceso o a quien designe cada vez que sea necesario deberá realizar control y seguimiento a los giros de los recursos de la vigencia y reservas presupuestales. Realizar planes de trabajo o cronogramas para establecer las fechas posibles de giro de los recursos de la vigencia y de reservas presupuestales y/o liquidaciones de contratos. Verificar y revisar trimestralmente los recursos disponibles en el PAC para así garantizar los giros de vigencia como de reserva. En los casos de presentar desviaciones realizar mesas de trabajo con los enlaces financieros  y ordenadores de gasto para establecer las acciones necesarias para los giros con previo cumplimiento de las obligaciones contractuales y/o liquidación de contratos. Trimestralmente se deberá solicitar reprogramación de Plan Anual Mensualizado de Caja PAC. </t>
  </si>
  <si>
    <t>El funcionario delegado para tal fin, realizara la Formulación del Plan de Mejoramiento, de acuerdo al procedimiento de gestión de la mejora 208-CI-Pr-05, cada vez que se requiera.  Vincular a los funcionarios responsables en esta etapa,  permite que reconozcan las acciones y tiempos establecidos para el cierre de los hallazgos.  
En caso de encontrar desviaciones se procederá con planes de contingencia para el desarrollo de las acciones dentro de los plazos establecidos</t>
  </si>
  <si>
    <t xml:space="preserve">Anualmente se enviará por parte del encargado del proceso, cronograma de sostenibilidad contable a las áreas generadoras de información financiera, el cual contiene las fechas de los diferentes reportes. </t>
  </si>
  <si>
    <t>El contador realizará mensualmente el seguimiento y revisión aleatoria de los cálculos o aplicación de criterios. Realizar el seguimiento y revisión aleatoria de los cálculos o aplicación de los criterios de medición posterior que no corresponden al Marco Normativo para Entidades de Gobierno.</t>
  </si>
  <si>
    <t>El contador deberá efectuar de manera trimestral las conciliaciones necesarias para identificar las posibles diferencias de la información entre las áreas misionales de la Entidad y Financiera con el fin de establecer un mecanismo de control frente a los soportes y registros contables</t>
  </si>
  <si>
    <t>Realizar de manera mensual por parte del profesional encargado las conciliaciones bancarias, mediante el cruce de información generada por el sistema Administrativo y Financiero SICAPITAL y la información reportada por los bancos</t>
  </si>
  <si>
    <t>El tesorero realizará mensualmente el estado de Tesorería con el fin de llevar el control de los recursos, con base a la normatividad existente para tal fin</t>
  </si>
  <si>
    <t>Mensualmente el Web Master ejerce el control a través del esquema de publicación de la información cuyo seguimiento se hace mes a mes. Mediante el registro de las publicaciones en el formato 208-COM-FT-23 .El Web Master realiza las revisiones en la pag web de las publicaciones solicitadas por las dependencias, mediante el diligenciamiento del formato 208-COM-FT-23.
En caso de encontrar desviaciones el web master se acerca a la OAP y consulta con el enlace si la información fue enviada y subida a la carpeta de calidad y solicita su aprobación para subir a la WEB</t>
  </si>
  <si>
    <t>El designado por parte del Subdirector (a) Administrativo (a) deberá validar en el operador de información que los pagos fueron correctamente aplicados por el Grupo de Gestión Financiera el último día hábil del mes (mensualmente) o antes de la fecha límite que defina la normatividad vigente.</t>
  </si>
  <si>
    <t>De manera anual el delegado por parte del Jefe Oficina de Tecnologías de la Información y las Comunicaciones, verificara que el 100% de los equipos tecnológicos (impresoras, equipos de cómputo y escáneres, entre otros) se les realice el mantenimiento preventivo. De acuerdo al elemento tecnológico existe una obligación contractual para llevar a cabo esa actividad, desde la Oficina TIC se realiza el acompañamiento para dicha actividad.
En caso de identificar desviaciones deberán realizar la solicitud para el PAA, justificando esta modificación</t>
  </si>
  <si>
    <t>El delegado por el Jefe Oficina de Tecnologías de la Información y las Comunicaciones, revisa y actualiza si es necesario el Nomograma de la Oficina TIC, de manera mensual donde evidencie el 100% de la normatividad vigente en el marco de la gestión de las tecnologías de la información y las comunicaciones.</t>
  </si>
  <si>
    <t>Trimestralmente el Subdirector Administrativo o quien designe, para el ingreso o retiro de los elementos de la CVP diligencia el formato208-GA-Ft-19 “ÚNICO DE ENTRADA Y SALIDA DE ELEMENTOS”,  para el control de los mismos. Cada vez que se requiera realizar un movimiento se debe diligenciar el formato con las autorizaciones solicitadas.
Si se encuentra un intento de salida de un elemento sin la debida autorización el personal de seguridad debe informar a la Subdirección Administrativa para que se gestionen las autorizaciones correspondientes y se guarde soporte de la actuación.</t>
  </si>
  <si>
    <t>Verificar cada vez que se requiera las necesidades de personal identificadas por el Asesor de Control Interno para el proceso de "Evaluación de la Gestión" y comunicar anualmente o cada vez que se requiera, al Director General y ordenador del gasto, las necesidades de personal para lograr cumplir con eficacia, eficiencia y efectividad el Plan Anual de Auditorías.
En caso de que el personal aprobado sea menor al solicitado, deberá ajustarse el Plan Anual de Auditorías y ser comunicada esta situación al Comité Institucional de Coordinación de Control interno.</t>
  </si>
  <si>
    <t>Verificar cada vez que se requiera la idoneidad técnica del personal mediante el proceso de selección de personal de planta, bien sea por convocatoria, por provisionalidad o encargamos mediante la definición de los perfiles necesarios para dar cumplimiento al Plan Anual de Auditorías. La Oficina de Talento Humano se encarga de gestionar la vinculación de personal idóneo.
En la evaluación de desempeño del personal de planta, se indican los correctivos a realizar y se informa a la Subdirección Administrativa en busca de la mejora del desempeño del funcionario.
Los futuros contratistas deben cumplir con el perfil requerido en los estudios previos. Si se contrata a alguna persona que, cumpliendo los requisitos, no demuestra idoneidad, se solicitará la mejora en los productos entregados y finalmente si no mejora, se solicitará la terminación del contrato, en última instancia se declarará el incumplimiento del contrato por parte del contratista.
En los casos que se presenten desviaciones la asesora de control interno se encarga de evaluar contratistas idóneos técnicamente, mediante el diseño de los perfiles y la revisión de las hojas de vida y cuando sea necesario, la aplicación de pruebas de conocimiento a futuros contratistas.</t>
  </si>
  <si>
    <t>Verificar y aprobar el plan de cada una de las auditorías de acuerdo con el Procedimiento "208-CI-Pr-01 Auditoria interna V7". El Asesor de control interno revisa la propuesta de plan de cada una de las auditorías hecha por los auditores, con el fin de verificar si cumplen los parámetros establecidos.</t>
  </si>
  <si>
    <t>Se manera trimestral el Subdirector Administrativo o a quien designe, deberá formular y realizar seguimiento al sistema Integrado de Conservación y su Programa de Emergencias y manejo de desastres, mediante cronograma de seguimiento a las actividades identificadas en el Plan de conservación.</t>
  </si>
  <si>
    <t>Se manera trimestral el Subdirector Administrativo o a quien designe, formulación y presentación para aprobación ante el CIGD del  Plan Institucional de Archivos - PINAR y contar con los demás instrumentos archivísticos garantizando la disponibilidad de la información.</t>
  </si>
  <si>
    <t xml:space="preserve">Enviar al inicio de la vigencia por parte de la jefe de la Oficina Asesora de Planeación, un memorando indicando los plazos oportunos para la presentación mensual de los FUSS con los criterios de calidad, claridad, coherencia y pertinencia de la información reportada.
En los casos que se presenten demoras en la entrega de los FUSS por parte de los gerentes de los proyectos, se recordará mensualmente a través de correo electrónico enviado por parte de la Oficina Asesora de Planeación, a los Gerentes de proyectos, recordando los plazos establecidos para la entrega oportuna de la Información. 
</t>
  </si>
  <si>
    <t>El equipo de la OAP deberá validar y consolidar mensualmente la integridad de la información reportada de cada área, por parte de los enlaces de los proyectos de inversión de la OAP, en el FUSS ( Formato Único de Seguimiento Sectorial) y ubicar en la carpeta la última versión emitida por las áreas y el consolidado, a fin que se encuentre disponible. 
Si la información recibida en el FUSS no cumple con los requisitos de calidad, claridad, coherencia y pertinencia de la información reportada, se solicita la revisión del informe y se realizan los ajustes de tal manera que cumpla con los requerimientos establecidos.</t>
  </si>
  <si>
    <t>El delegado ambiental realizara mensualmente, seguimiento al cumplimiento del Plan de Acción Anual del PIGA, generando un reporte de seguimiento mensual al cumplimiento del Plan de Acción Anual del PIGA, enviado a la jefe de la OAP.
Si se evidencian retrasos o incumplimiento de las actividades programadas, se procede a hacer una mesa de trabajo para analizar las causas del retraso y evaluar su reprogramación.</t>
  </si>
  <si>
    <t>La oficina TICS y la Subdirección Financiera realizará semestralmente auditorias a los sistemas tecnológicos con el fin de revisar las fallas y establecer mejoras en los casos que aplique.</t>
  </si>
  <si>
    <t xml:space="preserve">Mensualmente por parte del delegado de la subdirección financiera se realiza un informe del estado de la cartera y la condición en la que se encuentra cada uno de los deudores. </t>
  </si>
  <si>
    <t>El Director de Mejoramiento de Vivienda realizará una jornada en el primer bimestre del 2022 con el equipo de la Dirección de Mejoramiento de Vivienda para presentar las metas de la vigencia, el plan operativo y la organización de los equipos.
En caso de identificar desviaciones se identificara una muestra para la medición de las causales de reprocesos por fases del proceso (Prefactibilidad, Factibilidad, expedición de actos de reconocimiento y ejecución).</t>
  </si>
  <si>
    <t xml:space="preserve">El Director Mejoramiento de Vivienda o a quien designe realizará espacios de dialogo cada vez que se consideren necesarios y con la participación del equipo técnico de la Dirección de Mejoramiento de Vivienda, con el propósito de continuar con la implementación del plan de gestión social, generando los controles y medidas de acompañamiento social que sean pertinentes, </t>
  </si>
  <si>
    <t xml:space="preserve">El Director Mejoramiento de Vivienda o a quien designe incorporara en la gestión del proyecto las mesas técnicas, cada vez que sea necesario, para la socialización de paquetes técnicos entregados entre estaciones de trabajo y/o para la entrega de lineamientos para la aplicación de criterios normativos y técnicos (lineamientos de diseño e ingeniería) que el equipo técnico debe tener en cuenta durante el proceso con el fin de evitar reprocesos. </t>
  </si>
  <si>
    <t>El Director Mejoramiento de Vivienda o a quien designe generará una base de seguimiento y control de tiempos en los procesos internos previos a la emisión de los actos administrativos (Desistimiento, actos de reconocimiento y/o licenciamiento)</t>
  </si>
  <si>
    <t>El Director Mejoramiento de Vivienda o a quien designe realizará la incorporación de la actualización normativa en las jornadas de información, formación y alineación  semestrales del equipo de la DMV y de ser necesario la programación de mesas técnicas para la precisión del lineamiento normativo y jurídico.</t>
  </si>
  <si>
    <t>El designado por parte del Subdirector (a) Administrativo (a), mensualmente verifica que todas las incapacidades reportadas por los servidores públicos se radiquen en la EPS correspondiente.</t>
  </si>
  <si>
    <t>Al momento de la formulación (Anualmente) el designado por parte del Subdirector (a) Administrativo (a), valida que el Plan Institucional de Capacitación contemple los ejes temáticos establecidos en el Plan Nacional de Formación y Capacitación.</t>
  </si>
  <si>
    <t>De manera trimestral el designado por parte de la subdirección administrativa, controla que el Plan Institucional de Capacitación, se este ejecutando adecuadamente de acuerdo al Plan programado para la vigencia.</t>
  </si>
  <si>
    <t>Trimestralmente el designado por parte del Subdirector (a) Administrativo (a) debe Monitorear las actividades realizadas en la CVP con el fin de identificar nuevos riesgos y/o garantizar el control  y validar la efectividad de los riesgos ya identificados en la Matriz de Riesgos SST.</t>
  </si>
  <si>
    <t>El Subdirector Administrativo o a quien designe realizará la formulación y presentación para aprobación ante el CIGD del Plan Anual de Infraestructura y Mantenimiento, incluyendo las necesidades de las dependencias de la CVP en lo asociado a la adquisición, entrega y mantenimiento de bienes y servicios a cargo de la Subdirección Administrativa</t>
  </si>
  <si>
    <t>Siempre que se expida un acto administrativo de carácter particular, que otorgue un derecho, el profesional jurídico inmediatamente entregará la información al equipo de notificaciones y éste, en los términos de ley, realizará la notificación y ejecutoria y registrará la información en el Tablero de Control destinado para este fin.
En caso de encontrar desviaciones en el control, el equipo de notificaciones realizará la notificación y ejecutoria de manera inmediata.</t>
  </si>
  <si>
    <t>Siempre que se identifique una familia que no haya dado respuesta para el cumplimiento de la obligación de entregar documentos o predios en alto riesgo, suscribir documentos  o hacer la devolución de los recursos, el profesional jurídico  procederá a decretar el desistimiento de oficio, se ordenará la desvinculación de la familia renuente del Programa de Reasentamientos y se dispondrá la adquisición del predio recomendado y la movilización de recursos mediante otra acción. 
En caso de encontrar desviaciones en el control, la Directora de Reasentamientos informará a la Dirección Jurídica de la CVP para iniciar las actuaciones jurídicas y administrativas pertinentes</t>
  </si>
  <si>
    <t>Cada vez que lleguen los documentos de recomendación se deben radicar en el Orfeo y el profesional técnico lo clasificará según la tipología en nuevo, adenda o informativo, para iniciar el trámite y su respectivo archivo en el expediente.
En caso de encontrar desviación se solicitará el registro de información en el Sistema de Reasentamientos del Distrito, que administra el IDIGER</t>
  </si>
  <si>
    <t xml:space="preserve">El delegado por parte del responsable del procesos debe evaluar semestralmente mediante una mesa de trabajo del equipo de la OAP la documentación aplicable para el control de la información del Sistema de Gestión de la CVP, con el propósito de identificar las posibles  actualizaciones o ajustes a que de lugar.
</t>
  </si>
  <si>
    <t>El delegado por parte del responsable del procesos debe actualizar cada vez que se requiera, el Listado Maestro de documentos y la página Web de la entidad, buscando mantener la disponibilidad de la documentación del Sistema de Gestión, acorde a los requerimientos de los responsables de Procesos. Se realiza la notificación mediante correo electrónico al proceso de la confirmación de la publicación de la información y reiterando la responsabilidad por parte del líder del proceso de la revisión del contenido y publicación de la misma.</t>
  </si>
  <si>
    <t>Socializar con el equipo de la DMB los trámites y requisitos necesarios para la liquidación de contratos</t>
  </si>
  <si>
    <t xml:space="preserve">Realizar el seguimiento y control a la ejecución y giro de las reservas presupuestales y de los pasivos exigibles, a través de mesas de trabajo mensuales donde se registre el avance de las actividades necesarias para garantizar los giros respectivos . </t>
  </si>
  <si>
    <t xml:space="preserve">Revisar aleatoriamente el expediente de una de las previabilidades realizadas durante la vigencia 2022. </t>
  </si>
  <si>
    <t xml:space="preserve">Realizar una socialización cada vez que sea necesario (de acuerdo al criterio del líder) a los profesionales responsables del procedimiento sobre las actividades y formatos del procedimiento </t>
  </si>
  <si>
    <t xml:space="preserve">Socializar y verificar trimestralmente con  los equipos técnicos y de gestión documental las actividades del procedimiento relacionadas con la radicación de los documentos de recomendación en Orfeo y la clasificación y archivo en el expediente.    </t>
  </si>
  <si>
    <t xml:space="preserve">Socializar y verificar trimestralmente con el equipo técnico las actividades del procedimiento relacionadas con la etapa de Ingreso al Programa. </t>
  </si>
  <si>
    <t>Socializar y verificar trimestralmente a todos colaboradores, que integran los componentes jurídico, técnico, social y financiero, las actividades de los procedimientos donde se indica la elaboración de los informes interdisciplinarios de procesos en curso, antes de continuar con el proceso de reasentamientos.</t>
  </si>
  <si>
    <t xml:space="preserve">Socializar y verificar trimestralmente con equipo jurídico los puntos de control de los procedimientos donde se verifica la información registrada en el Informe de Factibilidad, o Informe Interdisciplinario Procesos en Curso y valor del avalúo, para elaborar la resolución que asigna un instrumento financiero (recursos o especie) o una oferta de compra de predio recomendado y/o mejora. </t>
  </si>
  <si>
    <t>Actualizar mensualmente el Tablero de Control con la información de cada uno de los componentes (jurídico, técnico, social y financiero) de los procesos que se presentan a la Mesa Técnica de Reasentamientos</t>
  </si>
  <si>
    <t>Actualizar mensualmente el Tablero de Control con la información de los beneficiarios de Relocalización Transitoria, verificando el cumplimiento de requisitos.</t>
  </si>
  <si>
    <t xml:space="preserve">Aceptar </t>
  </si>
  <si>
    <t>N/A</t>
  </si>
  <si>
    <t>Socializar de manera mensual con los contratistas que hacen parte de Servicio al Ciudadano los tramites y servicios que han sido modificados e información relevante que sea de interés para la ciudadanía.</t>
  </si>
  <si>
    <t>Realizar seguimiento al formato 208-DGC-Ft-90 Certificado inclusión documentos en expediente electrónico se encuentre registrado correctamente e ingresarlo al expediente contractual correspondiente.</t>
  </si>
  <si>
    <t>Diligenciar los documentos implementados para  la reserva legal por  parte de los involucrados en el proceso de Gestión de Control Interno Disciplinario.</t>
  </si>
  <si>
    <t>Generar mensualmente un informe por componente y funcionario  para identificar los tiempos  que los expedientes permanecen en cada uno.</t>
  </si>
  <si>
    <t>Emitir informes de ejecución presupuestal a cada uno de los ordenadores de gasto sobre el comportamiento del presupuesto de gastos de la vigencia, giros, reservas presupuestales y pasivos exigibles con sus respectivas recomendaciones.</t>
  </si>
  <si>
    <t>Emitir informes de programación y ejecución de PAC a cada uno de los ordenadores de gasto con sus respectivas recomendaciones.</t>
  </si>
  <si>
    <t xml:space="preserve">
Desarrollar trimestralmente mesas de trabajo, con los funcionarios responsables de ejecutar las acciones, para el seguimiento al cumplimiento de las mismas dentro de los tiempos y en las condiciones establecidas en el Plan de Mejoramiento de  Contraloría de Bogotá D.C.</t>
  </si>
  <si>
    <t>Revisar selectivamente de manera mensual los hechos económicos reconocidos en el sistema de información de gestión contable.</t>
  </si>
  <si>
    <t xml:space="preserve">Mensualmente se realizara la revisión selectiva de cuentas representativas del los estados financieros </t>
  </si>
  <si>
    <t>El tesorero realizará anualmente una socialización y/o sensibilización en la aplicación del instructivo a los servidores públicos que tengan incidencia directa en la aplicabilidad de las actividades contempladas en el instructivo</t>
  </si>
  <si>
    <t xml:space="preserve">Desarrollar una socialización semestral que permita describir el procedimiento, los tiempos para las solicitudes y responsables para la solicitud de publicaciones </t>
  </si>
  <si>
    <t>Verificación mensual de la Nómina, los resúmenes y la relación de autorización de pagos para cada periodo, cotejando la información contra lo reportado en pagos de seguridad social y liquidaciones definitivas de presentarse.</t>
  </si>
  <si>
    <t>Desarrollar una reunión mensual donde se pueda realizar el seguimiento a la ejecución del plan anual de adquisiciones</t>
  </si>
  <si>
    <t>Se socializará al equipo de la Oficina TIC el proceso para la revisión del marco normativo en los documentos del proceso TIC que sean generados y/o actualizados por parte de los responsables de los servicios de TI.</t>
  </si>
  <si>
    <t>Mediante inspecciones aleatorias a las diferentes dependencias de la CVP, se validará la asignación de los recursos a los funcionarios y/o contratistas.</t>
  </si>
  <si>
    <t>Realizar charlas individuales con los procesos para mejorar la información en términos de plazos, diseño y formato en caso de identificar deficiencias en la calidad y trazabilidad de la información entregada a la Asesoría de Control Interno.</t>
  </si>
  <si>
    <t>Evaluación del cumplimiento del cronograma definido para el Sistema Integrado de Conservación y su Programa de Emergencias y manejo de desastres.</t>
  </si>
  <si>
    <t>Realizar seguimiento trimestral al cumplimiento del Plan Anual de Infraestructura y Mantenimiento y presentarlo ante el Comité de Gestión y Desempeño</t>
  </si>
  <si>
    <t>Verificar y garantizar que los procedimientos del proceso gestión documental se encuentren actualizados y acorde a los requerimientos del área.</t>
  </si>
  <si>
    <t>Desarrollar por parte de la Oficina Asesora de Planeación, tres (3) mesas de trabajo durante la vigencia, en conjunto con los Gerentes de los Proyectos de inversión y los enlaces correspondientes, donde se reitere la importancia de presentar los FUSS cumpliendo los criterios de oportunidad, calidad, claridad, coherencia y pertinencia.</t>
  </si>
  <si>
    <t xml:space="preserve">Reiterar ante los responsables de cada proceso, mediante memorando interno la importancia de revisar y mantener el Listado Maestro de Documentos debidamente actualizado, donde se les recuerda que en caso de evidenciar alguna inconsistencia en el mismo deberá ser reportada a la OAP para su respectivo trámite de ajuste </t>
  </si>
  <si>
    <t xml:space="preserve">Efectuar semestralmente una socialización con los enlaces de procesos para medir la apropiación de los temas documentales del Sistema de Gestión (rutas y manejo correcto de la información del SIG, entre otras), con los servidores y colaboradores de la entidad </t>
  </si>
  <si>
    <t>Realizar una sensibilización semestral a los funcionarios  y contratistas de la entidad sobre el Plan de Acción Anual del PIGA</t>
  </si>
  <si>
    <t>Realizar mesas de trabajo trimestrales en conjunto con la Oficina TICs para los desarrollos a los que haya lugar en los sistemas tecnológicos de la entidad que permita la integración de la información para el trámite de pagos</t>
  </si>
  <si>
    <t>Realizar la gestión de cobro persuasivo a los deudores que se encuentran en dicha etapa y plasmar el seguimiento en la matriz de informe de gestión de cobro persuasivo diseñada para tal fin</t>
  </si>
  <si>
    <t>Realizar las acciones que requieran los expedientes con el fin de organizarlos y radicarlos en la Dirección Jurídica para que continúen con la etapa de cobro judicial y plasmar la información Matriz de seguimiento de deudores para cobro Judicial y memorandos</t>
  </si>
  <si>
    <t xml:space="preserve">Realizar balance trimestral sobre el avance de  ejecución de metas en el cual se evidencien las medidas correctivas a tomar, cuando aplique.
</t>
  </si>
  <si>
    <t>Realizar los preacuerdos y acuerdos con los potenciales beneficiarios.</t>
  </si>
  <si>
    <t>Realizar semestralmente una jornada de sensibilización con el personal de la Dirección de Mejoramiento de Vivienda sobre la aplicación de criterios normativos y técnicos (lineamientos de diseño e ingeniería) que el equipo técnico debe tener en cuenta durante el proceso para la optimización de tiempos y resultados</t>
  </si>
  <si>
    <t xml:space="preserve">Generar una muestra del 5% de los procesos mensuales </t>
  </si>
  <si>
    <t>Realizar cada vez que se requiera jornadas de capacitación con el personal de la Curaduría Pública Social  en cuanto a la actualización normativa del proceso.</t>
  </si>
  <si>
    <t>Elaborar e implementar un procedimiento en el cual se incorporen  los lineamientos nacionales y distritales sobre incapacidades vigentes, y socializarlo a las diferentes dependencias y personal vinculado a la CVP</t>
  </si>
  <si>
    <t>El designado por parte de la Subdirección Administrativa, mensualmente verifica que todas las incapacidades reportadas por las dependencias se radiquen en la EPS correspondiente.</t>
  </si>
  <si>
    <t>Verificar que se encuentren contemplados todos los ejes temáticos en el Plan Institucional de Capacitaciones de la vigencia
Citar y presentar ante la Comisión de Personal las actividades que se implementarán.</t>
  </si>
  <si>
    <t>Verificar la ejecución del Plan Institucional de Capacitaciones - 2022</t>
  </si>
  <si>
    <t>Realizar evaluación y análisis del impacto de la capacitación o actividad realizada, tomando una muestra significativa por actividad realizada.</t>
  </si>
  <si>
    <t>Elaborar Matriz de Riesgos de SST, la cual debe ser debidamente aprobada y socializada a los grupos de interés.</t>
  </si>
  <si>
    <t>Realizar inspecciones periódicas que garanticen el control sobre los riesgos identificados en la Matriz.</t>
  </si>
  <si>
    <t>Verificar y garantizar que los procedimientos del proceso gestión administrativa se encuentren actualizados y acorde a los requerimientos de la CVP</t>
  </si>
  <si>
    <t xml:space="preserve">Socializar y verificar trimestralmente con el equipo de notificaciones las actividades del procedimiento relacionadas con la notificación.    </t>
  </si>
  <si>
    <t>Elaborar el instructivo de devolución de recursos Cuentas de Ahorro Programado CAP y Depósitos A Favor de Terceros - DAFT y socializarlo con el componente financiero de Reasentamientos</t>
  </si>
  <si>
    <t>Elaborar el instructivo de renuentes, desistimiento tácito y expropiación y socializarlo con el componente jurídico de Reasentamientos</t>
  </si>
  <si>
    <t>Director Técnico de Mejoramiento de Barrios y/o a quien Designe</t>
  </si>
  <si>
    <t>Director de Reasentamientos y a quien Designe</t>
  </si>
  <si>
    <t>Director Jurídico y/o a quien Designe</t>
  </si>
  <si>
    <t>Director de Gestión Corporativa y CID y/o a quien Designe</t>
  </si>
  <si>
    <t>Director de Urbanización y Titulación y/o a quien Designe</t>
  </si>
  <si>
    <t>Subdirector(a) Financiero(a)
Líder Profesional de Presupuesto</t>
  </si>
  <si>
    <t>Subdirector(a) Financiero(a)
Líder Profesional de Pagos</t>
  </si>
  <si>
    <t>Directora de Urbanización y Titulación y/o a quien Designe</t>
  </si>
  <si>
    <t>Subdirector Financiero y Contador</t>
  </si>
  <si>
    <t xml:space="preserve">Subdirector(a) Financiero(a) o a quien Designe
</t>
  </si>
  <si>
    <t>Subdirector Financiero y/o Tesorero</t>
  </si>
  <si>
    <t>Jefe Oficina Asesora de Comunicaciones y/o a quien Designe</t>
  </si>
  <si>
    <t>Subdirector Administrativo o a quien designe</t>
  </si>
  <si>
    <t>Jefe Oficina TIC</t>
  </si>
  <si>
    <t>Asesor de Control Interno</t>
  </si>
  <si>
    <t>Jefe Oficina Asesora de Planeación y enlaces de los proyectos de inversión</t>
  </si>
  <si>
    <t xml:space="preserve">Jefe Oficina Asesora de Planeación y Equipo de trabajo que Designe </t>
  </si>
  <si>
    <t>Delegado ambiental por parte de la Oficina Asesora de Planeación</t>
  </si>
  <si>
    <t>Líder Profesional de Cartera</t>
  </si>
  <si>
    <t>Director Mejoramiento de Vivienda o a quien Designe</t>
  </si>
  <si>
    <t>1 Socialización</t>
  </si>
  <si>
    <t>Acta de reunión</t>
  </si>
  <si>
    <t>Mesas de trabajo realizadas/Mesas de trabajo programadas</t>
  </si>
  <si>
    <t>Acta de reunión y listado de asistencia</t>
  </si>
  <si>
    <t xml:space="preserve">1 Sensibilización </t>
  </si>
  <si>
    <t xml:space="preserve">Acta de reunión </t>
  </si>
  <si>
    <t xml:space="preserve">1 Revisión </t>
  </si>
  <si>
    <t>1 Capacitación</t>
  </si>
  <si>
    <t xml:space="preserve">3 socializaciones y verificaciones realizadas </t>
  </si>
  <si>
    <t xml:space="preserve">Tablero de Control con estado de los procesos presentado en Mesa Técnica </t>
  </si>
  <si>
    <t>1 Tablero de Control actualizado</t>
  </si>
  <si>
    <t>Tablero de Control actualizado con la información de los beneficiarios de ayuda de relocalización</t>
  </si>
  <si>
    <t>Presentación y/o  listas de asistencia</t>
  </si>
  <si>
    <t>1 Sensibilización realizada</t>
  </si>
  <si>
    <t xml:space="preserve">Correos electrónicos  socializando a  los contratistas los trámites y servicios que han sido modificados e información relevante que sea de interés para la ciudadanía. </t>
  </si>
  <si>
    <t>(No. de correos remitidos / No. de correos programados (12)) * 100</t>
  </si>
  <si>
    <t>Seguimiento del formato 208-DGC-Ft-90</t>
  </si>
  <si>
    <t>(No. de seguimientos realizados / No. De seguimientos programados) * 100</t>
  </si>
  <si>
    <t>formatos diligenciados</t>
  </si>
  <si>
    <t>(No de documentos diligenciados/No de documentos requeridos en los procesos)</t>
  </si>
  <si>
    <t>Informe en formato Excel entregado por el funcionario encargado del reparto.</t>
  </si>
  <si>
    <t>11 Informes en formato Excel entregado por el funcionario encargado del reparto, para toda la vigencia</t>
  </si>
  <si>
    <t>Informes de seguimiento a la ejecución del presupuesto de gastos de la vigencia, giros, reservas presupuestales y pasivos exigibles</t>
  </si>
  <si>
    <t>12 Informes de seguimiento a la ejecución del presupuesto de gastos de la vigencia, giros, reservas presupuestales y pasivos exigibles</t>
  </si>
  <si>
    <t>Informes de programación y ejecución de PAC</t>
  </si>
  <si>
    <t>Doce (12) Informes de programación y ejecución de PAC</t>
  </si>
  <si>
    <t>Actas de mesas de trabajo</t>
  </si>
  <si>
    <t>4 Actas de mesas de trabajo</t>
  </si>
  <si>
    <t>Conciliaciones Interareas</t>
  </si>
  <si>
    <t>Doce (12) Conciliaciones Interareas</t>
  </si>
  <si>
    <t>Conciliaciones de cuentas representativas.</t>
  </si>
  <si>
    <t xml:space="preserve">48  conciliaciones de cuentas representativas </t>
  </si>
  <si>
    <t>Presentación y/o lista de asistencia</t>
  </si>
  <si>
    <t>Una (1) jornada de socialización y/o capacitación</t>
  </si>
  <si>
    <t xml:space="preserve">2 Piezas graficas </t>
  </si>
  <si>
    <t>2 Piezas graficas y/o audiovisual socializada</t>
  </si>
  <si>
    <t>Reporte mensual de pagos de seguridad social y/o liquidaciones definitivas validadas</t>
  </si>
  <si>
    <t># de pagos de seguridad social y/o liquidaciones definitivas sin inconsistencia / # de pagos de seguridad social y/o liquidaciones definitivas reportadas y pagadas.</t>
  </si>
  <si>
    <t>1 Acta de reunión mensual</t>
  </si>
  <si>
    <t>Numero de reuniones mensuales / 1 reunión mensual propuesta</t>
  </si>
  <si>
    <t>Acta de socialización</t>
  </si>
  <si>
    <t>1 Socialización realizada</t>
  </si>
  <si>
    <t>Acta de Inspecciones aleatorias a las diferentes dependencias de la CVP,
Lista de chequeo</t>
  </si>
  <si>
    <t>Actas de reunión con compromisos sobre la entrega de la información</t>
  </si>
  <si>
    <t>Charlas desarrolladas, mínimo una bimestral</t>
  </si>
  <si>
    <t>208-SADM-Ft-143 TABLERO DE CONTROL V1</t>
  </si>
  <si>
    <t># de Actividades ejecutadas según programación de cronograma / # de actividades programadas en cronograma</t>
  </si>
  <si>
    <t>Informes de seguimiento al PINAR presentados ante el CIGD</t>
  </si>
  <si>
    <t># de informes de seguimiento al PINAR a presentar al CIGD / # de informes de seguimiento al PINAR presentados al CIGD</t>
  </si>
  <si>
    <t>Verificación de los procedimientos, identificando los que requieren actualización</t>
  </si>
  <si>
    <t># de procedimientos identificados para actualizar / # de procedimientos actualizados, publicados y socializados</t>
  </si>
  <si>
    <t>Lista de asistencia y presentaciones de la mesa de trabajo</t>
  </si>
  <si>
    <t>3 Mesas de trabajo durante la vigencia</t>
  </si>
  <si>
    <t>1 Memorando</t>
  </si>
  <si>
    <t>1 Memorando semestral</t>
  </si>
  <si>
    <t>Lista de asistencia y/o acta y/o presentación</t>
  </si>
  <si>
    <t>1 Socialización semestral</t>
  </si>
  <si>
    <t>Presentación o lista de asistencia</t>
  </si>
  <si>
    <t xml:space="preserve">Actas de mesas de trabajo </t>
  </si>
  <si>
    <t>Numero de mesas de trabajo realizadas   /   4 Mesas de trabajo programadas</t>
  </si>
  <si>
    <t>Matriz de informe de gestión de cobro persuasivo diligenciada</t>
  </si>
  <si>
    <t>once (11) Matrices de seguimiento de Cobro Persuasivo</t>
  </si>
  <si>
    <t xml:space="preserve">Matriz de seguimiento de deudores para cobro Judicial y memorandos. </t>
  </si>
  <si>
    <t>once (11) Matrices de seguimiento para cobro judicial</t>
  </si>
  <si>
    <t>Informe trimestral de metas</t>
  </si>
  <si>
    <t>1 Informe trimestral</t>
  </si>
  <si>
    <t>Reporte trimestral de Formatos de preacuerdo y/o acuerdo</t>
  </si>
  <si>
    <t xml:space="preserve">Formatos </t>
  </si>
  <si>
    <t xml:space="preserve">Actas y Lista de asistencia </t>
  </si>
  <si>
    <t xml:space="preserve">2 Capacitación </t>
  </si>
  <si>
    <t>Reporte del muestreo</t>
  </si>
  <si>
    <t>Reportes</t>
  </si>
  <si>
    <t>Lista de asistencia y/o acta y presentación</t>
  </si>
  <si>
    <t xml:space="preserve">Capacitación </t>
  </si>
  <si>
    <t>Procedimiento aprobado, publicado y socializado</t>
  </si>
  <si>
    <t>Un (1) Procedimiento aprobado, publicado y socializado</t>
  </si>
  <si>
    <t>Incapacidades reportadas y cobradas en términos.</t>
  </si>
  <si>
    <t># de incapacidades reportadas para cobro / # de incapacidades cobradas y /o tramitadas para cobro</t>
  </si>
  <si>
    <t>Plan Institucional de Capacitaciones aprobado y socializado</t>
  </si>
  <si>
    <t>Informes de seguimiento trimestrales al PIC presentado ante el CIGD</t>
  </si>
  <si>
    <t># de informes de seguimiento al PIC a presentar al CIGD / # de informes de seguimiento al PIC presentados al CIGD</t>
  </si>
  <si>
    <t>Evaluación y análisis semestral del impacto del PIC</t>
  </si>
  <si>
    <t># de evaluaciones semestrales del PIC programadas / # de evaluaciones semestrales del PIC realizadas</t>
  </si>
  <si>
    <t>Matriz de Riesgos de SST aprobada y socializada</t>
  </si>
  <si>
    <t>una (1) Matriz de Riesgos de SST aprobada y socializada</t>
  </si>
  <si>
    <t>Inspecciones y/o informes de reporte de riesgos.</t>
  </si>
  <si>
    <t># de inspecciones programadas para la vigencia / # de inspecciones ejecutadas en la vigencia</t>
  </si>
  <si>
    <t>Informes de seguimiento al Plan Anual de Infraestructura y Mantenimiento presentados ante el CIGD</t>
  </si>
  <si>
    <t># de informes de seguimiento al Plan Anual de Infraestructura y mantenimiento a presentar al CIGD / # de informes de seguimiento al Plan Anual de Infraestructura y mantenimiento presentados al CIGD</t>
  </si>
  <si>
    <t>Verificación de los procedimientos, identificando los que requieren actualización
Procesos actualizados</t>
  </si>
  <si>
    <t># de procedimientos identificados para actualizar / # de procedimientos actualizados y publicados</t>
  </si>
  <si>
    <t>Instructivo devolución de recursos en CAP y DAFT elaborado y socializado</t>
  </si>
  <si>
    <t>1 instructivo elaborado y socializado</t>
  </si>
  <si>
    <t>Instructivo renuentes, desistimiento tácito y expropiación elaborado y socializado</t>
  </si>
  <si>
    <t>Generar las alertas necesarias a la OAP para la reformulación de manera inmediata del proyecto de inversión mediante una mesa de trabajo con la dirección</t>
  </si>
  <si>
    <t>El Director de Reasentamientos solicitará la radicación inmediata del documento de recomendación en el Orfeo para iniciar el trámite, cuando se identifique que éste no ingresó por éste sistema</t>
  </si>
  <si>
    <t>Realizar las actuaciones administrativas o jurídicas que sean procedentes</t>
  </si>
  <si>
    <t>Realizar la actualización conceptual y su inclusión en la matriz de conceptos</t>
  </si>
  <si>
    <t>Evaluar la situación actual del proceso y asignar un nuevo abogado para el mismo.</t>
  </si>
  <si>
    <t>Generar alerta y plan de seguimiento al cronograma del comité para evitar la ocurrencia por lo menos 4 días antes de finalizar el mes.</t>
  </si>
  <si>
    <t>Informar a la Directora de Urbanizaciones y Titulación acerca de los procesos que presentan demoras y sus posibles causas, a fin de tomar las medidas necesarias de acuerdo a la complejidad del problema</t>
  </si>
  <si>
    <t xml:space="preserve">Informar al líder del proceso las posibles irregularidades para tomar la acciones a las que haya lugar. </t>
  </si>
  <si>
    <t>Informar inmediatamente a la Directora de Urbanizaciones y Titulación, la posibilidad de incumplimiento de alguna acción, quien a su vez pondrá en conocimiento a la oficina de control interno para tomar las medidas necesarias</t>
  </si>
  <si>
    <t>Informar a la área fuente para que ajuste la información  reportada</t>
  </si>
  <si>
    <t>Analizar el impacto que puede generar la no publicación y tomar las medidas necesarias para la corrección de la omisión.</t>
  </si>
  <si>
    <t>Requerir al responsable y tomar las medidas a que de lugar</t>
  </si>
  <si>
    <t>Generar notas aclaratorias en el siguiente reporte presentado, con respecto al error evidenciado</t>
  </si>
  <si>
    <t>Generar una mesa de trabajo con el líder del proceso que realiza la solicitud para validar las alternativas de recuperación para el documento solicitado</t>
  </si>
  <si>
    <t xml:space="preserve">Evaluar alternativas tecnológicas que permitan armonizar las actividades con las diferentes áreas de la entidad </t>
  </si>
  <si>
    <t xml:space="preserve">Generar alertas al líder del proceso y todas las acciones a las que haya lugar. </t>
  </si>
  <si>
    <t>Generar las alertas necesarias a la OAP para la reformulación de manera inmediata del proyecto de inversión mediante una mesa de trabajo con la dirección cuando aplique.</t>
  </si>
  <si>
    <t>Generar la alerta ante la Dirección y a las demás dependencias que de lugar para tomar las medidas pertinentes</t>
  </si>
  <si>
    <t>Informar ante la Oficina de Control Interno Disciplinario para que ellos tomen las medidas pertinentes</t>
  </si>
  <si>
    <t>Trimestral</t>
  </si>
  <si>
    <t>Lista de asistencia</t>
  </si>
  <si>
    <t>Cada vez que sea necesario</t>
  </si>
  <si>
    <t>Inspecciones aleatorias realizadas / 6 Inspecciones aleatorias programas</t>
  </si>
  <si>
    <t>31/06/2022</t>
  </si>
  <si>
    <t>Cada vez que sea necesario el Subdirector Administrativo o quien designe, deberá trasladar los elementos de la CVP a los funcionarios y/o contratistas responsables de su uso, en los formatos asignados. Se identifica la asignación de los bienes muebles en el formato 208-GA-Ft-90 "BIENES DEVOLUTIVOS EN SERVICIO"  y bajo el formato del aplicativo SI CAPITAL Inventario Individual.
En caso de que se detecte que los inventarios no corresponden, se realizará un traslado entre el funcionario a la bodega y se realiza una nueva asignación de los elementos.</t>
  </si>
  <si>
    <t>Realizar 1 socialización a los equipos de trabajo de la DMB sobre los puntos de control establecidos en el procedimiento de Supervisión de Contratos para evitar posibles incumplimientos por parte de los contratistas de consultoría, obra e interventoría.</t>
  </si>
  <si>
    <t xml:space="preserve">Realizar 1 socialización a los equipos de trabajo de la DMB, referente al procedimiento 208-DGC-Pr-19 IMPOSICIÓN DE MULTAS  para el inicio de procesos sancionatorios por presuntos incumplimientos  </t>
  </si>
  <si>
    <t>Semestralmente con los abogados nuevos que ingresen al equipo de trabajo se deberá sensibilizar el protocolo 208-DJ-Ft-53 PROTOCOLO DE INDUCCIÓN Y ENTRENAMIENTO PUESTO DE TRABAJO - V1.</t>
  </si>
  <si>
    <t>MAPA RIESGOS DE GESTIÓN</t>
  </si>
  <si>
    <t xml:space="preserve">CAJA DE LA VIVIENDA POPULAR </t>
  </si>
  <si>
    <t>CONTROL DE CAMBIOS DE REGISTROS</t>
  </si>
  <si>
    <t>FECHA</t>
  </si>
  <si>
    <t>VERSIÓN</t>
  </si>
  <si>
    <t>PROCESO</t>
  </si>
  <si>
    <t>CAMBIO SOLICITADO</t>
  </si>
  <si>
    <t xml:space="preserve">NÚMERO RADICADO </t>
  </si>
  <si>
    <t>VIGENCIA 2022</t>
  </si>
  <si>
    <t>Posibilidad de afectar la formulación y/o aplicación de lineamientos y metodologías, ante la falta de disponibilidad de información obsoleta, dentro del sistema de gestión al momento de atender requerimientos de las áreas o entes de control, frente a búsqueda de documentos.</t>
  </si>
  <si>
    <t>Gestión Estratégica</t>
  </si>
  <si>
    <t>Correo Electronico (28022022)</t>
  </si>
  <si>
    <t>Se ajusto la descripción del control del riesgo 19</t>
  </si>
  <si>
    <t>Se ajusto la descripción del control 1 del riesgo 22</t>
  </si>
  <si>
    <t>Se ajusto la descripción del control 2 del riesgo 22</t>
  </si>
  <si>
    <t>Se ajusto la descripción del control del riesgo 24</t>
  </si>
  <si>
    <t>Se ajusto la descripción del control del riesgo 25</t>
  </si>
  <si>
    <t>Se ajusto la descripción del control 1 del riesgo 37</t>
  </si>
  <si>
    <t>Se ajusto la descripción del control 2 del riesgo 37</t>
  </si>
  <si>
    <t>Se ajusto la descripción del control del riesgo 38</t>
  </si>
  <si>
    <t>Se ajusto la descripción del control del riesgo 39</t>
  </si>
  <si>
    <t>Gestión del Talento Humano</t>
  </si>
  <si>
    <t>Gestión_Administrativa</t>
  </si>
  <si>
    <t>Gestión Documental</t>
  </si>
  <si>
    <t>Se adiciona control al riesgo 16</t>
  </si>
  <si>
    <t>Se adiciona actividad de plan de acción al riesgo 16</t>
  </si>
  <si>
    <t>Gestión Financiera</t>
  </si>
  <si>
    <t>Se adicionan causas inmediatas al riesgo 16</t>
  </si>
  <si>
    <t>Se ajusta la descripción del control 1 del riesgo 17</t>
  </si>
  <si>
    <t>Se ajusta la descripción del control 2 del riesgo 17</t>
  </si>
  <si>
    <t>Se ajusta actividad del plan de acción del riesgo 29</t>
  </si>
  <si>
    <t>Se ajusta actividad 1 del plan de acción del riesgo 30</t>
  </si>
  <si>
    <t>Se ajusta actividad 2 del plan de acción del riesgo 30</t>
  </si>
  <si>
    <t>Ajuste en la redacción de la descripción del riesgo 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</si>
</sst>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7" x14ac:knownFonts="1">
    <font>
      <sz val="11"/>
      <color theme="1"/>
      <name val="Calibri"/>
      <family val="2"/>
      <scheme val="minor"/>
    </font>
    <font>
      <sz val="10"/>
      <color rgb="FF000000"/>
      <name val="Arial Narrow"/>
      <family val="2"/>
    </font>
    <font>
      <b/>
      <sz val="11"/>
      <color theme="1"/>
      <name val="Arial Narrow"/>
      <family val="2"/>
    </font>
    <font>
      <sz val="10"/>
      <color theme="1"/>
      <name val="Calibri"/>
      <family val="2"/>
      <scheme val="minor"/>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b/>
      <sz val="18"/>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9"/>
      <color theme="1"/>
      <name val="Arial Narrow"/>
      <family val="2"/>
    </font>
    <font>
      <sz val="10"/>
      <name val="Arial"/>
      <family val="2"/>
    </font>
    <font>
      <sz val="12"/>
      <name val="Times New Roman"/>
      <family val="1"/>
    </font>
    <font>
      <b/>
      <sz val="18"/>
      <name val="Arial"/>
      <family val="2"/>
    </font>
    <font>
      <b/>
      <sz val="10"/>
      <name val="Arial"/>
      <family val="2"/>
    </font>
    <font>
      <b/>
      <sz val="9"/>
      <color indexed="81"/>
      <name val="Tahoma"/>
      <family val="2"/>
    </font>
    <font>
      <sz val="9"/>
      <color indexed="81"/>
      <name val="Tahoma"/>
      <family val="2"/>
    </font>
    <font>
      <sz val="9"/>
      <color theme="1"/>
      <name val="Arial"/>
      <family val="2"/>
    </font>
    <font>
      <b/>
      <sz val="11"/>
      <color theme="1"/>
      <name val="Calibri"/>
      <family val="2"/>
      <scheme val="minor"/>
    </font>
    <font>
      <sz val="20"/>
      <color theme="1"/>
      <name val="Calibri"/>
      <family val="2"/>
      <scheme val="minor"/>
    </font>
    <font>
      <b/>
      <sz val="11"/>
      <color rgb="FFFFFFFF"/>
      <name val="Century Gothic"/>
      <family val="2"/>
    </font>
    <font>
      <sz val="11"/>
      <name val="Calibri"/>
      <family val="2"/>
    </font>
    <font>
      <sz val="10"/>
      <color rgb="FF000000"/>
      <name val="Century Gothic"/>
      <family val="2"/>
    </font>
    <font>
      <sz val="10"/>
      <color theme="1"/>
      <name val="Century Gothic"/>
      <family val="2"/>
    </font>
    <font>
      <sz val="10"/>
      <color theme="1"/>
      <name val="Arial"/>
      <family val="2"/>
    </font>
    <font>
      <b/>
      <sz val="10"/>
      <color theme="1"/>
      <name val="Arial"/>
      <family val="2"/>
    </font>
    <font>
      <sz val="11"/>
      <color rgb="FF000000"/>
      <name val="Century Gothic"/>
      <family val="2"/>
    </font>
    <font>
      <sz val="9"/>
      <color rgb="FF000000"/>
      <name val="Arial"/>
      <family val="2"/>
    </font>
    <font>
      <b/>
      <u/>
      <sz val="10"/>
      <name val="Arial"/>
      <family val="2"/>
    </font>
    <font>
      <sz val="10"/>
      <color rgb="FF000000"/>
      <name val="Arial"/>
      <family val="2"/>
    </font>
    <font>
      <b/>
      <sz val="10"/>
      <color theme="9" tint="-0.249977111117893"/>
      <name val="Arial"/>
      <family val="2"/>
    </font>
    <font>
      <b/>
      <sz val="20"/>
      <color theme="1"/>
      <name val="Arial Narrow"/>
      <family val="2"/>
    </font>
    <font>
      <sz val="20"/>
      <name val="Arial"/>
      <family val="2"/>
    </font>
    <font>
      <sz val="20"/>
      <color theme="0"/>
      <name val="Calibri"/>
      <family val="2"/>
      <scheme val="minor"/>
    </font>
    <font>
      <sz val="20"/>
      <name val="Calibri"/>
      <family val="2"/>
      <scheme val="minor"/>
    </font>
    <font>
      <sz val="20"/>
      <color rgb="FFFF0000"/>
      <name val="Arial Narrow"/>
      <family val="2"/>
    </font>
    <font>
      <sz val="20"/>
      <color rgb="FFFF0000"/>
      <name val="Calibri"/>
      <family val="2"/>
      <scheme val="minor"/>
    </font>
    <font>
      <sz val="20"/>
      <color rgb="FF030303"/>
      <name val="Arial"/>
      <family val="2"/>
    </font>
    <font>
      <b/>
      <sz val="10"/>
      <color rgb="FF000000"/>
      <name val="Century Gothic"/>
      <family val="2"/>
    </font>
    <font>
      <b/>
      <sz val="11"/>
      <color theme="1"/>
      <name val="Arial"/>
      <family val="2"/>
    </font>
    <font>
      <b/>
      <sz val="10"/>
      <color rgb="FF000000"/>
      <name val="Arial"/>
      <family val="2"/>
    </font>
    <font>
      <b/>
      <sz val="10"/>
      <color theme="1"/>
      <name val="Century Gothic"/>
      <family val="2"/>
    </font>
    <font>
      <b/>
      <i/>
      <sz val="10"/>
      <color theme="1"/>
      <name val="Arial"/>
      <family val="2"/>
    </font>
    <font>
      <i/>
      <sz val="10"/>
      <color theme="1"/>
      <name val="Arial"/>
      <family val="2"/>
    </font>
    <font>
      <b/>
      <sz val="11"/>
      <name val="Arial"/>
      <family val="2"/>
    </font>
    <font>
      <sz val="14"/>
      <color theme="1"/>
      <name val="Arial"/>
      <family val="2"/>
    </font>
    <font>
      <b/>
      <sz val="14"/>
      <color theme="1"/>
      <name val="Arial"/>
      <family val="2"/>
    </font>
    <font>
      <b/>
      <sz val="14"/>
      <name val="Arial"/>
      <family val="2"/>
    </font>
    <font>
      <b/>
      <sz val="12"/>
      <name val="Arial"/>
      <family val="2"/>
    </font>
  </fonts>
  <fills count="3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1F3864"/>
        <bgColor rgb="FF1F3864"/>
      </patternFill>
    </fill>
    <fill>
      <patternFill patternType="solid">
        <fgColor theme="3" tint="0.79998168889431442"/>
        <bgColor indexed="64"/>
      </patternFill>
    </fill>
    <fill>
      <patternFill patternType="solid">
        <fgColor rgb="FF375623"/>
        <bgColor rgb="FF375623"/>
      </patternFill>
    </fill>
    <fill>
      <patternFill patternType="solid">
        <fgColor theme="0"/>
        <bgColor rgb="FF1F3864"/>
      </patternFill>
    </fill>
    <fill>
      <patternFill patternType="solid">
        <fgColor theme="5" tint="0.59999389629810485"/>
        <bgColor rgb="FF385623"/>
      </patternFill>
    </fill>
    <fill>
      <patternFill patternType="solid">
        <fgColor theme="5" tint="0.59999389629810485"/>
        <bgColor rgb="FFC55A11"/>
      </patternFill>
    </fill>
    <fill>
      <patternFill patternType="solid">
        <fgColor theme="4" tint="0.59999389629810485"/>
        <bgColor rgb="FFC55A11"/>
      </patternFill>
    </fill>
    <fill>
      <patternFill patternType="solid">
        <fgColor theme="7" tint="0.59999389629810485"/>
        <bgColor rgb="FFC55A11"/>
      </patternFill>
    </fill>
    <fill>
      <patternFill patternType="solid">
        <fgColor theme="4" tint="0.59999389629810485"/>
        <bgColor rgb="FF385623"/>
      </patternFill>
    </fill>
    <fill>
      <patternFill patternType="solid">
        <fgColor theme="7" tint="0.59999389629810485"/>
        <bgColor rgb="FF385623"/>
      </patternFill>
    </fill>
    <fill>
      <patternFill patternType="solid">
        <fgColor theme="5" tint="0.59999389629810485"/>
        <bgColor rgb="FFFFFFFF"/>
      </patternFill>
    </fill>
    <fill>
      <patternFill patternType="solid">
        <fgColor theme="4" tint="0.59999389629810485"/>
        <bgColor rgb="FFFFFFFF"/>
      </patternFill>
    </fill>
    <fill>
      <patternFill patternType="solid">
        <fgColor theme="7" tint="0.59999389629810485"/>
        <bgColor rgb="FFFFFFFF"/>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D8D8D8"/>
        <bgColor rgb="FFD8D8D8"/>
      </patternFill>
    </fill>
    <fill>
      <patternFill patternType="solid">
        <fgColor rgb="FFFFFFFF"/>
        <bgColor rgb="FFFFFFFF"/>
      </patternFill>
    </fill>
    <fill>
      <patternFill patternType="solid">
        <fgColor theme="0"/>
        <bgColor rgb="FFD8D8D8"/>
      </patternFill>
    </fill>
  </fills>
  <borders count="7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dashed">
        <color theme="9" tint="-0.24994659260841701"/>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rgb="FFFFFFFF"/>
      </left>
      <right style="medium">
        <color rgb="FFFFFFFF"/>
      </right>
      <top style="medium">
        <color rgb="FFFFFFFF"/>
      </top>
      <bottom style="medium">
        <color rgb="FFFFFFFF"/>
      </bottom>
      <diagonal/>
    </border>
    <border>
      <left style="mediumDashed">
        <color rgb="FFF4B084"/>
      </left>
      <right style="mediumDashed">
        <color rgb="FFF4B084"/>
      </right>
      <top style="mediumDashed">
        <color rgb="FFF4B084"/>
      </top>
      <bottom style="mediumDashed">
        <color rgb="FFF4B084"/>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mediumDashed">
        <color rgb="FFF4B084"/>
      </left>
      <right style="mediumDashed">
        <color rgb="FFF4B084"/>
      </right>
      <top/>
      <bottom style="mediumDashed">
        <color rgb="FFF4B08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ashed">
        <color rgb="FFFFC000"/>
      </right>
      <top style="medium">
        <color indexed="64"/>
      </top>
      <bottom style="dashed">
        <color rgb="FFFFC000"/>
      </bottom>
      <diagonal/>
    </border>
    <border>
      <left style="dashed">
        <color rgb="FFFFC000"/>
      </left>
      <right style="medium">
        <color indexed="64"/>
      </right>
      <top style="medium">
        <color indexed="64"/>
      </top>
      <bottom style="dashed">
        <color rgb="FFFFC000"/>
      </bottom>
      <diagonal/>
    </border>
    <border>
      <left style="medium">
        <color indexed="64"/>
      </left>
      <right style="dashed">
        <color rgb="FFFFC000"/>
      </right>
      <top style="dashed">
        <color rgb="FFFFC000"/>
      </top>
      <bottom style="dashed">
        <color rgb="FFFFC000"/>
      </bottom>
      <diagonal/>
    </border>
    <border>
      <left style="dashed">
        <color rgb="FFFFC000"/>
      </left>
      <right style="medium">
        <color indexed="64"/>
      </right>
      <top style="dashed">
        <color rgb="FFFFC000"/>
      </top>
      <bottom style="dashed">
        <color rgb="FFFFC000"/>
      </bottom>
      <diagonal/>
    </border>
    <border>
      <left style="medium">
        <color indexed="64"/>
      </left>
      <right style="dashed">
        <color rgb="FFFFC000"/>
      </right>
      <top style="dashed">
        <color rgb="FFFFC000"/>
      </top>
      <bottom style="medium">
        <color indexed="64"/>
      </bottom>
      <diagonal/>
    </border>
    <border>
      <left style="dashed">
        <color rgb="FFFFC000"/>
      </left>
      <right style="medium">
        <color indexed="64"/>
      </right>
      <top style="dashed">
        <color rgb="FFFFC000"/>
      </top>
      <bottom style="medium">
        <color indexed="64"/>
      </bottom>
      <diagonal/>
    </border>
    <border>
      <left style="dashed">
        <color theme="9" tint="-0.24994659260841701"/>
      </left>
      <right/>
      <top style="dashed">
        <color theme="9" tint="-0.24994659260841701"/>
      </top>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dashed">
        <color rgb="FFFFC000"/>
      </left>
      <right style="dashed">
        <color rgb="FFFFC000"/>
      </right>
      <top style="dashed">
        <color rgb="FFFFC000"/>
      </top>
      <bottom style="dashed">
        <color rgb="FFFFC000"/>
      </bottom>
      <diagonal/>
    </border>
    <border>
      <left/>
      <right style="dashed">
        <color rgb="FFFFC000"/>
      </right>
      <top/>
      <bottom style="dashed">
        <color theme="9" tint="-0.24994659260841701"/>
      </bottom>
      <diagonal/>
    </border>
  </borders>
  <cellStyleXfs count="5">
    <xf numFmtId="0" fontId="0" fillId="0" borderId="0"/>
    <xf numFmtId="9" fontId="8" fillId="0" borderId="0" applyFont="0" applyFill="0" applyBorder="0" applyAlignment="0" applyProtection="0"/>
    <xf numFmtId="0" fontId="19" fillId="0" borderId="0"/>
    <xf numFmtId="0" fontId="20" fillId="0" borderId="0"/>
    <xf numFmtId="0" fontId="3" fillId="0" borderId="0"/>
  </cellStyleXfs>
  <cellXfs count="353">
    <xf numFmtId="0" fontId="0" fillId="0" borderId="0" xfId="0"/>
    <xf numFmtId="0" fontId="3" fillId="0" borderId="0" xfId="0" applyFont="1"/>
    <xf numFmtId="0" fontId="1" fillId="0" borderId="1" xfId="0" applyFont="1" applyBorder="1" applyAlignment="1">
      <alignment horizontal="left" vertical="center" wrapText="1" indent="1" readingOrder="1"/>
    </xf>
    <xf numFmtId="0" fontId="4" fillId="0" borderId="0" xfId="0" applyFont="1" applyAlignment="1">
      <alignment horizontal="center" vertical="center" wrapText="1"/>
    </xf>
    <xf numFmtId="0" fontId="5" fillId="5" borderId="0" xfId="0" applyFont="1" applyFill="1" applyAlignment="1">
      <alignment horizontal="center" vertical="center" wrapText="1" readingOrder="1"/>
    </xf>
    <xf numFmtId="0" fontId="6" fillId="4" borderId="11" xfId="0" applyFont="1" applyFill="1" applyBorder="1" applyAlignment="1">
      <alignment horizontal="center" vertical="center" wrapText="1" readingOrder="1"/>
    </xf>
    <xf numFmtId="0" fontId="6" fillId="0" borderId="11" xfId="0" applyFont="1" applyBorder="1" applyAlignment="1">
      <alignment horizontal="justify" vertical="center" wrapText="1" readingOrder="1"/>
    </xf>
    <xf numFmtId="9" fontId="6" fillId="0" borderId="11" xfId="0" applyNumberFormat="1" applyFont="1" applyBorder="1" applyAlignment="1">
      <alignment horizontal="center" vertical="center" wrapText="1" readingOrder="1"/>
    </xf>
    <xf numFmtId="0" fontId="6" fillId="6" borderId="1" xfId="0" applyFont="1" applyFill="1" applyBorder="1" applyAlignment="1">
      <alignment horizontal="center" vertical="center" wrapText="1" readingOrder="1"/>
    </xf>
    <xf numFmtId="0" fontId="6" fillId="0" borderId="1" xfId="0" applyFont="1" applyBorder="1" applyAlignment="1">
      <alignment horizontal="justify" vertical="center" wrapText="1" readingOrder="1"/>
    </xf>
    <xf numFmtId="9" fontId="6" fillId="0" borderId="1" xfId="0" applyNumberFormat="1" applyFont="1" applyBorder="1" applyAlignment="1">
      <alignment horizontal="center" vertical="center" wrapText="1" readingOrder="1"/>
    </xf>
    <xf numFmtId="0" fontId="6" fillId="3" borderId="1" xfId="0" applyFont="1" applyFill="1" applyBorder="1" applyAlignment="1">
      <alignment horizontal="center" vertical="center" wrapText="1" readingOrder="1"/>
    </xf>
    <xf numFmtId="0" fontId="6" fillId="7" borderId="1" xfId="0" applyFont="1" applyFill="1" applyBorder="1" applyAlignment="1">
      <alignment horizontal="center" vertical="center" wrapText="1" readingOrder="1"/>
    </xf>
    <xf numFmtId="0" fontId="7" fillId="8" borderId="1" xfId="0" applyFont="1" applyFill="1" applyBorder="1" applyAlignment="1">
      <alignment horizontal="center" vertical="center" wrapText="1" readingOrder="1"/>
    </xf>
    <xf numFmtId="0" fontId="0" fillId="2" borderId="0" xfId="0" applyFill="1"/>
    <xf numFmtId="0" fontId="3" fillId="2" borderId="0" xfId="0" applyFont="1" applyFill="1"/>
    <xf numFmtId="0" fontId="12" fillId="2" borderId="0" xfId="0" applyFont="1" applyFill="1"/>
    <xf numFmtId="0" fontId="13" fillId="2" borderId="21" xfId="0" applyFont="1" applyFill="1" applyBorder="1" applyAlignment="1">
      <alignment horizontal="center" vertical="center" wrapText="1" readingOrder="1"/>
    </xf>
    <xf numFmtId="0" fontId="14" fillId="2" borderId="21" xfId="0" applyFont="1" applyFill="1" applyBorder="1" applyAlignment="1">
      <alignment horizontal="justify" vertical="center" wrapText="1" readingOrder="1"/>
    </xf>
    <xf numFmtId="9" fontId="13" fillId="2" borderId="29" xfId="0" applyNumberFormat="1" applyFont="1" applyFill="1" applyBorder="1" applyAlignment="1">
      <alignment horizontal="center" vertical="center" wrapText="1" readingOrder="1"/>
    </xf>
    <xf numFmtId="0" fontId="13" fillId="2" borderId="20" xfId="0" applyFont="1" applyFill="1" applyBorder="1" applyAlignment="1">
      <alignment horizontal="center" vertical="center" wrapText="1" readingOrder="1"/>
    </xf>
    <xf numFmtId="0" fontId="14" fillId="2" borderId="20" xfId="0" applyFont="1" applyFill="1" applyBorder="1" applyAlignment="1">
      <alignment horizontal="justify" vertical="center" wrapText="1" readingOrder="1"/>
    </xf>
    <xf numFmtId="9" fontId="13" fillId="2" borderId="25" xfId="0" applyNumberFormat="1" applyFont="1" applyFill="1" applyBorder="1" applyAlignment="1">
      <alignment horizontal="center" vertical="center" wrapText="1" readingOrder="1"/>
    </xf>
    <xf numFmtId="0" fontId="18" fillId="2" borderId="0" xfId="0" applyFont="1" applyFill="1"/>
    <xf numFmtId="0" fontId="13" fillId="10" borderId="31" xfId="0" applyFont="1" applyFill="1" applyBorder="1" applyAlignment="1">
      <alignment horizontal="center" vertical="center" wrapText="1" readingOrder="1"/>
    </xf>
    <xf numFmtId="0" fontId="13" fillId="10" borderId="32" xfId="0" applyFont="1" applyFill="1" applyBorder="1" applyAlignment="1">
      <alignment horizontal="center" vertical="center" wrapText="1" readingOrder="1"/>
    </xf>
    <xf numFmtId="0" fontId="9" fillId="2" borderId="0" xfId="0" applyFont="1" applyFill="1"/>
    <xf numFmtId="0" fontId="2" fillId="2" borderId="0" xfId="0" applyFont="1" applyFill="1" applyAlignment="1">
      <alignment horizontal="left" vertical="center"/>
    </xf>
    <xf numFmtId="9" fontId="0" fillId="0" borderId="0" xfId="1" applyFont="1"/>
    <xf numFmtId="0" fontId="27" fillId="0" borderId="0" xfId="0" applyFont="1"/>
    <xf numFmtId="9" fontId="6" fillId="4" borderId="11" xfId="0" applyNumberFormat="1" applyFont="1" applyFill="1" applyBorder="1" applyAlignment="1">
      <alignment horizontal="center" vertical="center" wrapText="1" readingOrder="1"/>
    </xf>
    <xf numFmtId="9" fontId="6" fillId="6" borderId="1" xfId="0" applyNumberFormat="1" applyFont="1" applyFill="1" applyBorder="1" applyAlignment="1">
      <alignment horizontal="center" vertical="center" wrapText="1" readingOrder="1"/>
    </xf>
    <xf numFmtId="9" fontId="6" fillId="3" borderId="1" xfId="0" applyNumberFormat="1" applyFont="1" applyFill="1" applyBorder="1" applyAlignment="1">
      <alignment horizontal="center" vertical="center" wrapText="1" readingOrder="1"/>
    </xf>
    <xf numFmtId="9" fontId="6" fillId="7" borderId="1" xfId="0" applyNumberFormat="1" applyFont="1" applyFill="1" applyBorder="1" applyAlignment="1">
      <alignment horizontal="center" vertical="center" wrapText="1" readingOrder="1"/>
    </xf>
    <xf numFmtId="9" fontId="7" fillId="8" borderId="1" xfId="0" applyNumberFormat="1" applyFont="1" applyFill="1" applyBorder="1" applyAlignment="1">
      <alignment horizontal="center" vertical="center" wrapText="1" readingOrder="1"/>
    </xf>
    <xf numFmtId="0" fontId="28" fillId="12" borderId="0" xfId="0" applyFont="1" applyFill="1" applyBorder="1" applyAlignment="1">
      <alignment horizontal="center" vertical="center" wrapText="1"/>
    </xf>
    <xf numFmtId="0" fontId="0" fillId="0" borderId="0" xfId="0" applyFill="1"/>
    <xf numFmtId="0" fontId="29" fillId="0" borderId="0" xfId="0" applyFont="1" applyFill="1"/>
    <xf numFmtId="0" fontId="7" fillId="2" borderId="1" xfId="0" applyFont="1" applyFill="1" applyBorder="1" applyAlignment="1">
      <alignment horizontal="center" vertical="center" wrapText="1" readingOrder="1"/>
    </xf>
    <xf numFmtId="0" fontId="26" fillId="0" borderId="0" xfId="0" applyFont="1" applyAlignment="1">
      <alignment horizontal="center"/>
    </xf>
    <xf numFmtId="10" fontId="3" fillId="2" borderId="0" xfId="0" applyNumberFormat="1" applyFont="1" applyFill="1"/>
    <xf numFmtId="0" fontId="13" fillId="13" borderId="20" xfId="0" applyFont="1" applyFill="1" applyBorder="1" applyAlignment="1">
      <alignment horizontal="center" vertical="center" wrapText="1" readingOrder="1"/>
    </xf>
    <xf numFmtId="0" fontId="14" fillId="13" borderId="20" xfId="0" applyFont="1" applyFill="1" applyBorder="1" applyAlignment="1">
      <alignment horizontal="justify" vertical="center" wrapText="1" readingOrder="1"/>
    </xf>
    <xf numFmtId="10" fontId="14" fillId="13" borderId="25" xfId="0" applyNumberFormat="1" applyFont="1" applyFill="1" applyBorder="1" applyAlignment="1">
      <alignment horizontal="center" vertical="center" wrapText="1" readingOrder="1"/>
    </xf>
    <xf numFmtId="9" fontId="14" fillId="13" borderId="25" xfId="0" applyNumberFormat="1" applyFont="1" applyFill="1" applyBorder="1" applyAlignment="1">
      <alignment horizontal="center" vertical="center" wrapText="1" readingOrder="1"/>
    </xf>
    <xf numFmtId="0" fontId="13" fillId="13" borderId="27" xfId="0" applyFont="1" applyFill="1" applyBorder="1" applyAlignment="1">
      <alignment horizontal="center" vertical="center" wrapText="1" readingOrder="1"/>
    </xf>
    <xf numFmtId="0" fontId="14" fillId="13" borderId="27" xfId="0" applyFont="1" applyFill="1" applyBorder="1" applyAlignment="1">
      <alignment horizontal="justify" vertical="center" wrapText="1" readingOrder="1"/>
    </xf>
    <xf numFmtId="0" fontId="28" fillId="14" borderId="52" xfId="0" applyFont="1" applyFill="1" applyBorder="1" applyAlignment="1">
      <alignment horizontal="center" vertical="center" wrapText="1"/>
    </xf>
    <xf numFmtId="0" fontId="30" fillId="5" borderId="53" xfId="0" applyFont="1" applyFill="1" applyBorder="1" applyAlignment="1">
      <alignment vertical="center" wrapText="1"/>
    </xf>
    <xf numFmtId="0" fontId="31" fillId="0" borderId="54" xfId="0" applyFont="1" applyFill="1" applyBorder="1" applyAlignment="1">
      <alignment horizontal="justify" vertical="center" wrapText="1"/>
    </xf>
    <xf numFmtId="0" fontId="30" fillId="5" borderId="55" xfId="0" applyFont="1" applyFill="1" applyBorder="1" applyAlignment="1">
      <alignment vertical="center" wrapText="1"/>
    </xf>
    <xf numFmtId="0" fontId="32" fillId="2" borderId="0" xfId="0" applyFont="1" applyFill="1"/>
    <xf numFmtId="0" fontId="33" fillId="11" borderId="18" xfId="0" applyFont="1" applyFill="1" applyBorder="1" applyAlignment="1">
      <alignment horizontal="center" vertical="center"/>
    </xf>
    <xf numFmtId="0" fontId="33" fillId="11" borderId="9" xfId="0" applyFont="1" applyFill="1" applyBorder="1" applyAlignment="1">
      <alignment horizontal="center" vertical="center"/>
    </xf>
    <xf numFmtId="0" fontId="33" fillId="11" borderId="2" xfId="0" applyFont="1" applyFill="1" applyBorder="1" applyAlignment="1">
      <alignment horizontal="center" vertical="center" textRotation="90"/>
    </xf>
    <xf numFmtId="0" fontId="33" fillId="11" borderId="4" xfId="0" applyFont="1" applyFill="1" applyBorder="1" applyAlignment="1">
      <alignment horizontal="center" vertical="center" textRotation="90"/>
    </xf>
    <xf numFmtId="0" fontId="32" fillId="0" borderId="2" xfId="0" applyFont="1" applyBorder="1" applyAlignment="1" applyProtection="1">
      <alignment horizontal="center" vertical="top"/>
    </xf>
    <xf numFmtId="0" fontId="32" fillId="0" borderId="2" xfId="0" applyFont="1" applyBorder="1" applyAlignment="1" applyProtection="1">
      <alignment horizontal="center" vertical="top" textRotation="90"/>
      <protection locked="0"/>
    </xf>
    <xf numFmtId="9" fontId="32" fillId="0" borderId="2" xfId="1" applyFont="1" applyBorder="1" applyAlignment="1" applyProtection="1">
      <alignment horizontal="center" vertical="top"/>
      <protection hidden="1"/>
    </xf>
    <xf numFmtId="9" fontId="32" fillId="0" borderId="2" xfId="0" applyNumberFormat="1" applyFont="1" applyBorder="1" applyAlignment="1" applyProtection="1">
      <alignment horizontal="center" vertical="top"/>
      <protection hidden="1"/>
    </xf>
    <xf numFmtId="0" fontId="32" fillId="2" borderId="0" xfId="0" applyFont="1" applyFill="1" applyBorder="1"/>
    <xf numFmtId="0" fontId="25" fillId="0" borderId="0" xfId="0" applyFont="1" applyBorder="1" applyAlignment="1">
      <alignment vertical="center"/>
    </xf>
    <xf numFmtId="0" fontId="35" fillId="0" borderId="0" xfId="0" applyFont="1" applyBorder="1" applyAlignment="1">
      <alignment vertical="center"/>
    </xf>
    <xf numFmtId="0" fontId="22" fillId="0" borderId="36" xfId="0" applyFont="1" applyBorder="1" applyAlignment="1">
      <alignment vertical="center"/>
    </xf>
    <xf numFmtId="0" fontId="22" fillId="0" borderId="56" xfId="0" applyFont="1" applyBorder="1" applyAlignment="1">
      <alignment vertical="center"/>
    </xf>
    <xf numFmtId="0" fontId="22" fillId="0" borderId="57" xfId="0" applyFont="1" applyBorder="1" applyAlignment="1">
      <alignment vertical="center"/>
    </xf>
    <xf numFmtId="0" fontId="22" fillId="0" borderId="0" xfId="0" applyFont="1" applyBorder="1" applyAlignment="1">
      <alignment vertical="center"/>
    </xf>
    <xf numFmtId="0" fontId="19" fillId="0" borderId="12" xfId="2" quotePrefix="1" applyFont="1" applyBorder="1" applyAlignment="1" applyProtection="1">
      <alignment vertical="top" wrapText="1"/>
    </xf>
    <xf numFmtId="0" fontId="19" fillId="0" borderId="0" xfId="2" quotePrefix="1" applyFont="1" applyBorder="1" applyAlignment="1" applyProtection="1">
      <alignment vertical="top" wrapText="1"/>
    </xf>
    <xf numFmtId="0" fontId="19" fillId="0" borderId="13" xfId="2" quotePrefix="1" applyFont="1" applyBorder="1" applyAlignment="1" applyProtection="1">
      <alignment vertical="top" wrapText="1"/>
    </xf>
    <xf numFmtId="0" fontId="19" fillId="2" borderId="12" xfId="2" applyFont="1" applyFill="1" applyBorder="1" applyProtection="1"/>
    <xf numFmtId="0" fontId="19" fillId="2" borderId="13" xfId="2" applyFont="1" applyFill="1" applyBorder="1" applyProtection="1"/>
    <xf numFmtId="0" fontId="19" fillId="2" borderId="14" xfId="2" applyFont="1" applyFill="1" applyBorder="1" applyProtection="1"/>
    <xf numFmtId="0" fontId="19" fillId="2" borderId="16" xfId="2" applyFont="1" applyFill="1" applyBorder="1" applyProtection="1"/>
    <xf numFmtId="0" fontId="19" fillId="2" borderId="15" xfId="2" applyFont="1" applyFill="1" applyBorder="1" applyProtection="1"/>
    <xf numFmtId="0" fontId="22" fillId="2" borderId="0" xfId="0" applyFont="1" applyFill="1" applyBorder="1" applyAlignment="1" applyProtection="1">
      <alignment horizontal="left" vertical="center" wrapText="1"/>
    </xf>
    <xf numFmtId="0" fontId="22" fillId="9" borderId="60" xfId="3" applyFont="1" applyFill="1" applyBorder="1" applyAlignment="1" applyProtection="1">
      <alignment horizontal="center" vertical="center" wrapText="1"/>
    </xf>
    <xf numFmtId="0" fontId="22" fillId="9" borderId="61" xfId="2" applyFont="1" applyFill="1" applyBorder="1" applyAlignment="1" applyProtection="1">
      <alignment horizontal="center" vertical="center"/>
    </xf>
    <xf numFmtId="0" fontId="33" fillId="15" borderId="62" xfId="0" applyFont="1" applyFill="1" applyBorder="1" applyAlignment="1">
      <alignment horizontal="left" vertical="center"/>
    </xf>
    <xf numFmtId="0" fontId="37" fillId="2" borderId="63" xfId="0" applyFont="1" applyFill="1" applyBorder="1" applyAlignment="1">
      <alignment horizontal="justify" vertical="center" wrapText="1"/>
    </xf>
    <xf numFmtId="0" fontId="22" fillId="2" borderId="62" xfId="0" applyFont="1" applyFill="1" applyBorder="1" applyAlignment="1" applyProtection="1">
      <alignment vertical="center" wrapText="1"/>
    </xf>
    <xf numFmtId="0" fontId="19" fillId="2" borderId="63" xfId="2" applyFont="1" applyFill="1" applyBorder="1" applyAlignment="1" applyProtection="1">
      <alignment vertical="center" wrapText="1"/>
    </xf>
    <xf numFmtId="0" fontId="19" fillId="2" borderId="63" xfId="2" applyFont="1" applyFill="1" applyBorder="1" applyAlignment="1" applyProtection="1">
      <alignment horizontal="justify" vertical="center" wrapText="1"/>
    </xf>
    <xf numFmtId="0" fontId="33" fillId="2" borderId="62" xfId="0" applyFont="1" applyFill="1" applyBorder="1" applyAlignment="1">
      <alignment horizontal="left" vertical="center" wrapText="1"/>
    </xf>
    <xf numFmtId="0" fontId="33" fillId="15" borderId="62" xfId="0" applyFont="1" applyFill="1" applyBorder="1" applyAlignment="1">
      <alignment horizontal="left" vertical="center" wrapText="1"/>
    </xf>
    <xf numFmtId="0" fontId="22" fillId="2" borderId="64" xfId="0" applyFont="1" applyFill="1" applyBorder="1" applyAlignment="1" applyProtection="1">
      <alignment vertical="center" wrapText="1"/>
    </xf>
    <xf numFmtId="0" fontId="22" fillId="2" borderId="65" xfId="0" applyFont="1" applyFill="1" applyBorder="1" applyAlignment="1" applyProtection="1">
      <alignment vertical="center" wrapText="1"/>
    </xf>
    <xf numFmtId="0" fontId="27" fillId="2" borderId="0" xfId="0" applyFont="1" applyFill="1"/>
    <xf numFmtId="0" fontId="40" fillId="2" borderId="0" xfId="0" applyFont="1" applyFill="1" applyAlignment="1">
      <alignment horizontal="center" vertical="center" wrapText="1"/>
    </xf>
    <xf numFmtId="0" fontId="41" fillId="2" borderId="0" xfId="0" applyFont="1" applyFill="1"/>
    <xf numFmtId="0" fontId="6" fillId="0" borderId="1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6" fillId="2" borderId="0" xfId="0" applyFont="1" applyFill="1" applyBorder="1" applyAlignment="1">
      <alignment horizontal="justify" vertical="center" wrapText="1" readingOrder="1"/>
    </xf>
    <xf numFmtId="0" fontId="39" fillId="2" borderId="0" xfId="0" applyFont="1" applyFill="1" applyAlignment="1">
      <alignment vertical="center"/>
    </xf>
    <xf numFmtId="0" fontId="42" fillId="2" borderId="0" xfId="0" applyFont="1" applyFill="1"/>
    <xf numFmtId="0" fontId="41" fillId="0" borderId="0" xfId="0" applyFont="1"/>
    <xf numFmtId="0" fontId="6" fillId="0" borderId="0" xfId="0" applyFont="1" applyBorder="1" applyAlignment="1">
      <alignment horizontal="justify" vertical="center" wrapText="1" readingOrder="1"/>
    </xf>
    <xf numFmtId="0" fontId="43" fillId="0" borderId="0" xfId="0" applyFont="1" applyFill="1" applyAlignment="1">
      <alignment vertical="center"/>
    </xf>
    <xf numFmtId="0" fontId="27" fillId="0" borderId="0" xfId="0" pivotButton="1" applyFont="1"/>
    <xf numFmtId="0" fontId="44" fillId="0" borderId="0" xfId="0" applyFont="1" applyFill="1"/>
    <xf numFmtId="0" fontId="44" fillId="0" borderId="0" xfId="0" applyFont="1"/>
    <xf numFmtId="0" fontId="45" fillId="0" borderId="0" xfId="0" applyFont="1"/>
    <xf numFmtId="0" fontId="42" fillId="0" borderId="0" xfId="0" applyFont="1"/>
    <xf numFmtId="0" fontId="33" fillId="11" borderId="9" xfId="0" applyFont="1" applyFill="1" applyBorder="1" applyAlignment="1" applyProtection="1">
      <alignment horizontal="center" vertical="center"/>
    </xf>
    <xf numFmtId="0" fontId="33" fillId="11" borderId="3" xfId="0" applyFont="1" applyFill="1" applyBorder="1" applyAlignment="1" applyProtection="1">
      <alignment horizontal="center" vertical="center"/>
    </xf>
    <xf numFmtId="9" fontId="32" fillId="2" borderId="2" xfId="0" applyNumberFormat="1" applyFont="1" applyFill="1" applyBorder="1" applyAlignment="1" applyProtection="1">
      <alignment horizontal="center"/>
    </xf>
    <xf numFmtId="0" fontId="32" fillId="2" borderId="0" xfId="0" applyFont="1" applyFill="1" applyProtection="1">
      <protection locked="0"/>
    </xf>
    <xf numFmtId="0" fontId="34" fillId="0" borderId="0" xfId="0" applyFont="1" applyAlignment="1">
      <alignment wrapText="1"/>
    </xf>
    <xf numFmtId="9" fontId="33" fillId="0" borderId="4" xfId="1" applyFont="1" applyFill="1" applyBorder="1" applyAlignment="1" applyProtection="1">
      <alignment horizontal="center" vertical="center" wrapText="1"/>
      <protection hidden="1"/>
    </xf>
    <xf numFmtId="9" fontId="33" fillId="0" borderId="8" xfId="1" applyFont="1" applyFill="1" applyBorder="1" applyAlignment="1" applyProtection="1">
      <alignment horizontal="center" vertical="center" wrapText="1"/>
      <protection hidden="1"/>
    </xf>
    <xf numFmtId="9" fontId="33" fillId="0" borderId="5" xfId="1" applyFont="1" applyFill="1" applyBorder="1" applyAlignment="1" applyProtection="1">
      <alignment horizontal="center" vertical="center" wrapText="1"/>
      <protection hidden="1"/>
    </xf>
    <xf numFmtId="0" fontId="30" fillId="5" borderId="55" xfId="0" applyFont="1" applyFill="1" applyBorder="1" applyAlignment="1" applyProtection="1">
      <alignment vertical="center" wrapText="1"/>
      <protection locked="0"/>
    </xf>
    <xf numFmtId="0" fontId="31" fillId="0" borderId="54" xfId="0" applyFont="1" applyFill="1" applyBorder="1" applyAlignment="1" applyProtection="1">
      <alignment horizontal="justify" vertical="center" wrapText="1"/>
      <protection locked="0"/>
    </xf>
    <xf numFmtId="0" fontId="28" fillId="14" borderId="67" xfId="0" applyFont="1" applyFill="1" applyBorder="1" applyAlignment="1">
      <alignment horizontal="center" vertical="center" wrapText="1"/>
    </xf>
    <xf numFmtId="0" fontId="34" fillId="28" borderId="68" xfId="0" applyFont="1" applyFill="1" applyBorder="1" applyAlignment="1">
      <alignment vertical="center" wrapText="1"/>
    </xf>
    <xf numFmtId="0" fontId="34" fillId="29" borderId="0" xfId="0" applyFont="1" applyFill="1" applyBorder="1" applyAlignment="1">
      <alignment wrapText="1"/>
    </xf>
    <xf numFmtId="9" fontId="33" fillId="0" borderId="4" xfId="1" applyFont="1" applyFill="1" applyBorder="1" applyAlignment="1" applyProtection="1">
      <alignment horizontal="center" vertical="center" wrapText="1"/>
      <protection hidden="1"/>
    </xf>
    <xf numFmtId="9" fontId="33" fillId="0" borderId="8" xfId="1" applyFont="1" applyFill="1" applyBorder="1" applyAlignment="1" applyProtection="1">
      <alignment horizontal="center" vertical="center" wrapText="1"/>
      <protection hidden="1"/>
    </xf>
    <xf numFmtId="9" fontId="33" fillId="0" borderId="5" xfId="1" applyFont="1" applyFill="1" applyBorder="1" applyAlignment="1" applyProtection="1">
      <alignment horizontal="center" vertical="center" wrapText="1"/>
      <protection hidden="1"/>
    </xf>
    <xf numFmtId="0" fontId="33" fillId="11" borderId="69" xfId="0" applyFont="1" applyFill="1" applyBorder="1" applyAlignment="1">
      <alignment horizontal="center" vertical="center"/>
    </xf>
    <xf numFmtId="17" fontId="22" fillId="17" borderId="69" xfId="0" applyNumberFormat="1" applyFont="1" applyFill="1" applyBorder="1" applyAlignment="1">
      <alignment horizontal="center" vertical="center" wrapText="1"/>
    </xf>
    <xf numFmtId="17" fontId="22" fillId="18" borderId="69" xfId="0" applyNumberFormat="1" applyFont="1" applyFill="1" applyBorder="1" applyAlignment="1">
      <alignment horizontal="center" vertical="center" wrapText="1"/>
    </xf>
    <xf numFmtId="17" fontId="22" fillId="19" borderId="69" xfId="0" applyNumberFormat="1" applyFont="1" applyFill="1" applyBorder="1" applyAlignment="1">
      <alignment horizontal="center" vertical="center" wrapText="1"/>
    </xf>
    <xf numFmtId="0" fontId="22" fillId="25" borderId="69" xfId="0" applyFont="1" applyFill="1" applyBorder="1" applyAlignment="1">
      <alignment horizontal="center" vertical="center" wrapText="1"/>
    </xf>
    <xf numFmtId="0" fontId="49" fillId="25" borderId="69" xfId="0" applyFont="1" applyFill="1" applyBorder="1" applyAlignment="1">
      <alignment horizontal="center" vertical="center" wrapText="1"/>
    </xf>
    <xf numFmtId="0" fontId="22" fillId="26" borderId="69" xfId="0" applyFont="1" applyFill="1" applyBorder="1" applyAlignment="1">
      <alignment horizontal="center" vertical="center" wrapText="1"/>
    </xf>
    <xf numFmtId="0" fontId="49" fillId="26" borderId="69" xfId="0" applyFont="1" applyFill="1" applyBorder="1" applyAlignment="1">
      <alignment horizontal="center" vertical="center" wrapText="1"/>
    </xf>
    <xf numFmtId="0" fontId="22" fillId="27" borderId="69" xfId="0" applyFont="1" applyFill="1" applyBorder="1" applyAlignment="1">
      <alignment horizontal="center" vertical="center" wrapText="1"/>
    </xf>
    <xf numFmtId="0" fontId="49" fillId="27" borderId="69" xfId="0" applyFont="1" applyFill="1" applyBorder="1" applyAlignment="1">
      <alignment horizontal="center" vertical="center" wrapText="1"/>
    </xf>
    <xf numFmtId="0" fontId="53" fillId="2" borderId="0" xfId="0" applyFont="1" applyFill="1"/>
    <xf numFmtId="0" fontId="32" fillId="2" borderId="2" xfId="0" applyFont="1" applyFill="1" applyBorder="1" applyAlignment="1" applyProtection="1">
      <alignment horizontal="justify" vertical="center" wrapText="1"/>
      <protection locked="0"/>
    </xf>
    <xf numFmtId="0" fontId="19" fillId="2" borderId="2" xfId="0" applyFont="1" applyFill="1" applyBorder="1" applyAlignment="1" applyProtection="1">
      <alignment horizontal="justify" vertical="center" wrapText="1"/>
      <protection locked="0"/>
    </xf>
    <xf numFmtId="0" fontId="32" fillId="0" borderId="2" xfId="0" applyFont="1" applyBorder="1" applyAlignment="1" applyProtection="1">
      <alignment horizontal="justify" vertical="center" wrapText="1"/>
    </xf>
    <xf numFmtId="0" fontId="19" fillId="0" borderId="2" xfId="0" applyFont="1" applyBorder="1" applyAlignment="1" applyProtection="1">
      <alignment horizontal="justify" vertical="center" wrapText="1"/>
    </xf>
    <xf numFmtId="0" fontId="32" fillId="2" borderId="2" xfId="0" applyFont="1" applyFill="1" applyBorder="1" applyAlignment="1" applyProtection="1">
      <alignment horizontal="justify" vertical="center" wrapText="1"/>
    </xf>
    <xf numFmtId="0" fontId="32" fillId="0" borderId="4" xfId="0" applyFont="1" applyBorder="1" applyAlignment="1" applyProtection="1">
      <alignment horizontal="justify" vertical="center" wrapText="1"/>
    </xf>
    <xf numFmtId="0" fontId="32" fillId="2" borderId="4" xfId="0" applyFont="1" applyFill="1" applyBorder="1" applyAlignment="1" applyProtection="1">
      <alignment horizontal="justify" vertical="center" wrapText="1"/>
      <protection locked="0"/>
    </xf>
    <xf numFmtId="0" fontId="32" fillId="0" borderId="5" xfId="0" applyFont="1" applyBorder="1" applyAlignment="1" applyProtection="1">
      <alignment horizontal="justify" vertical="center" wrapText="1"/>
    </xf>
    <xf numFmtId="0" fontId="32" fillId="2" borderId="5" xfId="0" applyFont="1" applyFill="1" applyBorder="1" applyAlignment="1" applyProtection="1">
      <alignment horizontal="justify" vertical="center" wrapText="1"/>
      <protection locked="0"/>
    </xf>
    <xf numFmtId="9" fontId="32" fillId="0" borderId="2" xfId="1" applyFont="1" applyFill="1" applyBorder="1" applyAlignment="1" applyProtection="1">
      <alignment vertical="center" wrapText="1"/>
      <protection hidden="1"/>
    </xf>
    <xf numFmtId="9" fontId="32" fillId="2" borderId="2" xfId="1" applyFont="1" applyFill="1" applyBorder="1" applyAlignment="1" applyProtection="1">
      <alignment vertical="center" wrapText="1"/>
      <protection hidden="1"/>
    </xf>
    <xf numFmtId="9" fontId="32" fillId="0" borderId="8" xfId="1" applyFont="1" applyFill="1" applyBorder="1" applyAlignment="1" applyProtection="1">
      <alignment vertical="center" wrapText="1"/>
      <protection hidden="1"/>
    </xf>
    <xf numFmtId="9" fontId="32" fillId="0" borderId="5" xfId="1" applyFont="1" applyFill="1" applyBorder="1" applyAlignment="1" applyProtection="1">
      <alignment vertical="center" wrapText="1"/>
      <protection hidden="1"/>
    </xf>
    <xf numFmtId="9" fontId="33" fillId="0" borderId="8" xfId="1" applyFont="1" applyFill="1" applyBorder="1" applyAlignment="1" applyProtection="1">
      <alignment vertical="center" wrapText="1"/>
      <protection hidden="1"/>
    </xf>
    <xf numFmtId="9" fontId="33" fillId="0" borderId="5" xfId="1" applyFont="1" applyFill="1" applyBorder="1" applyAlignment="1" applyProtection="1">
      <alignment vertical="center" wrapText="1"/>
      <protection hidden="1"/>
    </xf>
    <xf numFmtId="9" fontId="32" fillId="0" borderId="4" xfId="1" applyFont="1" applyFill="1" applyBorder="1" applyAlignment="1" applyProtection="1">
      <alignment vertical="center" wrapText="1"/>
      <protection hidden="1"/>
    </xf>
    <xf numFmtId="9" fontId="33" fillId="0" borderId="2" xfId="1" applyFont="1" applyFill="1" applyBorder="1" applyAlignment="1" applyProtection="1">
      <alignment vertical="center" wrapText="1"/>
      <protection hidden="1"/>
    </xf>
    <xf numFmtId="0" fontId="37" fillId="29" borderId="2" xfId="0" applyFont="1" applyFill="1" applyBorder="1" applyAlignment="1">
      <alignment horizontal="center" vertical="center" wrapText="1"/>
    </xf>
    <xf numFmtId="0" fontId="37" fillId="30" borderId="2" xfId="0" applyFont="1" applyFill="1" applyBorder="1" applyAlignment="1">
      <alignment horizontal="center" vertical="center" wrapText="1"/>
    </xf>
    <xf numFmtId="14" fontId="32" fillId="0" borderId="2" xfId="1" applyNumberFormat="1" applyFont="1" applyFill="1" applyBorder="1" applyAlignment="1" applyProtection="1">
      <alignment horizontal="center" vertical="center" wrapText="1"/>
      <protection hidden="1"/>
    </xf>
    <xf numFmtId="14" fontId="32" fillId="2" borderId="2" xfId="1" applyNumberFormat="1" applyFont="1" applyFill="1" applyBorder="1" applyAlignment="1" applyProtection="1">
      <alignment horizontal="center" vertical="center" wrapText="1"/>
      <protection hidden="1"/>
    </xf>
    <xf numFmtId="14" fontId="32" fillId="0" borderId="8" xfId="1" applyNumberFormat="1" applyFont="1" applyFill="1" applyBorder="1" applyAlignment="1" applyProtection="1">
      <alignment vertical="center" wrapText="1"/>
      <protection hidden="1"/>
    </xf>
    <xf numFmtId="14" fontId="32" fillId="0" borderId="5" xfId="1" applyNumberFormat="1" applyFont="1" applyFill="1" applyBorder="1" applyAlignment="1" applyProtection="1">
      <alignment vertical="center" wrapText="1"/>
      <protection hidden="1"/>
    </xf>
    <xf numFmtId="14" fontId="37" fillId="2" borderId="2" xfId="0" applyNumberFormat="1" applyFont="1" applyFill="1" applyBorder="1" applyAlignment="1">
      <alignment horizontal="justify" vertical="center" wrapText="1"/>
    </xf>
    <xf numFmtId="14" fontId="37" fillId="2" borderId="2" xfId="0" applyNumberFormat="1" applyFont="1" applyFill="1" applyBorder="1" applyAlignment="1">
      <alignment horizontal="center" vertical="center" wrapText="1"/>
    </xf>
    <xf numFmtId="14" fontId="32" fillId="0" borderId="5" xfId="1" applyNumberFormat="1" applyFont="1" applyFill="1" applyBorder="1" applyAlignment="1" applyProtection="1">
      <alignment horizontal="center" vertical="center" wrapText="1"/>
      <protection hidden="1"/>
    </xf>
    <xf numFmtId="14" fontId="37" fillId="30" borderId="2" xfId="0" applyNumberFormat="1" applyFont="1" applyFill="1" applyBorder="1" applyAlignment="1">
      <alignment horizontal="center" vertical="center" wrapText="1"/>
    </xf>
    <xf numFmtId="9" fontId="33" fillId="0" borderId="4" xfId="1" applyFont="1" applyFill="1" applyBorder="1" applyAlignment="1" applyProtection="1">
      <alignment vertical="center" wrapText="1"/>
      <protection hidden="1"/>
    </xf>
    <xf numFmtId="14" fontId="32" fillId="0" borderId="2" xfId="1" applyNumberFormat="1" applyFont="1" applyFill="1" applyBorder="1" applyAlignment="1" applyProtection="1">
      <alignment vertical="center" wrapText="1"/>
      <protection hidden="1"/>
    </xf>
    <xf numFmtId="14" fontId="32" fillId="0" borderId="4" xfId="1" applyNumberFormat="1" applyFont="1" applyFill="1" applyBorder="1" applyAlignment="1" applyProtection="1">
      <alignment vertical="center" wrapText="1"/>
      <protection hidden="1"/>
    </xf>
    <xf numFmtId="14" fontId="37" fillId="29" borderId="2" xfId="0" applyNumberFormat="1" applyFont="1" applyFill="1" applyBorder="1" applyAlignment="1">
      <alignment horizontal="center" vertical="center" wrapText="1"/>
    </xf>
    <xf numFmtId="9" fontId="32" fillId="0" borderId="4" xfId="1" applyFont="1" applyFill="1" applyBorder="1" applyAlignment="1" applyProtection="1">
      <alignment horizontal="center" vertical="center" wrapText="1"/>
      <protection hidden="1"/>
    </xf>
    <xf numFmtId="9" fontId="32" fillId="0" borderId="8" xfId="1" applyFont="1" applyFill="1" applyBorder="1" applyAlignment="1" applyProtection="1">
      <alignment horizontal="center" vertical="center" wrapText="1"/>
      <protection hidden="1"/>
    </xf>
    <xf numFmtId="9" fontId="32" fillId="0" borderId="5" xfId="1" applyFont="1" applyFill="1" applyBorder="1" applyAlignment="1" applyProtection="1">
      <alignment horizontal="center" vertical="center" wrapText="1"/>
      <protection hidden="1"/>
    </xf>
    <xf numFmtId="9" fontId="32" fillId="0" borderId="2" xfId="1" applyFont="1" applyFill="1" applyBorder="1" applyAlignment="1" applyProtection="1">
      <alignment horizontal="center" vertical="center" wrapText="1"/>
      <protection hidden="1"/>
    </xf>
    <xf numFmtId="9" fontId="19" fillId="0" borderId="2" xfId="1" applyFont="1" applyFill="1" applyBorder="1" applyAlignment="1" applyProtection="1">
      <alignment horizontal="center" vertical="center" wrapText="1"/>
      <protection hidden="1"/>
    </xf>
    <xf numFmtId="9" fontId="32" fillId="2" borderId="2" xfId="1" applyFont="1" applyFill="1" applyBorder="1" applyAlignment="1" applyProtection="1">
      <alignment horizontal="center" vertical="center" wrapText="1"/>
      <protection hidden="1"/>
    </xf>
    <xf numFmtId="164" fontId="32" fillId="0" borderId="4" xfId="1" applyNumberFormat="1" applyFont="1" applyFill="1" applyBorder="1" applyAlignment="1" applyProtection="1">
      <alignment horizontal="center" vertical="center" wrapText="1"/>
      <protection hidden="1"/>
    </xf>
    <xf numFmtId="164" fontId="32" fillId="0" borderId="5" xfId="1" applyNumberFormat="1" applyFont="1" applyFill="1" applyBorder="1" applyAlignment="1" applyProtection="1">
      <alignment vertical="center" wrapText="1"/>
      <protection hidden="1"/>
    </xf>
    <xf numFmtId="14" fontId="37" fillId="2" borderId="4" xfId="0" applyNumberFormat="1" applyFont="1" applyFill="1" applyBorder="1" applyAlignment="1">
      <alignment vertical="center" wrapText="1"/>
    </xf>
    <xf numFmtId="14" fontId="37" fillId="2" borderId="8" xfId="0" applyNumberFormat="1" applyFont="1" applyFill="1" applyBorder="1" applyAlignment="1">
      <alignment vertical="center" wrapText="1"/>
    </xf>
    <xf numFmtId="14" fontId="37" fillId="2" borderId="5" xfId="0" applyNumberFormat="1" applyFont="1" applyFill="1" applyBorder="1" applyAlignment="1">
      <alignment vertical="center" wrapText="1"/>
    </xf>
    <xf numFmtId="9" fontId="19" fillId="0" borderId="2" xfId="1" applyFont="1" applyFill="1" applyBorder="1" applyAlignment="1" applyProtection="1">
      <alignment vertical="center" wrapText="1"/>
      <protection hidden="1"/>
    </xf>
    <xf numFmtId="14" fontId="19" fillId="0" borderId="2" xfId="1" applyNumberFormat="1" applyFont="1" applyFill="1" applyBorder="1" applyAlignment="1" applyProtection="1">
      <alignment vertical="center" wrapText="1"/>
      <protection hidden="1"/>
    </xf>
    <xf numFmtId="14" fontId="32" fillId="2" borderId="2" xfId="1" applyNumberFormat="1" applyFont="1" applyFill="1" applyBorder="1" applyAlignment="1" applyProtection="1">
      <alignment vertical="center" wrapText="1"/>
      <protection hidden="1"/>
    </xf>
    <xf numFmtId="0" fontId="32" fillId="2" borderId="0" xfId="0" applyFont="1" applyFill="1" applyAlignment="1">
      <alignment vertical="center"/>
    </xf>
    <xf numFmtId="14" fontId="37" fillId="2" borderId="2" xfId="0" applyNumberFormat="1" applyFont="1" applyFill="1" applyBorder="1" applyAlignment="1">
      <alignment vertical="center" wrapText="1"/>
    </xf>
    <xf numFmtId="14" fontId="32" fillId="0" borderId="4" xfId="1" applyNumberFormat="1" applyFont="1" applyFill="1" applyBorder="1" applyAlignment="1" applyProtection="1">
      <alignment horizontal="center" vertical="center" wrapText="1"/>
      <protection hidden="1"/>
    </xf>
    <xf numFmtId="0" fontId="26" fillId="11" borderId="69" xfId="0" applyFont="1" applyFill="1" applyBorder="1" applyAlignment="1">
      <alignment horizontal="center" vertical="center"/>
    </xf>
    <xf numFmtId="0" fontId="56" fillId="2" borderId="20" xfId="0" applyFont="1" applyFill="1" applyBorder="1" applyAlignment="1">
      <alignment horizontal="center" vertical="center"/>
    </xf>
    <xf numFmtId="0" fontId="0" fillId="2" borderId="69" xfId="0" applyFill="1" applyBorder="1"/>
    <xf numFmtId="16" fontId="0" fillId="2" borderId="69" xfId="0" applyNumberFormat="1" applyFill="1" applyBorder="1"/>
    <xf numFmtId="0" fontId="0" fillId="2" borderId="69" xfId="0" applyFill="1" applyBorder="1" applyAlignment="1">
      <alignment horizontal="center"/>
    </xf>
    <xf numFmtId="1" fontId="0" fillId="2" borderId="69" xfId="0" applyNumberFormat="1" applyFill="1" applyBorder="1" applyAlignment="1">
      <alignment horizontal="center"/>
    </xf>
    <xf numFmtId="0" fontId="19" fillId="2" borderId="12" xfId="2" applyFont="1" applyFill="1" applyBorder="1" applyAlignment="1" applyProtection="1">
      <alignment horizontal="left" vertical="top" wrapText="1"/>
    </xf>
    <xf numFmtId="0" fontId="19" fillId="2" borderId="0" xfId="2" applyFont="1" applyFill="1" applyBorder="1" applyAlignment="1" applyProtection="1">
      <alignment horizontal="left" vertical="top" wrapText="1"/>
    </xf>
    <xf numFmtId="0" fontId="19" fillId="2" borderId="13" xfId="2" applyFont="1" applyFill="1" applyBorder="1" applyAlignment="1" applyProtection="1">
      <alignment horizontal="left" vertical="top" wrapText="1"/>
    </xf>
    <xf numFmtId="0" fontId="22" fillId="9" borderId="34" xfId="2" applyFont="1" applyFill="1" applyBorder="1" applyAlignment="1" applyProtection="1">
      <alignment horizontal="center" vertical="center" wrapText="1"/>
    </xf>
    <xf numFmtId="0" fontId="22" fillId="9" borderId="35" xfId="2" applyFont="1" applyFill="1" applyBorder="1" applyAlignment="1" applyProtection="1">
      <alignment horizontal="center" vertical="center" wrapText="1"/>
    </xf>
    <xf numFmtId="0" fontId="22" fillId="9" borderId="36" xfId="2" applyFont="1" applyFill="1" applyBorder="1" applyAlignment="1" applyProtection="1">
      <alignment horizontal="center" vertical="center" wrapText="1"/>
    </xf>
    <xf numFmtId="0" fontId="36" fillId="2" borderId="37" xfId="2" quotePrefix="1" applyFont="1" applyFill="1" applyBorder="1" applyAlignment="1" applyProtection="1">
      <alignment horizontal="justify" vertical="center" wrapText="1"/>
    </xf>
    <xf numFmtId="0" fontId="36" fillId="2" borderId="38" xfId="2" quotePrefix="1" applyFont="1" applyFill="1" applyBorder="1" applyAlignment="1" applyProtection="1">
      <alignment horizontal="justify" vertical="center" wrapText="1"/>
    </xf>
    <xf numFmtId="0" fontId="36" fillId="2" borderId="39" xfId="2" quotePrefix="1" applyFont="1" applyFill="1" applyBorder="1" applyAlignment="1" applyProtection="1">
      <alignment horizontal="justify" vertical="center" wrapText="1"/>
    </xf>
    <xf numFmtId="0" fontId="19" fillId="2" borderId="40" xfId="2" quotePrefix="1" applyFont="1" applyFill="1" applyBorder="1" applyAlignment="1" applyProtection="1">
      <alignment horizontal="justify" vertical="center" wrapText="1"/>
    </xf>
    <xf numFmtId="0" fontId="19" fillId="2" borderId="41" xfId="2" quotePrefix="1" applyFont="1" applyFill="1" applyBorder="1" applyAlignment="1" applyProtection="1">
      <alignment horizontal="justify" vertical="center" wrapText="1"/>
    </xf>
    <xf numFmtId="0" fontId="19" fillId="2" borderId="42" xfId="2" quotePrefix="1" applyFont="1" applyFill="1" applyBorder="1" applyAlignment="1" applyProtection="1">
      <alignment horizontal="justify" vertical="center" wrapText="1"/>
    </xf>
    <xf numFmtId="0" fontId="19" fillId="0" borderId="12" xfId="2" quotePrefix="1" applyFont="1" applyBorder="1" applyAlignment="1" applyProtection="1">
      <alignment horizontal="justify" vertical="top" wrapText="1"/>
    </xf>
    <xf numFmtId="0" fontId="19" fillId="0" borderId="0" xfId="2" quotePrefix="1" applyFont="1" applyBorder="1" applyAlignment="1" applyProtection="1">
      <alignment horizontal="justify" vertical="top" wrapText="1"/>
    </xf>
    <xf numFmtId="0" fontId="19" fillId="0" borderId="13" xfId="2" quotePrefix="1" applyFont="1" applyBorder="1" applyAlignment="1" applyProtection="1">
      <alignment horizontal="justify" vertical="top" wrapText="1"/>
    </xf>
    <xf numFmtId="0" fontId="19" fillId="0" borderId="40" xfId="2" quotePrefix="1" applyFont="1" applyBorder="1" applyAlignment="1" applyProtection="1">
      <alignment horizontal="justify" vertical="center" wrapText="1"/>
    </xf>
    <xf numFmtId="0" fontId="19" fillId="0" borderId="41" xfId="2" quotePrefix="1" applyFont="1" applyBorder="1" applyAlignment="1" applyProtection="1">
      <alignment horizontal="justify" vertical="center" wrapText="1"/>
    </xf>
    <xf numFmtId="0" fontId="19" fillId="0" borderId="42" xfId="2" quotePrefix="1" applyFont="1" applyBorder="1" applyAlignment="1" applyProtection="1">
      <alignment horizontal="justify" vertical="center" wrapText="1"/>
    </xf>
    <xf numFmtId="0" fontId="33" fillId="11" borderId="3" xfId="0" applyFont="1" applyFill="1" applyBorder="1" applyAlignment="1">
      <alignment horizontal="center" vertical="center"/>
    </xf>
    <xf numFmtId="0" fontId="33" fillId="11" borderId="19" xfId="0" applyFont="1" applyFill="1" applyBorder="1" applyAlignment="1">
      <alignment horizontal="center" vertical="center"/>
    </xf>
    <xf numFmtId="0" fontId="33" fillId="11" borderId="70" xfId="0" applyFont="1" applyFill="1" applyBorder="1" applyAlignment="1">
      <alignment horizontal="center" vertical="center"/>
    </xf>
    <xf numFmtId="0" fontId="33" fillId="11" borderId="4" xfId="0" applyFont="1" applyFill="1" applyBorder="1" applyAlignment="1">
      <alignment horizontal="center" vertical="center" wrapText="1"/>
    </xf>
    <xf numFmtId="0" fontId="33" fillId="11" borderId="5" xfId="0" applyFont="1" applyFill="1" applyBorder="1" applyAlignment="1">
      <alignment horizontal="center" vertical="center" wrapText="1"/>
    </xf>
    <xf numFmtId="9" fontId="32" fillId="0" borderId="4" xfId="1" applyFont="1" applyFill="1" applyBorder="1" applyAlignment="1" applyProtection="1">
      <alignment horizontal="center" vertical="center" wrapText="1"/>
      <protection hidden="1"/>
    </xf>
    <xf numFmtId="9" fontId="32" fillId="0" borderId="8" xfId="1" applyFont="1" applyFill="1" applyBorder="1" applyAlignment="1" applyProtection="1">
      <alignment horizontal="center" vertical="center" wrapText="1"/>
      <protection hidden="1"/>
    </xf>
    <xf numFmtId="9" fontId="32" fillId="0" borderId="5" xfId="1" applyFont="1" applyFill="1" applyBorder="1" applyAlignment="1" applyProtection="1">
      <alignment horizontal="center" vertical="center" wrapText="1"/>
      <protection hidden="1"/>
    </xf>
    <xf numFmtId="9" fontId="33" fillId="0" borderId="4" xfId="1" applyFont="1" applyFill="1" applyBorder="1" applyAlignment="1" applyProtection="1">
      <alignment horizontal="center" vertical="center" wrapText="1"/>
      <protection hidden="1"/>
    </xf>
    <xf numFmtId="9" fontId="33" fillId="0" borderId="8" xfId="1" applyFont="1" applyFill="1" applyBorder="1" applyAlignment="1" applyProtection="1">
      <alignment horizontal="center" vertical="center" wrapText="1"/>
      <protection hidden="1"/>
    </xf>
    <xf numFmtId="9" fontId="33" fillId="0" borderId="5" xfId="1" applyFont="1" applyFill="1" applyBorder="1" applyAlignment="1" applyProtection="1">
      <alignment horizontal="center" vertical="center" wrapText="1"/>
      <protection hidden="1"/>
    </xf>
    <xf numFmtId="9" fontId="32" fillId="2" borderId="2" xfId="0" applyNumberFormat="1"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9" fontId="33" fillId="0" borderId="2" xfId="1" applyFont="1" applyFill="1" applyBorder="1" applyAlignment="1" applyProtection="1">
      <alignment horizontal="center" vertical="center" wrapText="1"/>
    </xf>
    <xf numFmtId="0" fontId="33" fillId="0" borderId="4" xfId="0" applyFont="1" applyBorder="1" applyAlignment="1" applyProtection="1">
      <alignment horizontal="center" vertical="top"/>
    </xf>
    <xf numFmtId="0" fontId="33" fillId="0" borderId="8" xfId="0" applyFont="1" applyBorder="1" applyAlignment="1" applyProtection="1">
      <alignment horizontal="center" vertical="top"/>
    </xf>
    <xf numFmtId="0" fontId="33" fillId="11" borderId="66" xfId="0" applyFont="1" applyFill="1" applyBorder="1" applyAlignment="1">
      <alignment horizontal="center" vertical="center" wrapText="1"/>
    </xf>
    <xf numFmtId="0" fontId="33" fillId="11" borderId="3" xfId="0" applyFont="1" applyFill="1" applyBorder="1" applyAlignment="1">
      <alignment horizontal="center" vertical="center" wrapText="1"/>
    </xf>
    <xf numFmtId="14" fontId="32" fillId="0" borderId="4" xfId="1" applyNumberFormat="1" applyFont="1" applyFill="1" applyBorder="1" applyAlignment="1" applyProtection="1">
      <alignment horizontal="center" vertical="center" wrapText="1"/>
      <protection hidden="1"/>
    </xf>
    <xf numFmtId="14" fontId="32" fillId="0" borderId="8" xfId="1" applyNumberFormat="1" applyFont="1" applyFill="1" applyBorder="1" applyAlignment="1" applyProtection="1">
      <alignment horizontal="center" vertical="center" wrapText="1"/>
      <protection hidden="1"/>
    </xf>
    <xf numFmtId="14" fontId="32" fillId="0" borderId="5" xfId="1" applyNumberFormat="1" applyFont="1" applyFill="1" applyBorder="1" applyAlignment="1" applyProtection="1">
      <alignment horizontal="center" vertical="center" wrapText="1"/>
      <protection hidden="1"/>
    </xf>
    <xf numFmtId="9" fontId="33" fillId="0" borderId="4" xfId="1" applyFont="1" applyFill="1" applyBorder="1" applyAlignment="1" applyProtection="1">
      <alignment horizontal="center" vertical="center" wrapText="1"/>
    </xf>
    <xf numFmtId="9" fontId="33" fillId="0" borderId="8" xfId="1" applyFont="1" applyFill="1" applyBorder="1" applyAlignment="1" applyProtection="1">
      <alignment horizontal="center" vertical="center" wrapText="1"/>
    </xf>
    <xf numFmtId="9" fontId="33" fillId="0" borderId="5" xfId="1"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33" fillId="0" borderId="4" xfId="0" applyFont="1" applyBorder="1" applyAlignment="1" applyProtection="1">
      <alignment horizontal="center" vertical="center"/>
    </xf>
    <xf numFmtId="0" fontId="33" fillId="0" borderId="8" xfId="0" applyFont="1" applyBorder="1" applyAlignment="1" applyProtection="1">
      <alignment horizontal="center" vertical="center"/>
    </xf>
    <xf numFmtId="0" fontId="33" fillId="0" borderId="5" xfId="0" applyFont="1" applyBorder="1" applyAlignment="1" applyProtection="1">
      <alignment horizontal="center" vertical="center"/>
    </xf>
    <xf numFmtId="0" fontId="32" fillId="0" borderId="4" xfId="0" applyFont="1" applyBorder="1" applyAlignment="1" applyProtection="1">
      <alignment horizontal="center" vertical="top" wrapText="1"/>
      <protection locked="0"/>
    </xf>
    <xf numFmtId="0" fontId="32" fillId="0" borderId="8" xfId="0" applyFont="1" applyBorder="1" applyAlignment="1" applyProtection="1">
      <alignment horizontal="center" vertical="top" wrapText="1"/>
      <protection locked="0"/>
    </xf>
    <xf numFmtId="0" fontId="32" fillId="0" borderId="5" xfId="0" applyFont="1" applyBorder="1" applyAlignment="1" applyProtection="1">
      <alignment horizontal="center" vertical="top" wrapText="1"/>
      <protection locked="0"/>
    </xf>
    <xf numFmtId="0" fontId="32" fillId="0" borderId="4" xfId="0" applyFont="1" applyBorder="1" applyAlignment="1" applyProtection="1">
      <alignment horizontal="center" vertical="top"/>
      <protection locked="0"/>
    </xf>
    <xf numFmtId="0" fontId="32" fillId="0" borderId="8" xfId="0" applyFont="1" applyBorder="1" applyAlignment="1" applyProtection="1">
      <alignment horizontal="center" vertical="top"/>
      <protection locked="0"/>
    </xf>
    <xf numFmtId="0" fontId="32" fillId="0" borderId="5" xfId="0" applyFont="1" applyBorder="1" applyAlignment="1" applyProtection="1">
      <alignment horizontal="center" vertical="top"/>
      <protection locked="0"/>
    </xf>
    <xf numFmtId="9" fontId="32" fillId="0" borderId="4" xfId="0" applyNumberFormat="1" applyFont="1" applyBorder="1" applyAlignment="1" applyProtection="1">
      <alignment horizontal="center" vertical="center" wrapText="1"/>
      <protection locked="0"/>
    </xf>
    <xf numFmtId="9" fontId="32" fillId="0" borderId="8" xfId="0" applyNumberFormat="1" applyFont="1" applyBorder="1" applyAlignment="1" applyProtection="1">
      <alignment horizontal="center" vertical="center" wrapText="1"/>
      <protection locked="0"/>
    </xf>
    <xf numFmtId="9" fontId="32" fillId="0" borderId="5" xfId="0" applyNumberFormat="1" applyFont="1" applyBorder="1" applyAlignment="1" applyProtection="1">
      <alignment horizontal="center" vertical="center" wrapText="1"/>
      <protection locked="0"/>
    </xf>
    <xf numFmtId="9" fontId="32" fillId="0" borderId="4" xfId="0" applyNumberFormat="1" applyFont="1" applyBorder="1" applyAlignment="1" applyProtection="1">
      <alignment horizontal="center" vertical="center" wrapText="1"/>
    </xf>
    <xf numFmtId="9" fontId="32" fillId="0" borderId="8" xfId="0" applyNumberFormat="1" applyFont="1" applyBorder="1" applyAlignment="1" applyProtection="1">
      <alignment horizontal="center" vertical="center" wrapText="1"/>
    </xf>
    <xf numFmtId="9" fontId="32" fillId="0" borderId="5" xfId="0" applyNumberFormat="1" applyFont="1" applyBorder="1" applyAlignment="1" applyProtection="1">
      <alignment horizontal="center" vertical="center" wrapText="1"/>
    </xf>
    <xf numFmtId="0" fontId="32" fillId="0" borderId="4"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32" fillId="0" borderId="4" xfId="0" applyFont="1" applyBorder="1" applyAlignment="1" applyProtection="1">
      <alignment horizontal="center" vertical="top"/>
    </xf>
    <xf numFmtId="0" fontId="32" fillId="0" borderId="8" xfId="0" applyFont="1" applyBorder="1" applyAlignment="1" applyProtection="1">
      <alignment horizontal="center" vertical="top"/>
    </xf>
    <xf numFmtId="0" fontId="32" fillId="0" borderId="5" xfId="0" applyFont="1" applyBorder="1" applyAlignment="1" applyProtection="1">
      <alignment horizontal="center" vertical="top"/>
    </xf>
    <xf numFmtId="0" fontId="32" fillId="0" borderId="4"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17" fontId="22" fillId="16" borderId="69" xfId="0" applyNumberFormat="1" applyFont="1" applyFill="1" applyBorder="1" applyAlignment="1">
      <alignment horizontal="center" vertical="center" wrapText="1"/>
    </xf>
    <xf numFmtId="0" fontId="22" fillId="16" borderId="69" xfId="0" applyFont="1" applyFill="1" applyBorder="1" applyAlignment="1">
      <alignment horizontal="center" vertical="center" wrapText="1"/>
    </xf>
    <xf numFmtId="17" fontId="22" fillId="20" borderId="69" xfId="0" applyNumberFormat="1" applyFont="1" applyFill="1" applyBorder="1" applyAlignment="1">
      <alignment horizontal="center" vertical="center" wrapText="1"/>
    </xf>
    <xf numFmtId="0" fontId="22" fillId="20" borderId="69" xfId="0" applyFont="1" applyFill="1" applyBorder="1" applyAlignment="1">
      <alignment horizontal="center" vertical="center" wrapText="1"/>
    </xf>
    <xf numFmtId="17" fontId="22" fillId="21" borderId="69" xfId="0" applyNumberFormat="1" applyFont="1" applyFill="1" applyBorder="1" applyAlignment="1">
      <alignment horizontal="center" vertical="center" wrapText="1"/>
    </xf>
    <xf numFmtId="0" fontId="22" fillId="21" borderId="69" xfId="0" applyFont="1" applyFill="1" applyBorder="1" applyAlignment="1">
      <alignment horizontal="center" vertical="center" wrapText="1"/>
    </xf>
    <xf numFmtId="0" fontId="48" fillId="23" borderId="69" xfId="0" applyFont="1" applyFill="1" applyBorder="1" applyAlignment="1">
      <alignment horizontal="center" vertical="center"/>
    </xf>
    <xf numFmtId="0" fontId="48" fillId="24" borderId="69" xfId="0" applyFont="1" applyFill="1" applyBorder="1" applyAlignment="1">
      <alignment horizontal="center" vertical="center"/>
    </xf>
    <xf numFmtId="0" fontId="48" fillId="22" borderId="69" xfId="0" applyFont="1" applyFill="1" applyBorder="1" applyAlignment="1">
      <alignment horizontal="center" vertical="center"/>
    </xf>
    <xf numFmtId="0" fontId="33" fillId="0" borderId="5" xfId="0" applyFont="1" applyBorder="1" applyAlignment="1" applyProtection="1">
      <alignment horizontal="center" vertical="top"/>
    </xf>
    <xf numFmtId="0" fontId="32" fillId="2" borderId="4" xfId="0" applyFont="1" applyFill="1" applyBorder="1" applyAlignment="1" applyProtection="1">
      <alignment horizontal="center" vertical="center" wrapText="1"/>
      <protection locked="0"/>
    </xf>
    <xf numFmtId="0" fontId="32" fillId="2" borderId="8"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8" xfId="0" applyFont="1" applyFill="1" applyBorder="1" applyAlignment="1" applyProtection="1">
      <alignment horizontal="center" vertical="top" wrapText="1"/>
      <protection locked="0"/>
    </xf>
    <xf numFmtId="0" fontId="32" fillId="2" borderId="5" xfId="0" applyFont="1" applyFill="1" applyBorder="1" applyAlignment="1" applyProtection="1">
      <alignment horizontal="center" vertical="top" wrapText="1"/>
      <protection locked="0"/>
    </xf>
    <xf numFmtId="0" fontId="19" fillId="2" borderId="4"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top" wrapText="1"/>
      <protection locked="0"/>
    </xf>
    <xf numFmtId="0" fontId="19" fillId="2" borderId="5" xfId="0" applyFont="1" applyFill="1" applyBorder="1" applyAlignment="1" applyProtection="1">
      <alignment horizontal="center" vertical="top" wrapText="1"/>
      <protection locked="0"/>
    </xf>
    <xf numFmtId="0" fontId="19" fillId="0" borderId="8" xfId="0" applyFont="1" applyBorder="1" applyAlignment="1" applyProtection="1">
      <alignment horizontal="center" vertical="top" wrapText="1"/>
      <protection locked="0"/>
    </xf>
    <xf numFmtId="0" fontId="19" fillId="0" borderId="5" xfId="0" applyFont="1" applyBorder="1" applyAlignment="1" applyProtection="1">
      <alignment horizontal="center" vertical="top" wrapText="1"/>
      <protection locked="0"/>
    </xf>
    <xf numFmtId="0" fontId="19" fillId="0" borderId="4" xfId="0" applyFont="1" applyBorder="1" applyAlignment="1" applyProtection="1">
      <alignment horizontal="center" vertical="top" wrapText="1"/>
      <protection locked="0"/>
    </xf>
    <xf numFmtId="0" fontId="19" fillId="2" borderId="8"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32" fillId="2" borderId="4" xfId="0" applyFont="1" applyFill="1" applyBorder="1" applyAlignment="1" applyProtection="1">
      <alignment horizontal="center" vertical="top" wrapText="1"/>
      <protection locked="0"/>
    </xf>
    <xf numFmtId="0" fontId="19" fillId="2" borderId="4" xfId="0" applyFont="1" applyFill="1" applyBorder="1" applyAlignment="1" applyProtection="1">
      <alignment horizontal="center" vertical="top" wrapText="1"/>
      <protection locked="0"/>
    </xf>
    <xf numFmtId="0" fontId="32" fillId="0" borderId="4" xfId="0" applyFont="1" applyBorder="1" applyAlignment="1" applyProtection="1">
      <alignment horizontal="justify" vertical="center" wrapText="1"/>
      <protection locked="0"/>
    </xf>
    <xf numFmtId="0" fontId="32" fillId="0" borderId="8" xfId="0" applyFont="1" applyBorder="1" applyAlignment="1" applyProtection="1">
      <alignment horizontal="justify" vertical="center" wrapText="1"/>
      <protection locked="0"/>
    </xf>
    <xf numFmtId="0" fontId="32" fillId="0" borderId="5" xfId="0" applyFont="1" applyBorder="1" applyAlignment="1" applyProtection="1">
      <alignment horizontal="justify" vertical="center" wrapText="1"/>
      <protection locked="0"/>
    </xf>
    <xf numFmtId="0" fontId="32" fillId="2" borderId="43" xfId="0" applyFont="1" applyFill="1" applyBorder="1" applyAlignment="1">
      <alignment horizontal="center"/>
    </xf>
    <xf numFmtId="0" fontId="32" fillId="2" borderId="47" xfId="0" applyFont="1" applyFill="1" applyBorder="1" applyAlignment="1">
      <alignment horizontal="center"/>
    </xf>
    <xf numFmtId="0" fontId="32" fillId="2" borderId="44" xfId="0" applyFont="1" applyFill="1" applyBorder="1" applyAlignment="1">
      <alignment horizontal="center"/>
    </xf>
    <xf numFmtId="0" fontId="32" fillId="2" borderId="24" xfId="0" applyFont="1" applyFill="1" applyBorder="1" applyAlignment="1">
      <alignment horizontal="center"/>
    </xf>
    <xf numFmtId="0" fontId="32" fillId="2" borderId="48" xfId="0" applyFont="1" applyFill="1" applyBorder="1" applyAlignment="1">
      <alignment horizontal="center"/>
    </xf>
    <xf numFmtId="0" fontId="32" fillId="2" borderId="20" xfId="0" applyFont="1" applyFill="1" applyBorder="1" applyAlignment="1">
      <alignment horizontal="center"/>
    </xf>
    <xf numFmtId="0" fontId="32" fillId="2" borderId="26" xfId="0" applyFont="1" applyFill="1" applyBorder="1" applyAlignment="1">
      <alignment horizontal="center"/>
    </xf>
    <xf numFmtId="0" fontId="32" fillId="2" borderId="49" xfId="0" applyFont="1" applyFill="1" applyBorder="1" applyAlignment="1">
      <alignment horizontal="center"/>
    </xf>
    <xf numFmtId="0" fontId="32" fillId="2" borderId="27" xfId="0" applyFont="1" applyFill="1" applyBorder="1" applyAlignment="1">
      <alignment horizontal="center"/>
    </xf>
    <xf numFmtId="0" fontId="33" fillId="11" borderId="6" xfId="0" applyFont="1" applyFill="1" applyBorder="1" applyAlignment="1">
      <alignment horizontal="center" vertical="center"/>
    </xf>
    <xf numFmtId="0" fontId="33" fillId="11" borderId="10" xfId="0" applyFont="1" applyFill="1" applyBorder="1" applyAlignment="1">
      <alignment horizontal="center" vertical="center"/>
    </xf>
    <xf numFmtId="0" fontId="33" fillId="11" borderId="7" xfId="0" applyFont="1" applyFill="1" applyBorder="1" applyAlignment="1">
      <alignment horizontal="center" vertical="center"/>
    </xf>
    <xf numFmtId="0" fontId="33" fillId="11" borderId="8" xfId="0" applyFont="1" applyFill="1" applyBorder="1" applyAlignment="1" applyProtection="1">
      <alignment horizontal="center" vertical="center" wrapText="1"/>
    </xf>
    <xf numFmtId="0" fontId="33" fillId="11" borderId="5" xfId="0" applyFont="1" applyFill="1" applyBorder="1" applyAlignment="1" applyProtection="1">
      <alignment horizontal="center" vertical="center" wrapText="1"/>
    </xf>
    <xf numFmtId="0" fontId="33" fillId="11" borderId="2" xfId="0" applyFont="1" applyFill="1" applyBorder="1" applyAlignment="1">
      <alignment horizontal="center" vertical="center" wrapText="1"/>
    </xf>
    <xf numFmtId="0" fontId="33" fillId="11" borderId="2" xfId="0" applyFont="1" applyFill="1" applyBorder="1" applyAlignment="1">
      <alignment horizontal="center" vertical="center" textRotation="90" wrapText="1"/>
    </xf>
    <xf numFmtId="0" fontId="33" fillId="11" borderId="4" xfId="0" applyFont="1" applyFill="1" applyBorder="1" applyAlignment="1">
      <alignment horizontal="center" vertical="center" textRotation="90" wrapText="1"/>
    </xf>
    <xf numFmtId="0" fontId="33" fillId="11" borderId="19"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2" fillId="0" borderId="4" xfId="0" applyFont="1" applyFill="1" applyBorder="1" applyAlignment="1" applyProtection="1">
      <alignment horizontal="center" vertical="center" wrapText="1"/>
      <protection locked="0"/>
    </xf>
    <xf numFmtId="0" fontId="32" fillId="0" borderId="8"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top" wrapText="1"/>
      <protection locked="0"/>
    </xf>
    <xf numFmtId="0" fontId="32" fillId="0" borderId="8" xfId="0" applyFont="1" applyFill="1" applyBorder="1" applyAlignment="1" applyProtection="1">
      <alignment horizontal="center" vertical="top" wrapText="1"/>
      <protection locked="0"/>
    </xf>
    <xf numFmtId="0" fontId="32" fillId="0" borderId="5" xfId="0" applyFont="1" applyFill="1" applyBorder="1" applyAlignment="1" applyProtection="1">
      <alignment horizontal="center" vertical="top" wrapText="1"/>
      <protection locked="0"/>
    </xf>
    <xf numFmtId="0" fontId="33" fillId="11" borderId="5" xfId="0" applyFont="1" applyFill="1" applyBorder="1" applyAlignment="1">
      <alignment horizontal="center" vertical="center" textRotation="90" wrapText="1"/>
    </xf>
    <xf numFmtId="0" fontId="33" fillId="11" borderId="4" xfId="0" applyFont="1" applyFill="1" applyBorder="1" applyAlignment="1">
      <alignment horizontal="center" vertical="center" textRotation="90"/>
    </xf>
    <xf numFmtId="0" fontId="33" fillId="11" borderId="5" xfId="0" applyFont="1" applyFill="1" applyBorder="1" applyAlignment="1">
      <alignment horizontal="center" vertical="center" textRotation="90"/>
    </xf>
    <xf numFmtId="0" fontId="33" fillId="11" borderId="2" xfId="0" applyFont="1" applyFill="1" applyBorder="1" applyAlignment="1">
      <alignment horizontal="center" vertical="center"/>
    </xf>
    <xf numFmtId="0" fontId="33" fillId="11" borderId="5" xfId="0" applyFont="1" applyFill="1" applyBorder="1" applyAlignment="1">
      <alignment horizontal="center" vertical="center"/>
    </xf>
    <xf numFmtId="0" fontId="33" fillId="11" borderId="8" xfId="0" applyFont="1" applyFill="1" applyBorder="1" applyAlignment="1">
      <alignment horizontal="center" vertical="center" textRotation="90" wrapText="1"/>
    </xf>
    <xf numFmtId="0" fontId="47" fillId="11" borderId="69" xfId="0" applyFont="1" applyFill="1" applyBorder="1" applyAlignment="1">
      <alignment horizontal="center" vertical="center"/>
    </xf>
    <xf numFmtId="0" fontId="33" fillId="11" borderId="9" xfId="0" applyFont="1" applyFill="1" applyBorder="1" applyAlignment="1" applyProtection="1">
      <alignment horizontal="center" vertical="center" wrapText="1"/>
    </xf>
    <xf numFmtId="0" fontId="33" fillId="11" borderId="3" xfId="0" applyFont="1" applyFill="1" applyBorder="1" applyAlignment="1" applyProtection="1">
      <alignment horizontal="center" vertical="center"/>
    </xf>
    <xf numFmtId="0" fontId="33" fillId="11" borderId="9" xfId="0" applyFont="1" applyFill="1" applyBorder="1" applyAlignment="1" applyProtection="1">
      <alignment horizontal="center" vertical="center"/>
    </xf>
    <xf numFmtId="0" fontId="33" fillId="11" borderId="2" xfId="0" applyFont="1" applyFill="1" applyBorder="1" applyAlignment="1" applyProtection="1">
      <alignment horizontal="center" vertical="center" wrapText="1"/>
    </xf>
    <xf numFmtId="0" fontId="21" fillId="0" borderId="5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16" xfId="0" applyFont="1" applyBorder="1" applyAlignment="1">
      <alignment horizontal="center" vertical="center" wrapText="1"/>
    </xf>
    <xf numFmtId="0" fontId="33" fillId="11" borderId="2" xfId="0" applyFont="1" applyFill="1" applyBorder="1" applyAlignment="1" applyProtection="1">
      <alignment horizontal="center" vertical="center"/>
      <protection locked="0"/>
    </xf>
    <xf numFmtId="0" fontId="22" fillId="0" borderId="34" xfId="0" applyFont="1" applyBorder="1" applyAlignment="1">
      <alignment horizontal="left" vertical="center"/>
    </xf>
    <xf numFmtId="0" fontId="22" fillId="0" borderId="36" xfId="0" applyFont="1" applyBorder="1" applyAlignment="1">
      <alignment horizontal="left" vertical="center"/>
    </xf>
    <xf numFmtId="0" fontId="22" fillId="0" borderId="58" xfId="0" applyFont="1" applyBorder="1" applyAlignment="1">
      <alignment horizontal="left" vertical="center"/>
    </xf>
    <xf numFmtId="0" fontId="22" fillId="0" borderId="56" xfId="0" applyFont="1" applyBorder="1" applyAlignment="1">
      <alignment horizontal="left" vertical="center"/>
    </xf>
    <xf numFmtId="0" fontId="22" fillId="0" borderId="59" xfId="0" applyFont="1" applyBorder="1" applyAlignment="1">
      <alignment horizontal="left" vertical="center"/>
    </xf>
    <xf numFmtId="0" fontId="22" fillId="0" borderId="57" xfId="0" applyFont="1" applyBorder="1" applyAlignment="1">
      <alignment horizontal="left" vertical="center"/>
    </xf>
    <xf numFmtId="0" fontId="52" fillId="11" borderId="69" xfId="0" applyFont="1" applyFill="1" applyBorder="1" applyAlignment="1">
      <alignment horizontal="center" vertical="center"/>
    </xf>
    <xf numFmtId="0" fontId="54" fillId="2" borderId="0" xfId="0" applyFont="1" applyFill="1" applyBorder="1" applyAlignment="1">
      <alignment horizontal="center" vertical="center"/>
    </xf>
    <xf numFmtId="0" fontId="55" fillId="2" borderId="0" xfId="0" applyFont="1" applyFill="1" applyBorder="1" applyAlignment="1">
      <alignment horizontal="center" vertical="center"/>
    </xf>
    <xf numFmtId="0" fontId="55" fillId="2" borderId="0" xfId="0" applyFont="1" applyFill="1" applyBorder="1" applyAlignment="1">
      <alignment horizontal="center" vertical="center" wrapText="1"/>
    </xf>
    <xf numFmtId="0" fontId="16" fillId="10" borderId="22" xfId="0" applyFont="1" applyFill="1" applyBorder="1" applyAlignment="1">
      <alignment horizontal="center" vertical="center" wrapText="1" readingOrder="1"/>
    </xf>
    <xf numFmtId="0" fontId="16" fillId="10" borderId="23" xfId="0" applyFont="1" applyFill="1" applyBorder="1" applyAlignment="1">
      <alignment horizontal="center" vertical="center" wrapText="1" readingOrder="1"/>
    </xf>
    <xf numFmtId="0" fontId="16" fillId="10" borderId="33" xfId="0" applyFont="1" applyFill="1" applyBorder="1" applyAlignment="1">
      <alignment horizontal="center" vertical="center" wrapText="1" readingOrder="1"/>
    </xf>
    <xf numFmtId="0" fontId="11" fillId="2" borderId="0" xfId="0" applyFont="1" applyFill="1" applyBorder="1" applyAlignment="1">
      <alignment horizontal="justify" vertical="center" wrapText="1"/>
    </xf>
    <xf numFmtId="0" fontId="13" fillId="10" borderId="30" xfId="0" applyFont="1" applyFill="1" applyBorder="1" applyAlignment="1">
      <alignment horizontal="center" vertical="center" wrapText="1" readingOrder="1"/>
    </xf>
    <xf numFmtId="0" fontId="13" fillId="10" borderId="31" xfId="0" applyFont="1" applyFill="1" applyBorder="1" applyAlignment="1">
      <alignment horizontal="center" vertical="center" wrapText="1" readingOrder="1"/>
    </xf>
    <xf numFmtId="0" fontId="13" fillId="2" borderId="28" xfId="0" applyFont="1" applyFill="1" applyBorder="1" applyAlignment="1">
      <alignment horizontal="center" vertical="center" wrapText="1" readingOrder="1"/>
    </xf>
    <xf numFmtId="0" fontId="13" fillId="2" borderId="24" xfId="0" applyFont="1" applyFill="1" applyBorder="1" applyAlignment="1">
      <alignment horizontal="center" vertical="center" wrapText="1" readingOrder="1"/>
    </xf>
    <xf numFmtId="0" fontId="13" fillId="2" borderId="21" xfId="0" applyFont="1" applyFill="1" applyBorder="1" applyAlignment="1">
      <alignment horizontal="center" vertical="center" wrapText="1" readingOrder="1"/>
    </xf>
    <xf numFmtId="0" fontId="13" fillId="2" borderId="20" xfId="0" applyFont="1" applyFill="1" applyBorder="1" applyAlignment="1">
      <alignment horizontal="center" vertical="center" wrapText="1" readingOrder="1"/>
    </xf>
    <xf numFmtId="0" fontId="13" fillId="13" borderId="24" xfId="0" applyFont="1" applyFill="1" applyBorder="1" applyAlignment="1">
      <alignment horizontal="center" vertical="center" wrapText="1" readingOrder="1"/>
    </xf>
    <xf numFmtId="0" fontId="13" fillId="13" borderId="26" xfId="0" applyFont="1" applyFill="1" applyBorder="1" applyAlignment="1">
      <alignment horizontal="center" vertical="center" wrapText="1" readingOrder="1"/>
    </xf>
    <xf numFmtId="0" fontId="13" fillId="13" borderId="20" xfId="0" applyFont="1" applyFill="1" applyBorder="1" applyAlignment="1">
      <alignment horizontal="center" vertical="center" wrapText="1" readingOrder="1"/>
    </xf>
    <xf numFmtId="0" fontId="13" fillId="13" borderId="27" xfId="0" applyFont="1" applyFill="1" applyBorder="1" applyAlignment="1">
      <alignment horizontal="center" vertical="center" wrapText="1" readingOrder="1"/>
    </xf>
    <xf numFmtId="0" fontId="10" fillId="0" borderId="0" xfId="0" applyFont="1" applyAlignment="1">
      <alignment horizontal="center" vertical="center"/>
    </xf>
    <xf numFmtId="0" fontId="39" fillId="0" borderId="0" xfId="0" applyFont="1" applyAlignment="1">
      <alignment horizontal="center" vertical="center"/>
    </xf>
  </cellXfs>
  <cellStyles count="5">
    <cellStyle name="Normal" xfId="0" builtinId="0"/>
    <cellStyle name="Normal - Style1 2" xfId="2"/>
    <cellStyle name="Normal 2" xfId="4"/>
    <cellStyle name="Normal 2 2" xfId="3"/>
    <cellStyle name="Porcentaje" xfId="1" builtinId="5"/>
  </cellStyles>
  <dxfs count="1289">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Arial Narrow"/>
        <scheme val="none"/>
      </font>
      <fill>
        <patternFill patternType="none">
          <fgColor indexed="64"/>
          <bgColor indexed="65"/>
        </patternFill>
      </fill>
      <alignment horizontal="general" vertical="center" textRotation="0" wrapText="0" indent="0" justifyLastLine="0" shrinkToFit="0" readingOrder="0"/>
    </dxf>
    <dxf>
      <font>
        <sz val="20"/>
      </font>
    </dxf>
    <dxf>
      <font>
        <sz val="20"/>
      </font>
    </dxf>
    <dxf>
      <font>
        <sz val="20"/>
      </font>
    </dxf>
    <dxf>
      <font>
        <sz val="20"/>
      </font>
    </dxf>
    <dxf>
      <font>
        <sz val="20"/>
      </font>
    </dxf>
    <dxf>
      <font>
        <sz val="20"/>
      </font>
    </dxf>
    <dxf>
      <font>
        <sz val="10"/>
      </font>
    </dxf>
    <dxf>
      <font>
        <sz val="10"/>
      </font>
    </dxf>
    <dxf>
      <font>
        <sz val="10"/>
      </font>
    </dxf>
    <dxf>
      <font>
        <sz val="10"/>
      </font>
    </dxf>
    <dxf>
      <font>
        <sz val="10"/>
      </font>
    </dxf>
    <dxf>
      <font>
        <sz val="10"/>
      </font>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381000</xdr:colOff>
      <xdr:row>0</xdr:row>
      <xdr:rowOff>0</xdr:rowOff>
    </xdr:from>
    <xdr:ext cx="937576" cy="1095375"/>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905000" y="0"/>
          <a:ext cx="93757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123825</xdr:rowOff>
    </xdr:from>
    <xdr:to>
      <xdr:col>1</xdr:col>
      <xdr:colOff>400050</xdr:colOff>
      <xdr:row>3</xdr:row>
      <xdr:rowOff>142875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9D07EFD0-7FF3-4C1E-A2F9-0559E651B3F9}"/>
            </a:ext>
          </a:extLst>
        </xdr:cNvPr>
        <xdr:cNvPicPr/>
      </xdr:nvPicPr>
      <xdr:blipFill>
        <a:blip xmlns:r="http://schemas.openxmlformats.org/officeDocument/2006/relationships" r:embed="rId1" cstate="print"/>
        <a:srcRect/>
        <a:stretch>
          <a:fillRect/>
        </a:stretch>
      </xdr:blipFill>
      <xdr:spPr bwMode="auto">
        <a:xfrm>
          <a:off x="457200" y="123825"/>
          <a:ext cx="762000" cy="704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ULTORIAS%202021/CAJA%20DE%20LA%20VIVIENDA%20POPULAR/PAAC/RIESGOS/PUBLICACION%20DEFINITIVA%202021/FICHAS%202021/208-PLA-Ft-73-74-75%20Riesgos%20GF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SULTORIAS%202022/CAJA%20DE%20LA%20VIVIENDA%20POPULAR/RIESGOS/BASE%20INICIAL%20DE%20RIESGOS/AJUSTES%20RIESGOS%20FEBRERO/208-PLA-Ft-78%20Mapa%20de%20Riesgos%20de%20Gesti&#243;n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1. Riesgo Presupuesto"/>
      <sheetName val="2. Riesgo Pagos"/>
      <sheetName val="3. Riesgo Tesorería"/>
      <sheetName val="4. Riesgo Tesoreria Corrupcion"/>
      <sheetName val="5. Riesgo Cartera"/>
      <sheetName val="6. Riesgo Contabilidad"/>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 sheetId="9">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208-PLA-Ft-78 Mapa Gestión"/>
      <sheetName val="Tabla Valoración controles"/>
      <sheetName val="Tabla probabilidad"/>
      <sheetName val="Tabla Impacto"/>
      <sheetName val="FORMULAS"/>
      <sheetName val="Opciones Tratamiento"/>
      <sheetName val="Hoja1"/>
    </sheetNames>
    <sheetDataSet>
      <sheetData sheetId="0"/>
      <sheetData sheetId="1"/>
      <sheetData sheetId="2"/>
      <sheetData sheetId="3"/>
      <sheetData sheetId="4"/>
      <sheetData sheetId="5"/>
      <sheetData sheetId="6"/>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12">
    <format dxfId="1288">
      <pivotArea type="all" dataOnly="0" outline="0" fieldPosition="0"/>
    </format>
    <format dxfId="1287">
      <pivotArea field="0" type="button" dataOnly="0" labelOnly="1" outline="0" axis="axisRow" fieldPosition="0"/>
    </format>
    <format dxfId="1286">
      <pivotArea field="1" type="button" dataOnly="0" labelOnly="1" outline="0" axis="axisRow" fieldPosition="1"/>
    </format>
    <format dxfId="1285">
      <pivotArea dataOnly="0" labelOnly="1" outline="0" fieldPosition="0">
        <references count="1">
          <reference field="0" count="0"/>
        </references>
      </pivotArea>
    </format>
    <format dxfId="1284">
      <pivotArea dataOnly="0" labelOnly="1" outline="0" fieldPosition="0">
        <references count="2">
          <reference field="0" count="1" selected="0">
            <x v="0"/>
          </reference>
          <reference field="1" count="5">
            <x v="0"/>
            <x v="6"/>
            <x v="7"/>
            <x v="8"/>
            <x v="9"/>
          </reference>
        </references>
      </pivotArea>
    </format>
    <format dxfId="1283">
      <pivotArea dataOnly="0" labelOnly="1" outline="0" fieldPosition="0">
        <references count="2">
          <reference field="0" count="1" selected="0">
            <x v="1"/>
          </reference>
          <reference field="1" count="5">
            <x v="1"/>
            <x v="2"/>
            <x v="3"/>
            <x v="4"/>
            <x v="5"/>
          </reference>
        </references>
      </pivotArea>
    </format>
    <format dxfId="1282">
      <pivotArea type="all" dataOnly="0" outline="0" fieldPosition="0"/>
    </format>
    <format dxfId="1281">
      <pivotArea field="0" type="button" dataOnly="0" labelOnly="1" outline="0" axis="axisRow" fieldPosition="0"/>
    </format>
    <format dxfId="1280">
      <pivotArea field="1" type="button" dataOnly="0" labelOnly="1" outline="0" axis="axisRow" fieldPosition="1"/>
    </format>
    <format dxfId="1279">
      <pivotArea dataOnly="0" labelOnly="1" outline="0" fieldPosition="0">
        <references count="1">
          <reference field="0" count="0"/>
        </references>
      </pivotArea>
    </format>
    <format dxfId="1278">
      <pivotArea dataOnly="0" labelOnly="1" outline="0" fieldPosition="0">
        <references count="2">
          <reference field="0" count="1" selected="0">
            <x v="0"/>
          </reference>
          <reference field="1" count="5">
            <x v="0"/>
            <x v="6"/>
            <x v="7"/>
            <x v="8"/>
            <x v="9"/>
          </reference>
        </references>
      </pivotArea>
    </format>
    <format dxfId="1277">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1276" dataDxfId="1275">
  <autoFilter ref="B209:C219"/>
  <tableColumns count="2">
    <tableColumn id="1" name="Criterios" dataDxfId="1274"/>
    <tableColumn id="2" name="Subcriterios" dataDxfId="127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E51"/>
  <sheetViews>
    <sheetView zoomScale="110" zoomScaleNormal="110" workbookViewId="0">
      <selection activeCell="B6" sqref="B6:E6"/>
    </sheetView>
  </sheetViews>
  <sheetFormatPr baseColWidth="10" defaultRowHeight="12.75" x14ac:dyDescent="0.2"/>
  <cols>
    <col min="1" max="1" width="2.85546875" style="51" customWidth="1"/>
    <col min="2" max="3" width="24.7109375" style="51" customWidth="1"/>
    <col min="4" max="4" width="63.85546875" style="51" customWidth="1"/>
    <col min="5" max="5" width="24.7109375" style="51" customWidth="1"/>
    <col min="6" max="16384" width="11.42578125" style="51"/>
  </cols>
  <sheetData>
    <row r="1" spans="2:5" ht="13.5" thickBot="1" x14ac:dyDescent="0.25"/>
    <row r="2" spans="2:5" ht="18" customHeight="1" x14ac:dyDescent="0.2">
      <c r="B2" s="187" t="s">
        <v>149</v>
      </c>
      <c r="C2" s="188"/>
      <c r="D2" s="188"/>
      <c r="E2" s="189"/>
    </row>
    <row r="3" spans="2:5" ht="45" customHeight="1" x14ac:dyDescent="0.2">
      <c r="B3" s="199" t="s">
        <v>242</v>
      </c>
      <c r="C3" s="200"/>
      <c r="D3" s="200"/>
      <c r="E3" s="201"/>
    </row>
    <row r="4" spans="2:5" x14ac:dyDescent="0.2">
      <c r="B4" s="190" t="s">
        <v>137</v>
      </c>
      <c r="C4" s="191"/>
      <c r="D4" s="191"/>
      <c r="E4" s="192"/>
    </row>
    <row r="5" spans="2:5" ht="30" customHeight="1" x14ac:dyDescent="0.2">
      <c r="B5" s="193" t="s">
        <v>243</v>
      </c>
      <c r="C5" s="194"/>
      <c r="D5" s="194"/>
      <c r="E5" s="195"/>
    </row>
    <row r="6" spans="2:5" ht="77.25" customHeight="1" x14ac:dyDescent="0.2">
      <c r="B6" s="196" t="s">
        <v>206</v>
      </c>
      <c r="C6" s="197"/>
      <c r="D6" s="197"/>
      <c r="E6" s="198"/>
    </row>
    <row r="7" spans="2:5" ht="12" customHeight="1" thickBot="1" x14ac:dyDescent="0.25">
      <c r="B7" s="67"/>
      <c r="C7" s="68"/>
      <c r="D7" s="68"/>
      <c r="E7" s="69"/>
    </row>
    <row r="8" spans="2:5" ht="31.5" customHeight="1" x14ac:dyDescent="0.2">
      <c r="B8" s="70"/>
      <c r="C8" s="76" t="s">
        <v>138</v>
      </c>
      <c r="D8" s="77" t="s">
        <v>143</v>
      </c>
      <c r="E8" s="71"/>
    </row>
    <row r="9" spans="2:5" ht="25.5" x14ac:dyDescent="0.2">
      <c r="B9" s="70"/>
      <c r="C9" s="78" t="s">
        <v>244</v>
      </c>
      <c r="D9" s="79" t="s">
        <v>201</v>
      </c>
      <c r="E9" s="71"/>
    </row>
    <row r="10" spans="2:5" ht="25.5" x14ac:dyDescent="0.2">
      <c r="B10" s="70"/>
      <c r="C10" s="78" t="s">
        <v>141</v>
      </c>
      <c r="D10" s="79" t="s">
        <v>202</v>
      </c>
      <c r="E10" s="71"/>
    </row>
    <row r="11" spans="2:5" ht="25.5" x14ac:dyDescent="0.2">
      <c r="B11" s="70"/>
      <c r="C11" s="78" t="s">
        <v>142</v>
      </c>
      <c r="D11" s="79" t="s">
        <v>203</v>
      </c>
      <c r="E11" s="71"/>
    </row>
    <row r="12" spans="2:5" ht="38.25" x14ac:dyDescent="0.2">
      <c r="B12" s="70"/>
      <c r="C12" s="78" t="s">
        <v>34</v>
      </c>
      <c r="D12" s="79" t="s">
        <v>204</v>
      </c>
      <c r="E12" s="71"/>
    </row>
    <row r="13" spans="2:5" ht="25.5" x14ac:dyDescent="0.2">
      <c r="B13" s="70"/>
      <c r="C13" s="80" t="s">
        <v>1</v>
      </c>
      <c r="D13" s="81" t="s">
        <v>144</v>
      </c>
      <c r="E13" s="71"/>
    </row>
    <row r="14" spans="2:5" ht="25.5" x14ac:dyDescent="0.2">
      <c r="B14" s="70"/>
      <c r="C14" s="80" t="s">
        <v>2</v>
      </c>
      <c r="D14" s="81" t="s">
        <v>145</v>
      </c>
      <c r="E14" s="71"/>
    </row>
    <row r="15" spans="2:5" ht="25.5" x14ac:dyDescent="0.2">
      <c r="B15" s="70"/>
      <c r="C15" s="80" t="s">
        <v>38</v>
      </c>
      <c r="D15" s="81" t="s">
        <v>146</v>
      </c>
      <c r="E15" s="71"/>
    </row>
    <row r="16" spans="2:5" ht="63.75" x14ac:dyDescent="0.2">
      <c r="B16" s="70"/>
      <c r="C16" s="80" t="s">
        <v>0</v>
      </c>
      <c r="D16" s="81" t="s">
        <v>245</v>
      </c>
      <c r="E16" s="71"/>
    </row>
    <row r="17" spans="2:5" ht="51" x14ac:dyDescent="0.2">
      <c r="B17" s="70"/>
      <c r="C17" s="80" t="s">
        <v>44</v>
      </c>
      <c r="D17" s="81" t="s">
        <v>246</v>
      </c>
      <c r="E17" s="71"/>
    </row>
    <row r="18" spans="2:5" ht="51" x14ac:dyDescent="0.2">
      <c r="B18" s="70"/>
      <c r="C18" s="80" t="s">
        <v>139</v>
      </c>
      <c r="D18" s="81" t="s">
        <v>247</v>
      </c>
      <c r="E18" s="71"/>
    </row>
    <row r="19" spans="2:5" ht="38.25" x14ac:dyDescent="0.2">
      <c r="B19" s="70"/>
      <c r="C19" s="80" t="s">
        <v>32</v>
      </c>
      <c r="D19" s="79" t="s">
        <v>217</v>
      </c>
      <c r="E19" s="71"/>
    </row>
    <row r="20" spans="2:5" ht="38.25" x14ac:dyDescent="0.2">
      <c r="B20" s="70"/>
      <c r="C20" s="80" t="s">
        <v>205</v>
      </c>
      <c r="D20" s="79" t="s">
        <v>218</v>
      </c>
      <c r="E20" s="71"/>
    </row>
    <row r="21" spans="2:5" ht="38.25" x14ac:dyDescent="0.2">
      <c r="B21" s="70"/>
      <c r="C21" s="80" t="s">
        <v>140</v>
      </c>
      <c r="D21" s="81" t="s">
        <v>248</v>
      </c>
      <c r="E21" s="71"/>
    </row>
    <row r="22" spans="2:5" ht="38.25" x14ac:dyDescent="0.2">
      <c r="B22" s="70"/>
      <c r="C22" s="80" t="s">
        <v>42</v>
      </c>
      <c r="D22" s="81" t="s">
        <v>213</v>
      </c>
      <c r="E22" s="71"/>
    </row>
    <row r="23" spans="2:5" ht="25.5" x14ac:dyDescent="0.2">
      <c r="B23" s="70"/>
      <c r="C23" s="80" t="s">
        <v>10</v>
      </c>
      <c r="D23" s="81" t="s">
        <v>249</v>
      </c>
      <c r="E23" s="71"/>
    </row>
    <row r="24" spans="2:5" ht="51" x14ac:dyDescent="0.2">
      <c r="B24" s="70"/>
      <c r="C24" s="80" t="s">
        <v>136</v>
      </c>
      <c r="D24" s="81" t="s">
        <v>207</v>
      </c>
      <c r="E24" s="71"/>
    </row>
    <row r="25" spans="2:5" ht="25.5" x14ac:dyDescent="0.2">
      <c r="B25" s="70"/>
      <c r="C25" s="80" t="s">
        <v>11</v>
      </c>
      <c r="D25" s="81" t="s">
        <v>219</v>
      </c>
      <c r="E25" s="71"/>
    </row>
    <row r="26" spans="2:5" ht="25.5" x14ac:dyDescent="0.2">
      <c r="B26" s="70"/>
      <c r="C26" s="80" t="s">
        <v>208</v>
      </c>
      <c r="D26" s="81" t="s">
        <v>250</v>
      </c>
      <c r="E26" s="71"/>
    </row>
    <row r="27" spans="2:5" ht="25.5" x14ac:dyDescent="0.2">
      <c r="B27" s="70"/>
      <c r="C27" s="80" t="s">
        <v>209</v>
      </c>
      <c r="D27" s="81" t="s">
        <v>251</v>
      </c>
      <c r="E27" s="71"/>
    </row>
    <row r="28" spans="2:5" ht="25.5" x14ac:dyDescent="0.2">
      <c r="B28" s="70"/>
      <c r="C28" s="80" t="s">
        <v>209</v>
      </c>
      <c r="D28" s="81" t="s">
        <v>251</v>
      </c>
      <c r="E28" s="71"/>
    </row>
    <row r="29" spans="2:5" ht="38.25" x14ac:dyDescent="0.2">
      <c r="B29" s="70"/>
      <c r="C29" s="80" t="s">
        <v>210</v>
      </c>
      <c r="D29" s="81" t="s">
        <v>252</v>
      </c>
      <c r="E29" s="71"/>
    </row>
    <row r="30" spans="2:5" ht="38.25" x14ac:dyDescent="0.2">
      <c r="B30" s="70"/>
      <c r="C30" s="80" t="s">
        <v>211</v>
      </c>
      <c r="D30" s="81" t="s">
        <v>253</v>
      </c>
      <c r="E30" s="71"/>
    </row>
    <row r="31" spans="2:5" ht="38.25" x14ac:dyDescent="0.2">
      <c r="B31" s="70"/>
      <c r="C31" s="80" t="s">
        <v>214</v>
      </c>
      <c r="D31" s="81" t="s">
        <v>254</v>
      </c>
      <c r="E31" s="71"/>
    </row>
    <row r="32" spans="2:5" ht="25.5" x14ac:dyDescent="0.2">
      <c r="B32" s="70"/>
      <c r="C32" s="80" t="s">
        <v>215</v>
      </c>
      <c r="D32" s="82" t="s">
        <v>220</v>
      </c>
      <c r="E32" s="71"/>
    </row>
    <row r="33" spans="2:5" ht="38.25" x14ac:dyDescent="0.2">
      <c r="B33" s="70"/>
      <c r="C33" s="80" t="s">
        <v>161</v>
      </c>
      <c r="D33" s="79" t="s">
        <v>221</v>
      </c>
      <c r="E33" s="71"/>
    </row>
    <row r="34" spans="2:5" ht="38.25" x14ac:dyDescent="0.2">
      <c r="B34" s="70"/>
      <c r="C34" s="80" t="s">
        <v>40</v>
      </c>
      <c r="D34" s="79" t="s">
        <v>222</v>
      </c>
      <c r="E34" s="71"/>
    </row>
    <row r="35" spans="2:5" ht="38.25" x14ac:dyDescent="0.2">
      <c r="B35" s="70"/>
      <c r="C35" s="80" t="s">
        <v>41</v>
      </c>
      <c r="D35" s="79" t="s">
        <v>223</v>
      </c>
      <c r="E35" s="71"/>
    </row>
    <row r="36" spans="2:5" ht="38.25" x14ac:dyDescent="0.2">
      <c r="B36" s="70"/>
      <c r="C36" s="80" t="s">
        <v>216</v>
      </c>
      <c r="D36" s="79" t="s">
        <v>224</v>
      </c>
      <c r="E36" s="71"/>
    </row>
    <row r="37" spans="2:5" ht="38.25" x14ac:dyDescent="0.2">
      <c r="B37" s="70"/>
      <c r="C37" s="80" t="s">
        <v>43</v>
      </c>
      <c r="D37" s="81" t="s">
        <v>225</v>
      </c>
      <c r="E37" s="71"/>
    </row>
    <row r="38" spans="2:5" ht="38.25" x14ac:dyDescent="0.2">
      <c r="B38" s="70"/>
      <c r="C38" s="80" t="s">
        <v>28</v>
      </c>
      <c r="D38" s="81" t="s">
        <v>255</v>
      </c>
      <c r="E38" s="71"/>
    </row>
    <row r="39" spans="2:5" ht="76.5" x14ac:dyDescent="0.2">
      <c r="B39" s="70"/>
      <c r="C39" s="80" t="s">
        <v>212</v>
      </c>
      <c r="D39" s="81" t="s">
        <v>256</v>
      </c>
      <c r="E39" s="71"/>
    </row>
    <row r="40" spans="2:5" ht="51" x14ac:dyDescent="0.2">
      <c r="B40" s="70"/>
      <c r="C40" s="83" t="s">
        <v>231</v>
      </c>
      <c r="D40" s="79" t="s">
        <v>227</v>
      </c>
      <c r="E40" s="71"/>
    </row>
    <row r="41" spans="2:5" ht="25.5" x14ac:dyDescent="0.2">
      <c r="B41" s="70"/>
      <c r="C41" s="83" t="s">
        <v>232</v>
      </c>
      <c r="D41" s="79" t="s">
        <v>228</v>
      </c>
      <c r="E41" s="71"/>
    </row>
    <row r="42" spans="2:5" ht="25.5" x14ac:dyDescent="0.2">
      <c r="B42" s="70"/>
      <c r="C42" s="83" t="s">
        <v>233</v>
      </c>
      <c r="D42" s="79" t="s">
        <v>229</v>
      </c>
      <c r="E42" s="71"/>
    </row>
    <row r="43" spans="2:5" x14ac:dyDescent="0.2">
      <c r="B43" s="70"/>
      <c r="C43" s="83" t="s">
        <v>165</v>
      </c>
      <c r="D43" s="79" t="s">
        <v>226</v>
      </c>
      <c r="E43" s="71"/>
    </row>
    <row r="44" spans="2:5" ht="38.25" x14ac:dyDescent="0.2">
      <c r="B44" s="70"/>
      <c r="C44" s="83" t="s">
        <v>234</v>
      </c>
      <c r="D44" s="79" t="s">
        <v>230</v>
      </c>
      <c r="E44" s="71"/>
    </row>
    <row r="45" spans="2:5" ht="51" x14ac:dyDescent="0.2">
      <c r="B45" s="70"/>
      <c r="C45" s="80" t="s">
        <v>35</v>
      </c>
      <c r="D45" s="81" t="s">
        <v>257</v>
      </c>
      <c r="E45" s="71"/>
    </row>
    <row r="46" spans="2:5" ht="38.25" x14ac:dyDescent="0.2">
      <c r="B46" s="70"/>
      <c r="C46" s="84" t="s">
        <v>238</v>
      </c>
      <c r="D46" s="79" t="s">
        <v>239</v>
      </c>
      <c r="E46" s="71"/>
    </row>
    <row r="47" spans="2:5" ht="6.75" customHeight="1" thickBot="1" x14ac:dyDescent="0.25">
      <c r="B47" s="70"/>
      <c r="C47" s="85"/>
      <c r="D47" s="86"/>
      <c r="E47" s="71"/>
    </row>
    <row r="48" spans="2:5" x14ac:dyDescent="0.2">
      <c r="B48" s="70"/>
      <c r="C48" s="75"/>
      <c r="D48" s="75"/>
      <c r="E48" s="71"/>
    </row>
    <row r="49" spans="2:5" ht="20.25" customHeight="1" x14ac:dyDescent="0.2">
      <c r="B49" s="184" t="s">
        <v>240</v>
      </c>
      <c r="C49" s="185"/>
      <c r="D49" s="185"/>
      <c r="E49" s="186"/>
    </row>
    <row r="50" spans="2:5" ht="20.25" customHeight="1" x14ac:dyDescent="0.2">
      <c r="B50" s="184" t="s">
        <v>241</v>
      </c>
      <c r="C50" s="185"/>
      <c r="D50" s="185"/>
      <c r="E50" s="186"/>
    </row>
    <row r="51" spans="2:5" ht="6.75" customHeight="1" thickBot="1" x14ac:dyDescent="0.25">
      <c r="B51" s="72"/>
      <c r="C51" s="73"/>
      <c r="D51" s="73"/>
      <c r="E51" s="74"/>
    </row>
  </sheetData>
  <mergeCells count="7">
    <mergeCell ref="B49:E49"/>
    <mergeCell ref="B50:E50"/>
    <mergeCell ref="B2:E2"/>
    <mergeCell ref="B4:E4"/>
    <mergeCell ref="B5:E5"/>
    <mergeCell ref="B6:E6"/>
    <mergeCell ref="B3: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DT261"/>
  <sheetViews>
    <sheetView zoomScale="60" zoomScaleNormal="60" workbookViewId="0">
      <selection activeCell="D9" sqref="D9:D14"/>
    </sheetView>
  </sheetViews>
  <sheetFormatPr baseColWidth="10" defaultRowHeight="12.75" x14ac:dyDescent="0.2"/>
  <cols>
    <col min="1" max="1" width="7.42578125" style="51" customWidth="1"/>
    <col min="2" max="2" width="23.28515625" style="51" customWidth="1"/>
    <col min="3" max="3" width="34.28515625" style="51" customWidth="1"/>
    <col min="4" max="4" width="25" style="51" customWidth="1"/>
    <col min="5" max="5" width="17.7109375" style="51" customWidth="1"/>
    <col min="6" max="6" width="40.7109375" style="51" customWidth="1"/>
    <col min="7" max="7" width="22" style="51" customWidth="1"/>
    <col min="8" max="8" width="45" style="51" customWidth="1"/>
    <col min="9" max="9" width="15.42578125" style="51" customWidth="1"/>
    <col min="10" max="10" width="22.28515625" style="51" customWidth="1"/>
    <col min="11" max="11" width="21.5703125" style="51" customWidth="1"/>
    <col min="12" max="12" width="15.140625" style="51" hidden="1" customWidth="1"/>
    <col min="13" max="13" width="20.42578125" style="51" customWidth="1"/>
    <col min="14" max="14" width="12.28515625" style="51" bestFit="1" customWidth="1"/>
    <col min="15" max="16" width="11.42578125" style="51" hidden="1" customWidth="1"/>
    <col min="17" max="18" width="11.42578125" style="51"/>
    <col min="19" max="19" width="65" style="51" customWidth="1"/>
    <col min="20" max="20" width="12.140625" style="51" bestFit="1" customWidth="1"/>
    <col min="21" max="21" width="11.42578125" style="51"/>
    <col min="22" max="22" width="11.42578125" style="51" hidden="1" customWidth="1"/>
    <col min="23" max="23" width="11.42578125" style="51"/>
    <col min="24" max="24" width="12" style="51" hidden="1" customWidth="1"/>
    <col min="25" max="25" width="11.42578125" style="51"/>
    <col min="26" max="26" width="11.42578125" style="51" hidden="1" customWidth="1"/>
    <col min="27" max="27" width="11.42578125" style="51"/>
    <col min="28" max="28" width="12" style="51" hidden="1" customWidth="1"/>
    <col min="29" max="29" width="13.5703125" style="51" customWidth="1"/>
    <col min="30" max="30" width="13.5703125" style="51" hidden="1" customWidth="1"/>
    <col min="31" max="33" width="14.28515625" style="51" hidden="1" customWidth="1"/>
    <col min="34" max="34" width="0" style="51" hidden="1" customWidth="1"/>
    <col min="35" max="35" width="13.7109375" style="51" bestFit="1" customWidth="1"/>
    <col min="36" max="36" width="11.42578125" style="51"/>
    <col min="37" max="37" width="11.42578125" style="51" hidden="1" customWidth="1"/>
    <col min="38" max="38" width="13.5703125" style="51" hidden="1" customWidth="1"/>
    <col min="39" max="40" width="11.42578125" style="51"/>
    <col min="41" max="41" width="45.42578125" style="51" customWidth="1"/>
    <col min="42" max="42" width="24.140625" style="51" customWidth="1"/>
    <col min="43" max="43" width="24.140625" style="175" customWidth="1"/>
    <col min="44" max="45" width="16.140625" style="51" customWidth="1"/>
    <col min="46" max="46" width="24.7109375" style="51" customWidth="1"/>
    <col min="47" max="47" width="31.85546875" style="51" customWidth="1"/>
    <col min="48" max="48" width="22.5703125" style="51" customWidth="1"/>
    <col min="49" max="49" width="34.140625" style="51" customWidth="1"/>
    <col min="50" max="97" width="25" style="51" hidden="1" customWidth="1"/>
    <col min="98" max="111" width="21.85546875" style="51" hidden="1" customWidth="1"/>
    <col min="112" max="115" width="24.7109375" style="51" hidden="1" customWidth="1"/>
    <col min="116" max="120" width="19.7109375" style="51" hidden="1" customWidth="1"/>
    <col min="121" max="124" width="24" style="51" hidden="1" customWidth="1"/>
    <col min="125" max="127" width="24" style="51" customWidth="1"/>
    <col min="128" max="16384" width="11.42578125" style="51"/>
  </cols>
  <sheetData>
    <row r="1" spans="1:124" ht="31.5" customHeight="1" x14ac:dyDescent="0.2">
      <c r="A1" s="284"/>
      <c r="B1" s="285"/>
      <c r="C1" s="285"/>
      <c r="D1" s="285"/>
      <c r="E1" s="286"/>
      <c r="F1" s="286"/>
      <c r="G1" s="286"/>
      <c r="H1" s="320" t="s">
        <v>147</v>
      </c>
      <c r="I1" s="321"/>
      <c r="J1" s="321"/>
      <c r="K1" s="321"/>
      <c r="L1" s="321"/>
      <c r="M1" s="321"/>
      <c r="N1" s="321"/>
      <c r="O1" s="321"/>
      <c r="P1" s="321"/>
      <c r="Q1" s="321"/>
      <c r="R1" s="321"/>
      <c r="S1" s="327" t="s">
        <v>148</v>
      </c>
      <c r="T1" s="328"/>
      <c r="U1" s="66"/>
      <c r="V1" s="63"/>
    </row>
    <row r="2" spans="1:124" ht="31.5" customHeight="1" x14ac:dyDescent="0.2">
      <c r="A2" s="287"/>
      <c r="B2" s="288"/>
      <c r="C2" s="288"/>
      <c r="D2" s="288"/>
      <c r="E2" s="289"/>
      <c r="F2" s="289"/>
      <c r="G2" s="289"/>
      <c r="H2" s="322"/>
      <c r="I2" s="323"/>
      <c r="J2" s="323"/>
      <c r="K2" s="323"/>
      <c r="L2" s="323"/>
      <c r="M2" s="323"/>
      <c r="N2" s="323"/>
      <c r="O2" s="323"/>
      <c r="P2" s="323"/>
      <c r="Q2" s="323"/>
      <c r="R2" s="323"/>
      <c r="S2" s="329" t="s">
        <v>308</v>
      </c>
      <c r="T2" s="330"/>
      <c r="U2" s="66"/>
      <c r="V2" s="64"/>
    </row>
    <row r="3" spans="1:124" ht="31.5" customHeight="1" thickBot="1" x14ac:dyDescent="0.25">
      <c r="A3" s="290"/>
      <c r="B3" s="291"/>
      <c r="C3" s="291"/>
      <c r="D3" s="291"/>
      <c r="E3" s="292"/>
      <c r="F3" s="292"/>
      <c r="G3" s="292"/>
      <c r="H3" s="324"/>
      <c r="I3" s="325"/>
      <c r="J3" s="325"/>
      <c r="K3" s="325"/>
      <c r="L3" s="325"/>
      <c r="M3" s="325"/>
      <c r="N3" s="325"/>
      <c r="O3" s="325"/>
      <c r="P3" s="325"/>
      <c r="Q3" s="325"/>
      <c r="R3" s="325"/>
      <c r="S3" s="331" t="s">
        <v>341</v>
      </c>
      <c r="T3" s="332"/>
      <c r="U3" s="66"/>
      <c r="V3" s="65"/>
    </row>
    <row r="4" spans="1:124" x14ac:dyDescent="0.2">
      <c r="U4" s="60"/>
    </row>
    <row r="5" spans="1:124" ht="18" x14ac:dyDescent="0.25">
      <c r="A5" s="129" t="s">
        <v>342</v>
      </c>
    </row>
    <row r="6" spans="1:124" ht="15" x14ac:dyDescent="0.2">
      <c r="A6" s="293" t="s">
        <v>116</v>
      </c>
      <c r="B6" s="294"/>
      <c r="C6" s="294"/>
      <c r="D6" s="294"/>
      <c r="E6" s="294"/>
      <c r="F6" s="294"/>
      <c r="G6" s="294"/>
      <c r="H6" s="294"/>
      <c r="I6" s="294"/>
      <c r="J6" s="295"/>
      <c r="K6" s="293" t="s">
        <v>117</v>
      </c>
      <c r="L6" s="294"/>
      <c r="M6" s="294"/>
      <c r="N6" s="294"/>
      <c r="O6" s="294"/>
      <c r="P6" s="294"/>
      <c r="Q6" s="295"/>
      <c r="R6" s="293" t="s">
        <v>118</v>
      </c>
      <c r="S6" s="294"/>
      <c r="T6" s="294"/>
      <c r="U6" s="294"/>
      <c r="V6" s="294"/>
      <c r="W6" s="294"/>
      <c r="X6" s="294"/>
      <c r="Y6" s="294"/>
      <c r="Z6" s="294"/>
      <c r="AA6" s="294"/>
      <c r="AB6" s="294"/>
      <c r="AC6" s="294"/>
      <c r="AD6" s="295"/>
      <c r="AE6" s="52"/>
      <c r="AF6" s="52"/>
      <c r="AG6" s="52"/>
      <c r="AH6" s="293" t="s">
        <v>119</v>
      </c>
      <c r="AI6" s="294"/>
      <c r="AJ6" s="294"/>
      <c r="AK6" s="294"/>
      <c r="AL6" s="294"/>
      <c r="AM6" s="294"/>
      <c r="AN6" s="295"/>
      <c r="AO6" s="202" t="s">
        <v>33</v>
      </c>
      <c r="AP6" s="203"/>
      <c r="AQ6" s="203"/>
      <c r="AR6" s="203"/>
      <c r="AS6" s="203"/>
      <c r="AT6" s="203"/>
      <c r="AU6" s="203"/>
      <c r="AV6" s="203"/>
      <c r="AW6" s="204"/>
      <c r="AX6" s="333" t="s">
        <v>340</v>
      </c>
      <c r="AY6" s="333"/>
      <c r="AZ6" s="333"/>
      <c r="BA6" s="333"/>
      <c r="BB6" s="333"/>
      <c r="BC6" s="333"/>
      <c r="BD6" s="333"/>
      <c r="BE6" s="333"/>
      <c r="BF6" s="333"/>
      <c r="BG6" s="333"/>
      <c r="BH6" s="333"/>
      <c r="BI6" s="333"/>
      <c r="BJ6" s="333"/>
      <c r="BK6" s="333"/>
      <c r="BL6" s="333"/>
      <c r="BM6" s="333"/>
      <c r="BN6" s="119"/>
      <c r="BO6" s="119"/>
      <c r="BP6" s="315" t="s">
        <v>290</v>
      </c>
      <c r="BQ6" s="315"/>
      <c r="BR6" s="315"/>
      <c r="BS6" s="315"/>
      <c r="BT6" s="315"/>
      <c r="BU6" s="315"/>
      <c r="BV6" s="315"/>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264" t="s">
        <v>291</v>
      </c>
      <c r="CU6" s="264"/>
      <c r="CV6" s="264"/>
      <c r="CW6" s="264"/>
      <c r="CX6" s="264"/>
      <c r="CY6" s="264" t="s">
        <v>292</v>
      </c>
      <c r="CZ6" s="264"/>
      <c r="DA6" s="264"/>
      <c r="DB6" s="264"/>
      <c r="DC6" s="262" t="s">
        <v>293</v>
      </c>
      <c r="DD6" s="262"/>
      <c r="DE6" s="262"/>
      <c r="DF6" s="262"/>
      <c r="DG6" s="262"/>
      <c r="DH6" s="262" t="s">
        <v>294</v>
      </c>
      <c r="DI6" s="262"/>
      <c r="DJ6" s="262"/>
      <c r="DK6" s="262"/>
      <c r="DL6" s="263" t="s">
        <v>295</v>
      </c>
      <c r="DM6" s="263"/>
      <c r="DN6" s="263"/>
      <c r="DO6" s="263"/>
      <c r="DP6" s="263"/>
      <c r="DQ6" s="263" t="s">
        <v>296</v>
      </c>
      <c r="DR6" s="263"/>
      <c r="DS6" s="263"/>
      <c r="DT6" s="263"/>
    </row>
    <row r="7" spans="1:124" ht="27" customHeight="1" x14ac:dyDescent="0.2">
      <c r="A7" s="310" t="s">
        <v>244</v>
      </c>
      <c r="B7" s="326" t="s">
        <v>141</v>
      </c>
      <c r="C7" s="312" t="s">
        <v>142</v>
      </c>
      <c r="D7" s="312" t="s">
        <v>187</v>
      </c>
      <c r="E7" s="312" t="s">
        <v>276</v>
      </c>
      <c r="F7" s="206" t="s">
        <v>277</v>
      </c>
      <c r="G7" s="206" t="s">
        <v>304</v>
      </c>
      <c r="H7" s="205" t="s">
        <v>301</v>
      </c>
      <c r="I7" s="205" t="s">
        <v>278</v>
      </c>
      <c r="J7" s="206" t="s">
        <v>303</v>
      </c>
      <c r="K7" s="296" t="s">
        <v>32</v>
      </c>
      <c r="L7" s="296" t="s">
        <v>205</v>
      </c>
      <c r="M7" s="205" t="s">
        <v>302</v>
      </c>
      <c r="N7" s="316" t="s">
        <v>39</v>
      </c>
      <c r="O7" s="318" t="s">
        <v>4</v>
      </c>
      <c r="P7" s="103"/>
      <c r="Q7" s="297" t="s">
        <v>42</v>
      </c>
      <c r="R7" s="314" t="s">
        <v>279</v>
      </c>
      <c r="S7" s="206" t="s">
        <v>280</v>
      </c>
      <c r="T7" s="296" t="s">
        <v>11</v>
      </c>
      <c r="U7" s="219" t="s">
        <v>7</v>
      </c>
      <c r="V7" s="301"/>
      <c r="W7" s="301"/>
      <c r="X7" s="301"/>
      <c r="Y7" s="301"/>
      <c r="Z7" s="301"/>
      <c r="AA7" s="301"/>
      <c r="AB7" s="301"/>
      <c r="AC7" s="301"/>
      <c r="AD7" s="302"/>
      <c r="AE7" s="299" t="s">
        <v>160</v>
      </c>
      <c r="AF7" s="299" t="s">
        <v>158</v>
      </c>
      <c r="AG7" s="299" t="s">
        <v>159</v>
      </c>
      <c r="AH7" s="299" t="s">
        <v>161</v>
      </c>
      <c r="AI7" s="299" t="s">
        <v>40</v>
      </c>
      <c r="AJ7" s="299" t="s">
        <v>41</v>
      </c>
      <c r="AK7" s="299" t="s">
        <v>216</v>
      </c>
      <c r="AL7" s="53"/>
      <c r="AM7" s="299" t="s">
        <v>43</v>
      </c>
      <c r="AN7" s="300" t="s">
        <v>286</v>
      </c>
      <c r="AO7" s="205" t="s">
        <v>287</v>
      </c>
      <c r="AP7" s="205" t="s">
        <v>231</v>
      </c>
      <c r="AQ7" s="205" t="s">
        <v>331</v>
      </c>
      <c r="AR7" s="205" t="s">
        <v>232</v>
      </c>
      <c r="AS7" s="205" t="s">
        <v>233</v>
      </c>
      <c r="AT7" s="205" t="s">
        <v>288</v>
      </c>
      <c r="AU7" s="205" t="s">
        <v>234</v>
      </c>
      <c r="AV7" s="218" t="s">
        <v>289</v>
      </c>
      <c r="AW7" s="218" t="s">
        <v>238</v>
      </c>
      <c r="AX7" s="256">
        <v>44562</v>
      </c>
      <c r="AY7" s="257"/>
      <c r="AZ7" s="257"/>
      <c r="BA7" s="257"/>
      <c r="BB7" s="256">
        <v>44593</v>
      </c>
      <c r="BC7" s="257"/>
      <c r="BD7" s="257"/>
      <c r="BE7" s="257"/>
      <c r="BF7" s="256">
        <v>44621</v>
      </c>
      <c r="BG7" s="257"/>
      <c r="BH7" s="257"/>
      <c r="BI7" s="257"/>
      <c r="BJ7" s="256">
        <v>44652</v>
      </c>
      <c r="BK7" s="257"/>
      <c r="BL7" s="257"/>
      <c r="BM7" s="257"/>
      <c r="BN7" s="258">
        <v>44682</v>
      </c>
      <c r="BO7" s="259"/>
      <c r="BP7" s="259"/>
      <c r="BQ7" s="259"/>
      <c r="BR7" s="258">
        <v>44713</v>
      </c>
      <c r="BS7" s="259"/>
      <c r="BT7" s="259"/>
      <c r="BU7" s="259"/>
      <c r="BV7" s="258">
        <v>44743</v>
      </c>
      <c r="BW7" s="259"/>
      <c r="BX7" s="259"/>
      <c r="BY7" s="259"/>
      <c r="BZ7" s="260">
        <v>44774</v>
      </c>
      <c r="CA7" s="261"/>
      <c r="CB7" s="261"/>
      <c r="CC7" s="261"/>
      <c r="CD7" s="260">
        <v>44805</v>
      </c>
      <c r="CE7" s="261"/>
      <c r="CF7" s="261"/>
      <c r="CG7" s="261"/>
      <c r="CH7" s="260">
        <v>44835</v>
      </c>
      <c r="CI7" s="261"/>
      <c r="CJ7" s="261"/>
      <c r="CK7" s="261"/>
      <c r="CL7" s="260">
        <v>44866</v>
      </c>
      <c r="CM7" s="261"/>
      <c r="CN7" s="261"/>
      <c r="CO7" s="261"/>
      <c r="CP7" s="260">
        <v>44896</v>
      </c>
      <c r="CQ7" s="261"/>
      <c r="CR7" s="261"/>
      <c r="CS7" s="261"/>
      <c r="CT7" s="264"/>
      <c r="CU7" s="264"/>
      <c r="CV7" s="264"/>
      <c r="CW7" s="264"/>
      <c r="CX7" s="264"/>
      <c r="CY7" s="264"/>
      <c r="CZ7" s="264"/>
      <c r="DA7" s="264"/>
      <c r="DB7" s="264"/>
      <c r="DC7" s="262"/>
      <c r="DD7" s="262"/>
      <c r="DE7" s="262"/>
      <c r="DF7" s="262"/>
      <c r="DG7" s="262"/>
      <c r="DH7" s="262"/>
      <c r="DI7" s="262"/>
      <c r="DJ7" s="262"/>
      <c r="DK7" s="262"/>
      <c r="DL7" s="263"/>
      <c r="DM7" s="263"/>
      <c r="DN7" s="263"/>
      <c r="DO7" s="263"/>
      <c r="DP7" s="263"/>
      <c r="DQ7" s="263"/>
      <c r="DR7" s="263"/>
      <c r="DS7" s="263"/>
      <c r="DT7" s="263"/>
    </row>
    <row r="8" spans="1:124" ht="87" customHeight="1" x14ac:dyDescent="0.2">
      <c r="A8" s="311"/>
      <c r="B8" s="326"/>
      <c r="C8" s="312"/>
      <c r="D8" s="312"/>
      <c r="E8" s="312"/>
      <c r="F8" s="298"/>
      <c r="G8" s="298"/>
      <c r="H8" s="313"/>
      <c r="I8" s="206"/>
      <c r="J8" s="298"/>
      <c r="K8" s="297"/>
      <c r="L8" s="297"/>
      <c r="M8" s="206"/>
      <c r="N8" s="317"/>
      <c r="O8" s="317"/>
      <c r="P8" s="104" t="s">
        <v>258</v>
      </c>
      <c r="Q8" s="319"/>
      <c r="R8" s="309"/>
      <c r="S8" s="298"/>
      <c r="T8" s="297"/>
      <c r="U8" s="54" t="s">
        <v>281</v>
      </c>
      <c r="V8" s="54" t="s">
        <v>27</v>
      </c>
      <c r="W8" s="54" t="s">
        <v>282</v>
      </c>
      <c r="X8" s="54" t="s">
        <v>27</v>
      </c>
      <c r="Y8" s="54" t="s">
        <v>283</v>
      </c>
      <c r="Z8" s="54" t="s">
        <v>27</v>
      </c>
      <c r="AA8" s="55" t="s">
        <v>284</v>
      </c>
      <c r="AB8" s="55" t="s">
        <v>27</v>
      </c>
      <c r="AC8" s="55" t="s">
        <v>285</v>
      </c>
      <c r="AD8" s="55" t="s">
        <v>27</v>
      </c>
      <c r="AE8" s="300"/>
      <c r="AF8" s="300"/>
      <c r="AG8" s="300"/>
      <c r="AH8" s="300"/>
      <c r="AI8" s="300"/>
      <c r="AJ8" s="300"/>
      <c r="AK8" s="300"/>
      <c r="AL8" s="53" t="s">
        <v>258</v>
      </c>
      <c r="AM8" s="299"/>
      <c r="AN8" s="309"/>
      <c r="AO8" s="206"/>
      <c r="AP8" s="206"/>
      <c r="AQ8" s="206" t="s">
        <v>331</v>
      </c>
      <c r="AR8" s="206" t="s">
        <v>164</v>
      </c>
      <c r="AS8" s="206"/>
      <c r="AT8" s="206"/>
      <c r="AU8" s="206"/>
      <c r="AV8" s="219"/>
      <c r="AW8" s="219"/>
      <c r="AX8" s="120" t="s">
        <v>336</v>
      </c>
      <c r="AY8" s="120" t="s">
        <v>337</v>
      </c>
      <c r="AZ8" s="120" t="s">
        <v>338</v>
      </c>
      <c r="BA8" s="120" t="s">
        <v>339</v>
      </c>
      <c r="BB8" s="120" t="s">
        <v>336</v>
      </c>
      <c r="BC8" s="120" t="s">
        <v>337</v>
      </c>
      <c r="BD8" s="120" t="s">
        <v>338</v>
      </c>
      <c r="BE8" s="120" t="s">
        <v>339</v>
      </c>
      <c r="BF8" s="120" t="s">
        <v>336</v>
      </c>
      <c r="BG8" s="120" t="s">
        <v>337</v>
      </c>
      <c r="BH8" s="120" t="s">
        <v>338</v>
      </c>
      <c r="BI8" s="120" t="s">
        <v>339</v>
      </c>
      <c r="BJ8" s="120" t="s">
        <v>336</v>
      </c>
      <c r="BK8" s="120" t="s">
        <v>337</v>
      </c>
      <c r="BL8" s="120" t="s">
        <v>338</v>
      </c>
      <c r="BM8" s="120" t="s">
        <v>339</v>
      </c>
      <c r="BN8" s="121" t="s">
        <v>336</v>
      </c>
      <c r="BO8" s="121" t="s">
        <v>337</v>
      </c>
      <c r="BP8" s="121" t="s">
        <v>338</v>
      </c>
      <c r="BQ8" s="121" t="s">
        <v>339</v>
      </c>
      <c r="BR8" s="121" t="s">
        <v>336</v>
      </c>
      <c r="BS8" s="121" t="s">
        <v>337</v>
      </c>
      <c r="BT8" s="121" t="s">
        <v>338</v>
      </c>
      <c r="BU8" s="121" t="s">
        <v>339</v>
      </c>
      <c r="BV8" s="121" t="s">
        <v>336</v>
      </c>
      <c r="BW8" s="121" t="s">
        <v>337</v>
      </c>
      <c r="BX8" s="121" t="s">
        <v>338</v>
      </c>
      <c r="BY8" s="121" t="s">
        <v>339</v>
      </c>
      <c r="BZ8" s="122" t="s">
        <v>336</v>
      </c>
      <c r="CA8" s="122" t="s">
        <v>337</v>
      </c>
      <c r="CB8" s="122" t="s">
        <v>338</v>
      </c>
      <c r="CC8" s="122" t="s">
        <v>339</v>
      </c>
      <c r="CD8" s="122" t="s">
        <v>336</v>
      </c>
      <c r="CE8" s="122" t="s">
        <v>337</v>
      </c>
      <c r="CF8" s="122" t="s">
        <v>338</v>
      </c>
      <c r="CG8" s="122" t="s">
        <v>339</v>
      </c>
      <c r="CH8" s="122" t="s">
        <v>336</v>
      </c>
      <c r="CI8" s="122" t="s">
        <v>337</v>
      </c>
      <c r="CJ8" s="122" t="s">
        <v>338</v>
      </c>
      <c r="CK8" s="122" t="s">
        <v>339</v>
      </c>
      <c r="CL8" s="122" t="s">
        <v>336</v>
      </c>
      <c r="CM8" s="122" t="s">
        <v>337</v>
      </c>
      <c r="CN8" s="122" t="s">
        <v>338</v>
      </c>
      <c r="CO8" s="122" t="s">
        <v>339</v>
      </c>
      <c r="CP8" s="122" t="s">
        <v>336</v>
      </c>
      <c r="CQ8" s="122" t="s">
        <v>337</v>
      </c>
      <c r="CR8" s="122" t="s">
        <v>338</v>
      </c>
      <c r="CS8" s="122" t="s">
        <v>339</v>
      </c>
      <c r="CT8" s="123" t="s">
        <v>297</v>
      </c>
      <c r="CU8" s="123" t="s">
        <v>298</v>
      </c>
      <c r="CV8" s="123" t="s">
        <v>299</v>
      </c>
      <c r="CW8" s="123" t="s">
        <v>332</v>
      </c>
      <c r="CX8" s="123" t="s">
        <v>300</v>
      </c>
      <c r="CY8" s="124" t="s">
        <v>297</v>
      </c>
      <c r="CZ8" s="124" t="s">
        <v>333</v>
      </c>
      <c r="DA8" s="124" t="s">
        <v>334</v>
      </c>
      <c r="DB8" s="124" t="s">
        <v>335</v>
      </c>
      <c r="DC8" s="125" t="s">
        <v>297</v>
      </c>
      <c r="DD8" s="125" t="s">
        <v>298</v>
      </c>
      <c r="DE8" s="125" t="s">
        <v>299</v>
      </c>
      <c r="DF8" s="125" t="s">
        <v>332</v>
      </c>
      <c r="DG8" s="125" t="s">
        <v>300</v>
      </c>
      <c r="DH8" s="126" t="s">
        <v>297</v>
      </c>
      <c r="DI8" s="126" t="s">
        <v>333</v>
      </c>
      <c r="DJ8" s="126" t="s">
        <v>334</v>
      </c>
      <c r="DK8" s="126" t="s">
        <v>335</v>
      </c>
      <c r="DL8" s="127" t="s">
        <v>297</v>
      </c>
      <c r="DM8" s="127" t="s">
        <v>298</v>
      </c>
      <c r="DN8" s="127" t="s">
        <v>299</v>
      </c>
      <c r="DO8" s="127" t="s">
        <v>332</v>
      </c>
      <c r="DP8" s="127" t="s">
        <v>300</v>
      </c>
      <c r="DQ8" s="128" t="s">
        <v>297</v>
      </c>
      <c r="DR8" s="128" t="s">
        <v>333</v>
      </c>
      <c r="DS8" s="128" t="s">
        <v>334</v>
      </c>
      <c r="DT8" s="128" t="s">
        <v>335</v>
      </c>
    </row>
    <row r="9" spans="1:124" ht="145.5" customHeight="1" x14ac:dyDescent="0.2">
      <c r="A9" s="253">
        <v>1</v>
      </c>
      <c r="B9" s="266" t="s">
        <v>172</v>
      </c>
      <c r="C9" s="253" t="str">
        <f>VLOOKUP(B9,FORMULAS!$A$30:$B$52,2,0)</f>
        <v>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v>
      </c>
      <c r="D9" s="253" t="str">
        <f>VLOOKUP(B9,FORMULAS!$A$30:$C$52,3,0)</f>
        <v>Director de Mejoramiento de Barrios</v>
      </c>
      <c r="E9" s="244" t="s">
        <v>112</v>
      </c>
      <c r="F9" s="244" t="s">
        <v>348</v>
      </c>
      <c r="G9" s="244" t="s">
        <v>349</v>
      </c>
      <c r="H9" s="247" t="s">
        <v>350</v>
      </c>
      <c r="I9" s="232" t="s">
        <v>260</v>
      </c>
      <c r="J9" s="235">
        <v>90</v>
      </c>
      <c r="K9" s="226" t="str">
        <f>+IF(L9=FORMULAS!$N$2,FORMULAS!$O$2,IF('208-PLA-Ft-78 Mapa Gestión'!L9:L14=FORMULAS!$N$3,FORMULAS!$O$3,IF('208-PLA-Ft-78 Mapa Gestión'!L9:L14=FORMULAS!$N$4,FORMULAS!$O$4,IF('208-PLA-Ft-78 Mapa Gestión'!L9:L14=FORMULAS!$N$5,FORMULAS!$O$5,IF('208-PLA-Ft-78 Mapa Gestión'!L9:L14=FORMULAS!$N$6,FORMULAS!$O$6)))))</f>
        <v>Media</v>
      </c>
      <c r="L9" s="241">
        <f>+IF(J9&lt;=FORMULAS!$M$2,FORMULAS!$N$2,IF('208-PLA-Ft-78 Mapa Gestión'!J9&lt;=FORMULAS!$M$3,FORMULAS!$N$3,IF('208-PLA-Ft-78 Mapa Gestión'!J9&lt;=FORMULAS!$M$4,FORMULAS!$N$4,IF('208-PLA-Ft-78 Mapa Gestión'!J9&lt;=FORMULAS!$M$5,FORMULAS!$N$5,FORMULAS!$N$6))))</f>
        <v>0.6</v>
      </c>
      <c r="M9" s="238" t="s">
        <v>86</v>
      </c>
      <c r="N9" s="226" t="str">
        <f>+IF(M9=FORMULAS!$H$2,FORMULAS!$I$2,IF('208-PLA-Ft-78 Mapa Gestión'!M9:M14=FORMULAS!$H$3,FORMULAS!$I$3,IF('208-PLA-Ft-78 Mapa Gestión'!M9:M14=FORMULAS!$H$4,FORMULAS!$I$4,IF('208-PLA-Ft-78 Mapa Gestión'!M9:M14=FORMULAS!$H$5,FORMULAS!$I$5,IF('208-PLA-Ft-78 Mapa Gestión'!M9:M14=FORMULAS!$H$6,FORMULAS!$I$6,IF('208-PLA-Ft-78 Mapa Gestión'!M9:M14=FORMULAS!$H$7,FORMULAS!$I$7,IF('208-PLA-Ft-78 Mapa Gestión'!M9:M14=FORMULAS!$H$8,FORMULAS!$I$8,IF('208-PLA-Ft-78 Mapa Gestión'!M9:M14=FORMULAS!$H$9,FORMULAS!$I$9,IF('208-PLA-Ft-78 Mapa Gestión'!M9:M14=FORMULAS!$H$10,FORMULAS!$I$10,IF('208-PLA-Ft-78 Mapa Gestión'!M9:M14=FORMULAS!$H$11,FORMULAS!$I$11))))))))))</f>
        <v>Mayor</v>
      </c>
      <c r="O9" s="223">
        <f>VLOOKUP(N9,FORMULAS!$I$1:$J$6,2,0)</f>
        <v>0.8</v>
      </c>
      <c r="P9" s="223" t="str">
        <f>CONCATENATE(N9,K9)</f>
        <v>MayorMedia</v>
      </c>
      <c r="Q9" s="229" t="str">
        <f>VLOOKUP(P9,FORMULAS!$K$17:$L$42,2,0)</f>
        <v>Alto</v>
      </c>
      <c r="R9" s="132">
        <v>1</v>
      </c>
      <c r="S9" s="130" t="s">
        <v>470</v>
      </c>
      <c r="T9" s="56" t="str">
        <f>VLOOKUP(U9,FORMULAS!$A$15:$B$18,2,0)</f>
        <v>Probabilidad</v>
      </c>
      <c r="U9" s="57" t="s">
        <v>13</v>
      </c>
      <c r="V9" s="58">
        <f>+IF(U9='Tabla Valoración controles'!$D$4,'Tabla Valoración controles'!$F$4,IF('208-PLA-Ft-78 Mapa Gestión'!U9='Tabla Valoración controles'!$D$5,'Tabla Valoración controles'!$F$5,IF(U9=FORMULAS!$A$10,0,'Tabla Valoración controles'!$F$6)))</f>
        <v>0.25</v>
      </c>
      <c r="W9" s="57" t="s">
        <v>8</v>
      </c>
      <c r="X9" s="59">
        <f>+IF(W9='Tabla Valoración controles'!$D$7,'Tabla Valoración controles'!$F$7,IF(U9=FORMULAS!$A$10,0,'Tabla Valoración controles'!$F$8))</f>
        <v>0.15</v>
      </c>
      <c r="Y9" s="57" t="s">
        <v>18</v>
      </c>
      <c r="Z9" s="58">
        <f>+IF(Y9='Tabla Valoración controles'!$D$9,'Tabla Valoración controles'!$F$9,'Tabla Valoración controles'!$F$10)</f>
        <v>0</v>
      </c>
      <c r="AA9" s="57" t="s">
        <v>21</v>
      </c>
      <c r="AB9" s="58">
        <f>+IF(AA9='Tabla Valoración controles'!$D$11,'Tabla Valoración controles'!$F$11,'Tabla Valoración controles'!$F$12)</f>
        <v>0</v>
      </c>
      <c r="AC9" s="57" t="s">
        <v>100</v>
      </c>
      <c r="AD9" s="58">
        <f>+IF(AC9='Tabla Valoración controles'!$D$13,'Tabla Valoración controles'!$F$13,'Tabla Valoración controles'!$F$14)</f>
        <v>0</v>
      </c>
      <c r="AE9" s="105">
        <f t="shared" ref="AE9:AE72" si="0">+V9+X9+Z9</f>
        <v>0.4</v>
      </c>
      <c r="AF9" s="105">
        <f>+IF(T9=FORMULAS!$A$8,'208-PLA-Ft-78 Mapa Gestión'!AE9*'208-PLA-Ft-78 Mapa Gestión'!L9:L14,'208-PLA-Ft-78 Mapa Gestión'!AE9*'208-PLA-Ft-78 Mapa Gestión'!O9:O14)</f>
        <v>0.24</v>
      </c>
      <c r="AG9" s="105">
        <f>+IF(T9=FORMULAS!$A$8,'208-PLA-Ft-78 Mapa Gestión'!L9:L14-'208-PLA-Ft-78 Mapa Gestión'!AF9,0)</f>
        <v>0.36</v>
      </c>
      <c r="AH9" s="213">
        <f>+AG14</f>
        <v>0.252</v>
      </c>
      <c r="AI9" s="213" t="str">
        <f>+IF(AH9&lt;=FORMULAS!$N$2,FORMULAS!$O$2,IF(AH9&lt;=FORMULAS!$N$3,FORMULAS!$O$3,IF(AH9&lt;=FORMULAS!$N$4,FORMULAS!$O$4,IF(AH9&lt;=FORMULAS!$N$5,FORMULAS!$O$5,FORMULAS!O6))))</f>
        <v>Baja</v>
      </c>
      <c r="AJ9" s="213" t="str">
        <f>+IF(T9=FORMULAS!$A$9,AG14,'208-PLA-Ft-78 Mapa Gestión'!N9:N14)</f>
        <v>Mayor</v>
      </c>
      <c r="AK9" s="213">
        <f>+IF(T9=FORMULAS!B9,'208-PLA-Ft-78 Mapa Gestión'!AG14,'208-PLA-Ft-78 Mapa Gestión'!O9:O14)</f>
        <v>0.8</v>
      </c>
      <c r="AL9" s="215" t="str">
        <f>CONCATENATE(AJ9,AI9)</f>
        <v>MayorBaja</v>
      </c>
      <c r="AM9" s="229" t="str">
        <f>VLOOKUP(AL9,FORMULAS!$K$17:$L$42,2,0)</f>
        <v>Alto</v>
      </c>
      <c r="AN9" s="210" t="s">
        <v>163</v>
      </c>
      <c r="AO9" s="139" t="s">
        <v>527</v>
      </c>
      <c r="AP9" s="139" t="s">
        <v>581</v>
      </c>
      <c r="AQ9" s="139" t="s">
        <v>329</v>
      </c>
      <c r="AR9" s="149">
        <v>44593</v>
      </c>
      <c r="AS9" s="149">
        <v>44620</v>
      </c>
      <c r="AT9" s="139" t="s">
        <v>715</v>
      </c>
      <c r="AU9" s="139" t="s">
        <v>601</v>
      </c>
      <c r="AV9" s="157" t="s">
        <v>235</v>
      </c>
      <c r="AW9" s="207" t="s">
        <v>695</v>
      </c>
      <c r="AX9" s="109"/>
      <c r="AY9" s="109"/>
      <c r="AZ9" s="109"/>
      <c r="BA9" s="109"/>
      <c r="BB9" s="109"/>
      <c r="BC9" s="109"/>
      <c r="BD9" s="109"/>
      <c r="BE9" s="109"/>
      <c r="BF9" s="109"/>
      <c r="BG9" s="109"/>
      <c r="BH9" s="109"/>
      <c r="BI9" s="109"/>
      <c r="BJ9" s="109"/>
      <c r="BK9" s="109"/>
      <c r="BL9" s="109"/>
      <c r="BM9" s="109"/>
      <c r="BN9" s="109"/>
      <c r="BO9" s="109"/>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row>
    <row r="10" spans="1:124" ht="160.5" customHeight="1" x14ac:dyDescent="0.2">
      <c r="A10" s="254"/>
      <c r="B10" s="267"/>
      <c r="C10" s="254"/>
      <c r="D10" s="254"/>
      <c r="E10" s="245"/>
      <c r="F10" s="245"/>
      <c r="G10" s="245"/>
      <c r="H10" s="248"/>
      <c r="I10" s="233"/>
      <c r="J10" s="236"/>
      <c r="K10" s="227"/>
      <c r="L10" s="242"/>
      <c r="M10" s="239"/>
      <c r="N10" s="227"/>
      <c r="O10" s="224"/>
      <c r="P10" s="224"/>
      <c r="Q10" s="230"/>
      <c r="R10" s="132">
        <v>2</v>
      </c>
      <c r="S10" s="130" t="s">
        <v>471</v>
      </c>
      <c r="T10" s="56" t="str">
        <f>VLOOKUP(U10,FORMULAS!$A$15:$B$18,2,0)</f>
        <v>Probabilidad</v>
      </c>
      <c r="U10" s="57" t="s">
        <v>14</v>
      </c>
      <c r="V10" s="58">
        <f>+IF(U10='Tabla Valoración controles'!$D$4,'Tabla Valoración controles'!$F$4,IF('208-PLA-Ft-78 Mapa Gestión'!U10='Tabla Valoración controles'!$D$5,'Tabla Valoración controles'!$F$5,IF(U10=FORMULAS!$A$10,0,'Tabla Valoración controles'!$F$6)))</f>
        <v>0.15</v>
      </c>
      <c r="W10" s="57" t="s">
        <v>8</v>
      </c>
      <c r="X10" s="59">
        <f>+IF(W10='Tabla Valoración controles'!$D$7,'Tabla Valoración controles'!$F$7,IF(U10=FORMULAS!$A$10,0,'Tabla Valoración controles'!$F$8))</f>
        <v>0.15</v>
      </c>
      <c r="Y10" s="57" t="s">
        <v>19</v>
      </c>
      <c r="Z10" s="58">
        <f>+IF(Y10='Tabla Valoración controles'!$D$9,'Tabla Valoración controles'!$F$9,'Tabla Valoración controles'!$F$10)</f>
        <v>0</v>
      </c>
      <c r="AA10" s="57" t="s">
        <v>21</v>
      </c>
      <c r="AB10" s="58">
        <f>+IF(AA10='Tabla Valoración controles'!$D$9,'Tabla Valoración controles'!$F$9,IF(W10=FORMULAS!$A$10,0,'Tabla Valoración controles'!$F$10))</f>
        <v>0</v>
      </c>
      <c r="AC10" s="57" t="s">
        <v>100</v>
      </c>
      <c r="AD10" s="58">
        <f>+IF(AC10='Tabla Valoración controles'!$D$13,'Tabla Valoración controles'!$F$13,'Tabla Valoración controles'!$F$14)</f>
        <v>0</v>
      </c>
      <c r="AE10" s="105">
        <f t="shared" si="0"/>
        <v>0.3</v>
      </c>
      <c r="AF10" s="105">
        <f>+AE10*AG9</f>
        <v>0.108</v>
      </c>
      <c r="AG10" s="105">
        <f>+AG9-AF10</f>
        <v>0.252</v>
      </c>
      <c r="AH10" s="214"/>
      <c r="AI10" s="214"/>
      <c r="AJ10" s="214"/>
      <c r="AK10" s="214"/>
      <c r="AL10" s="215"/>
      <c r="AM10" s="230"/>
      <c r="AN10" s="211"/>
      <c r="AO10" s="140" t="s">
        <v>528</v>
      </c>
      <c r="AP10" s="139" t="s">
        <v>581</v>
      </c>
      <c r="AQ10" s="139" t="s">
        <v>324</v>
      </c>
      <c r="AR10" s="150">
        <v>44563</v>
      </c>
      <c r="AS10" s="149">
        <v>44925</v>
      </c>
      <c r="AT10" s="139" t="s">
        <v>602</v>
      </c>
      <c r="AU10" s="139" t="s">
        <v>603</v>
      </c>
      <c r="AV10" s="157" t="s">
        <v>235</v>
      </c>
      <c r="AW10" s="208"/>
      <c r="AX10" s="109"/>
      <c r="AY10" s="109"/>
      <c r="AZ10" s="109"/>
      <c r="BA10" s="109"/>
      <c r="BB10" s="109"/>
      <c r="BC10" s="109"/>
      <c r="BD10" s="109"/>
      <c r="BE10" s="109"/>
      <c r="BF10" s="109"/>
      <c r="BG10" s="109"/>
      <c r="BH10" s="109"/>
      <c r="BI10" s="109"/>
      <c r="BJ10" s="109"/>
      <c r="BK10" s="109"/>
      <c r="BL10" s="109"/>
      <c r="BM10" s="109"/>
      <c r="BN10" s="109"/>
      <c r="BO10" s="109"/>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row>
    <row r="11" spans="1:124" ht="17.25" customHeight="1" x14ac:dyDescent="0.2">
      <c r="A11" s="254"/>
      <c r="B11" s="267"/>
      <c r="C11" s="254"/>
      <c r="D11" s="254"/>
      <c r="E11" s="245"/>
      <c r="F11" s="245"/>
      <c r="G11" s="245"/>
      <c r="H11" s="248"/>
      <c r="I11" s="233"/>
      <c r="J11" s="236"/>
      <c r="K11" s="227"/>
      <c r="L11" s="242"/>
      <c r="M11" s="239"/>
      <c r="N11" s="227"/>
      <c r="O11" s="224"/>
      <c r="P11" s="224"/>
      <c r="Q11" s="230"/>
      <c r="R11" s="132"/>
      <c r="S11" s="130"/>
      <c r="T11" s="56">
        <f>VLOOKUP(U11,FORMULAS!$A$15:$B$18,2,0)</f>
        <v>0</v>
      </c>
      <c r="U11" s="57" t="s">
        <v>157</v>
      </c>
      <c r="V11" s="58">
        <f>+IF(U11='Tabla Valoración controles'!$D$4,'Tabla Valoración controles'!$F$4,IF('208-PLA-Ft-78 Mapa Gestión'!U11='Tabla Valoración controles'!$D$5,'Tabla Valoración controles'!$F$5,IF(U11=FORMULAS!$A$10,0,'Tabla Valoración controles'!$F$6)))</f>
        <v>0</v>
      </c>
      <c r="W11" s="57"/>
      <c r="X11" s="59">
        <f>+IF(W11='Tabla Valoración controles'!$D$7,'Tabla Valoración controles'!$F$7,IF(U11=FORMULAS!$A$10,0,'Tabla Valoración controles'!$F$8))</f>
        <v>0</v>
      </c>
      <c r="Y11" s="57"/>
      <c r="Z11" s="58">
        <f>+IF(Y11='Tabla Valoración controles'!$D$9,'Tabla Valoración controles'!$F$9,IF(U11=FORMULAS!$A$10,0,'Tabla Valoración controles'!$F$10))</f>
        <v>0</v>
      </c>
      <c r="AA11" s="57"/>
      <c r="AB11" s="58">
        <f>+IF(AA11='Tabla Valoración controles'!$D$9,'Tabla Valoración controles'!$F$9,IF(W11=FORMULAS!$A$10,0,'Tabla Valoración controles'!$F$10))</f>
        <v>0</v>
      </c>
      <c r="AC11" s="57"/>
      <c r="AD11" s="58">
        <f>+IF(AC11='Tabla Valoración controles'!$D$13,'Tabla Valoración controles'!$F$13,'Tabla Valoración controles'!$F$14)</f>
        <v>0</v>
      </c>
      <c r="AE11" s="105">
        <f t="shared" si="0"/>
        <v>0</v>
      </c>
      <c r="AF11" s="105">
        <f>+AF10*AE11</f>
        <v>0</v>
      </c>
      <c r="AG11" s="105">
        <f t="shared" ref="AG11:AG13" si="1">+AG10-AF11</f>
        <v>0.252</v>
      </c>
      <c r="AH11" s="214"/>
      <c r="AI11" s="214"/>
      <c r="AJ11" s="214"/>
      <c r="AK11" s="214"/>
      <c r="AL11" s="215"/>
      <c r="AM11" s="230"/>
      <c r="AN11" s="211"/>
      <c r="AO11" s="141"/>
      <c r="AP11" s="141"/>
      <c r="AQ11" s="141"/>
      <c r="AR11" s="151"/>
      <c r="AS11" s="151"/>
      <c r="AT11" s="141"/>
      <c r="AU11" s="141"/>
      <c r="AV11" s="143"/>
      <c r="AW11" s="208"/>
      <c r="AX11" s="109"/>
      <c r="AY11" s="109"/>
      <c r="AZ11" s="109"/>
      <c r="BA11" s="109"/>
      <c r="BB11" s="109"/>
      <c r="BC11" s="109"/>
      <c r="BD11" s="109"/>
      <c r="BE11" s="109"/>
      <c r="BF11" s="109"/>
      <c r="BG11" s="109"/>
      <c r="BH11" s="109"/>
      <c r="BI11" s="109"/>
      <c r="BJ11" s="109"/>
      <c r="BK11" s="109"/>
      <c r="BL11" s="109"/>
      <c r="BM11" s="109"/>
      <c r="BN11" s="109"/>
      <c r="BO11" s="109"/>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row>
    <row r="12" spans="1:124" ht="17.25" customHeight="1" x14ac:dyDescent="0.2">
      <c r="A12" s="254"/>
      <c r="B12" s="267"/>
      <c r="C12" s="254"/>
      <c r="D12" s="254"/>
      <c r="E12" s="245"/>
      <c r="F12" s="245"/>
      <c r="G12" s="245"/>
      <c r="H12" s="248"/>
      <c r="I12" s="233"/>
      <c r="J12" s="236"/>
      <c r="K12" s="227"/>
      <c r="L12" s="242"/>
      <c r="M12" s="239"/>
      <c r="N12" s="227"/>
      <c r="O12" s="224"/>
      <c r="P12" s="224"/>
      <c r="Q12" s="230"/>
      <c r="R12" s="132"/>
      <c r="S12" s="130"/>
      <c r="T12" s="56">
        <f>VLOOKUP(U12,FORMULAS!$A$15:$B$18,2,0)</f>
        <v>0</v>
      </c>
      <c r="U12" s="57" t="s">
        <v>157</v>
      </c>
      <c r="V12" s="58">
        <f>+IF(U12='Tabla Valoración controles'!$D$4,'Tabla Valoración controles'!$F$4,IF('208-PLA-Ft-78 Mapa Gestión'!U12='Tabla Valoración controles'!$D$5,'Tabla Valoración controles'!$F$5,IF(U12=FORMULAS!$A$10,0,'Tabla Valoración controles'!$F$6)))</f>
        <v>0</v>
      </c>
      <c r="W12" s="57"/>
      <c r="X12" s="59">
        <f>+IF(W12='Tabla Valoración controles'!$D$7,'Tabla Valoración controles'!$F$7,IF(U12=FORMULAS!$A$10,0,'Tabla Valoración controles'!$F$8))</f>
        <v>0</v>
      </c>
      <c r="Y12" s="57"/>
      <c r="Z12" s="58">
        <f>+IF(Y12='Tabla Valoración controles'!$D$9,'Tabla Valoración controles'!$F$9,IF(U12=FORMULAS!$A$10,0,'Tabla Valoración controles'!$F$10))</f>
        <v>0</v>
      </c>
      <c r="AA12" s="57"/>
      <c r="AB12" s="58">
        <f>+IF(AA12='Tabla Valoración controles'!$D$9,'Tabla Valoración controles'!$F$9,IF(W12=FORMULAS!$A$10,0,'Tabla Valoración controles'!$F$10))</f>
        <v>0</v>
      </c>
      <c r="AC12" s="57"/>
      <c r="AD12" s="58">
        <f>+IF(AC12='Tabla Valoración controles'!$D$13,'Tabla Valoración controles'!$F$13,'Tabla Valoración controles'!$F$14)</f>
        <v>0</v>
      </c>
      <c r="AE12" s="105">
        <f t="shared" si="0"/>
        <v>0</v>
      </c>
      <c r="AF12" s="105">
        <f>+AF11*AE12</f>
        <v>0</v>
      </c>
      <c r="AG12" s="105">
        <f t="shared" si="1"/>
        <v>0.252</v>
      </c>
      <c r="AH12" s="214"/>
      <c r="AI12" s="214"/>
      <c r="AJ12" s="214"/>
      <c r="AK12" s="214"/>
      <c r="AL12" s="215"/>
      <c r="AM12" s="230"/>
      <c r="AN12" s="211"/>
      <c r="AO12" s="141"/>
      <c r="AP12" s="141"/>
      <c r="AQ12" s="141"/>
      <c r="AR12" s="151"/>
      <c r="AS12" s="151"/>
      <c r="AT12" s="141"/>
      <c r="AU12" s="141"/>
      <c r="AV12" s="143"/>
      <c r="AW12" s="208"/>
      <c r="AX12" s="109"/>
      <c r="AY12" s="109"/>
      <c r="AZ12" s="109"/>
      <c r="BA12" s="109"/>
      <c r="BB12" s="109"/>
      <c r="BC12" s="109"/>
      <c r="BD12" s="109"/>
      <c r="BE12" s="109"/>
      <c r="BF12" s="109"/>
      <c r="BG12" s="109"/>
      <c r="BH12" s="109"/>
      <c r="BI12" s="109"/>
      <c r="BJ12" s="109"/>
      <c r="BK12" s="109"/>
      <c r="BL12" s="109"/>
      <c r="BM12" s="109"/>
      <c r="BN12" s="109"/>
      <c r="BO12" s="109"/>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row>
    <row r="13" spans="1:124" ht="17.25" customHeight="1" x14ac:dyDescent="0.2">
      <c r="A13" s="254"/>
      <c r="B13" s="267"/>
      <c r="C13" s="254"/>
      <c r="D13" s="254"/>
      <c r="E13" s="245"/>
      <c r="F13" s="245"/>
      <c r="G13" s="245"/>
      <c r="H13" s="248"/>
      <c r="I13" s="233"/>
      <c r="J13" s="236"/>
      <c r="K13" s="227"/>
      <c r="L13" s="242"/>
      <c r="M13" s="239"/>
      <c r="N13" s="227"/>
      <c r="O13" s="224"/>
      <c r="P13" s="224"/>
      <c r="Q13" s="230"/>
      <c r="R13" s="132"/>
      <c r="S13" s="130"/>
      <c r="T13" s="56">
        <f>VLOOKUP(U13,FORMULAS!$A$15:$B$18,2,0)</f>
        <v>0</v>
      </c>
      <c r="U13" s="57" t="s">
        <v>157</v>
      </c>
      <c r="V13" s="58">
        <f>+IF(U13='Tabla Valoración controles'!$D$4,'Tabla Valoración controles'!$F$4,IF('208-PLA-Ft-78 Mapa Gestión'!U13='Tabla Valoración controles'!$D$5,'Tabla Valoración controles'!$F$5,IF(U13=FORMULAS!$A$10,0,'Tabla Valoración controles'!$F$6)))</f>
        <v>0</v>
      </c>
      <c r="W13" s="57"/>
      <c r="X13" s="59">
        <f>+IF(W13='Tabla Valoración controles'!$D$7,'Tabla Valoración controles'!$F$7,IF(U13=FORMULAS!$A$10,0,'Tabla Valoración controles'!$F$8))</f>
        <v>0</v>
      </c>
      <c r="Y13" s="57"/>
      <c r="Z13" s="58">
        <f>+IF(Y13='Tabla Valoración controles'!$D$9,'Tabla Valoración controles'!$F$9,IF(U13=FORMULAS!$A$10,0,'Tabla Valoración controles'!$F$10))</f>
        <v>0</v>
      </c>
      <c r="AA13" s="57"/>
      <c r="AB13" s="58">
        <f>+IF(AA13='Tabla Valoración controles'!$D$9,'Tabla Valoración controles'!$F$9,IF(W13=FORMULAS!$A$10,0,'Tabla Valoración controles'!$F$10))</f>
        <v>0</v>
      </c>
      <c r="AC13" s="57"/>
      <c r="AD13" s="58">
        <f>+IF(AC13='Tabla Valoración controles'!$D$13,'Tabla Valoración controles'!$F$13,'Tabla Valoración controles'!$F$14)</f>
        <v>0</v>
      </c>
      <c r="AE13" s="105">
        <f t="shared" si="0"/>
        <v>0</v>
      </c>
      <c r="AF13" s="105">
        <f t="shared" ref="AF13:AF14" si="2">+AF12*AE13</f>
        <v>0</v>
      </c>
      <c r="AG13" s="105">
        <f t="shared" si="1"/>
        <v>0.252</v>
      </c>
      <c r="AH13" s="214"/>
      <c r="AI13" s="214"/>
      <c r="AJ13" s="214"/>
      <c r="AK13" s="214"/>
      <c r="AL13" s="215"/>
      <c r="AM13" s="230"/>
      <c r="AN13" s="211"/>
      <c r="AO13" s="141"/>
      <c r="AP13" s="141"/>
      <c r="AQ13" s="141"/>
      <c r="AR13" s="151"/>
      <c r="AS13" s="151"/>
      <c r="AT13" s="141"/>
      <c r="AU13" s="141"/>
      <c r="AV13" s="143"/>
      <c r="AW13" s="208"/>
      <c r="AX13" s="109"/>
      <c r="AY13" s="109"/>
      <c r="AZ13" s="109"/>
      <c r="BA13" s="109"/>
      <c r="BB13" s="109"/>
      <c r="BC13" s="109"/>
      <c r="BD13" s="109"/>
      <c r="BE13" s="109"/>
      <c r="BF13" s="109"/>
      <c r="BG13" s="109"/>
      <c r="BH13" s="109"/>
      <c r="BI13" s="109"/>
      <c r="BJ13" s="109"/>
      <c r="BK13" s="109"/>
      <c r="BL13" s="109"/>
      <c r="BM13" s="109"/>
      <c r="BN13" s="109"/>
      <c r="BO13" s="109"/>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row>
    <row r="14" spans="1:124" ht="17.25" customHeight="1" x14ac:dyDescent="0.2">
      <c r="A14" s="255"/>
      <c r="B14" s="268"/>
      <c r="C14" s="255"/>
      <c r="D14" s="255"/>
      <c r="E14" s="246"/>
      <c r="F14" s="246"/>
      <c r="G14" s="246"/>
      <c r="H14" s="249"/>
      <c r="I14" s="234"/>
      <c r="J14" s="237"/>
      <c r="K14" s="228"/>
      <c r="L14" s="243"/>
      <c r="M14" s="240"/>
      <c r="N14" s="228"/>
      <c r="O14" s="225"/>
      <c r="P14" s="225"/>
      <c r="Q14" s="231"/>
      <c r="R14" s="132"/>
      <c r="S14" s="130"/>
      <c r="T14" s="56">
        <f>VLOOKUP(U14,FORMULAS!$A$15:$B$18,2,0)</f>
        <v>0</v>
      </c>
      <c r="U14" s="57" t="s">
        <v>157</v>
      </c>
      <c r="V14" s="58">
        <f>+IF(U14='Tabla Valoración controles'!$D$4,'Tabla Valoración controles'!$F$4,IF('208-PLA-Ft-78 Mapa Gestión'!U14='Tabla Valoración controles'!$D$5,'Tabla Valoración controles'!$F$5,IF(U14=FORMULAS!$A$10,0,'Tabla Valoración controles'!$F$6)))</f>
        <v>0</v>
      </c>
      <c r="W14" s="57"/>
      <c r="X14" s="59">
        <f>+IF(W14='Tabla Valoración controles'!$D$7,'Tabla Valoración controles'!$F$7,IF(U14=FORMULAS!$A$10,0,'Tabla Valoración controles'!$F$8))</f>
        <v>0</v>
      </c>
      <c r="Y14" s="57"/>
      <c r="Z14" s="58">
        <f>+IF(Y14='Tabla Valoración controles'!$D$9,'Tabla Valoración controles'!$F$9,IF(U14=FORMULAS!$A$10,0,'Tabla Valoración controles'!$F$10))</f>
        <v>0</v>
      </c>
      <c r="AA14" s="57"/>
      <c r="AB14" s="58">
        <f>+IF(AA14='Tabla Valoración controles'!$D$9,'Tabla Valoración controles'!$F$9,IF(W14=FORMULAS!$A$10,0,'Tabla Valoración controles'!$F$10))</f>
        <v>0</v>
      </c>
      <c r="AC14" s="57"/>
      <c r="AD14" s="58">
        <f>+IF(AC14='Tabla Valoración controles'!$D$13,'Tabla Valoración controles'!$F$13,'Tabla Valoración controles'!$F$14)</f>
        <v>0</v>
      </c>
      <c r="AE14" s="105">
        <f t="shared" si="0"/>
        <v>0</v>
      </c>
      <c r="AF14" s="105">
        <f t="shared" si="2"/>
        <v>0</v>
      </c>
      <c r="AG14" s="105">
        <f>+AG13-AF14</f>
        <v>0.252</v>
      </c>
      <c r="AH14" s="214"/>
      <c r="AI14" s="214"/>
      <c r="AJ14" s="214"/>
      <c r="AK14" s="214"/>
      <c r="AL14" s="215"/>
      <c r="AM14" s="231"/>
      <c r="AN14" s="212"/>
      <c r="AO14" s="142"/>
      <c r="AP14" s="142"/>
      <c r="AQ14" s="142"/>
      <c r="AR14" s="152"/>
      <c r="AS14" s="152"/>
      <c r="AT14" s="142"/>
      <c r="AU14" s="142"/>
      <c r="AV14" s="144"/>
      <c r="AW14" s="209"/>
      <c r="AX14" s="110"/>
      <c r="AY14" s="110"/>
      <c r="AZ14" s="110"/>
      <c r="BA14" s="110"/>
      <c r="BB14" s="110"/>
      <c r="BC14" s="110"/>
      <c r="BD14" s="110"/>
      <c r="BE14" s="110"/>
      <c r="BF14" s="110"/>
      <c r="BG14" s="110"/>
      <c r="BH14" s="110"/>
      <c r="BI14" s="110"/>
      <c r="BJ14" s="110"/>
      <c r="BK14" s="110"/>
      <c r="BL14" s="110"/>
      <c r="BM14" s="110"/>
      <c r="BN14" s="110"/>
      <c r="BO14" s="110"/>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row>
    <row r="15" spans="1:124" ht="146.25" customHeight="1" x14ac:dyDescent="0.2">
      <c r="A15" s="253">
        <v>2</v>
      </c>
      <c r="B15" s="266" t="s">
        <v>343</v>
      </c>
      <c r="C15" s="253" t="str">
        <f>VLOOKUP(B15,FORMULAS!$A$30:$B$52,2,0)</f>
        <v>Realizar mejoramiento integral de espacio público en ocho (8) territorios priorizados.</v>
      </c>
      <c r="D15" s="253" t="str">
        <f>VLOOKUP(B15,FORMULAS!$A$30:$C$52,3,0)</f>
        <v>Director de Mejoramiento de Barrios</v>
      </c>
      <c r="E15" s="244" t="s">
        <v>113</v>
      </c>
      <c r="F15" s="244" t="s">
        <v>351</v>
      </c>
      <c r="G15" s="247" t="s">
        <v>352</v>
      </c>
      <c r="H15" s="244" t="s">
        <v>353</v>
      </c>
      <c r="I15" s="232" t="s">
        <v>260</v>
      </c>
      <c r="J15" s="235">
        <v>600</v>
      </c>
      <c r="K15" s="226" t="str">
        <f>+IF(L15=FORMULAS!$N$2,FORMULAS!$O$2,IF('208-PLA-Ft-78 Mapa Gestión'!L15:L20=FORMULAS!$N$3,FORMULAS!$O$3,IF('208-PLA-Ft-78 Mapa Gestión'!L15:L20=FORMULAS!$N$4,FORMULAS!$O$4,IF('208-PLA-Ft-78 Mapa Gestión'!L15:L20=FORMULAS!$N$5,FORMULAS!$O$5,IF('208-PLA-Ft-78 Mapa Gestión'!L15:L20=FORMULAS!$N$6,FORMULAS!$O$6)))))</f>
        <v>Alta</v>
      </c>
      <c r="L15" s="241">
        <f>+IF(J15&lt;=FORMULAS!$M$2,FORMULAS!$N$2,IF('208-PLA-Ft-78 Mapa Gestión'!J15&lt;=FORMULAS!$M$3,FORMULAS!$N$3,IF('208-PLA-Ft-78 Mapa Gestión'!J15&lt;=FORMULAS!$M$4,FORMULAS!$N$4,IF('208-PLA-Ft-78 Mapa Gestión'!J15&lt;=FORMULAS!$M$5,FORMULAS!$N$5,FORMULAS!$N$6))))</f>
        <v>0.8</v>
      </c>
      <c r="M15" s="238" t="s">
        <v>86</v>
      </c>
      <c r="N15" s="226" t="str">
        <f>+IF(M15=FORMULAS!$H$2,FORMULAS!$I$2,IF('208-PLA-Ft-78 Mapa Gestión'!M15:M20=FORMULAS!$H$3,FORMULAS!$I$3,IF('208-PLA-Ft-78 Mapa Gestión'!M15:M20=FORMULAS!$H$4,FORMULAS!$I$4,IF('208-PLA-Ft-78 Mapa Gestión'!M15:M20=FORMULAS!$H$5,FORMULAS!$I$5,IF('208-PLA-Ft-78 Mapa Gestión'!M15:M20=FORMULAS!$H$6,FORMULAS!$I$6,IF('208-PLA-Ft-78 Mapa Gestión'!M15:M20=FORMULAS!$H$7,FORMULAS!$I$7,IF('208-PLA-Ft-78 Mapa Gestión'!M15:M20=FORMULAS!$H$8,FORMULAS!$I$8,IF('208-PLA-Ft-78 Mapa Gestión'!M15:M20=FORMULAS!$H$9,FORMULAS!$I$9,IF('208-PLA-Ft-78 Mapa Gestión'!M15:M20=FORMULAS!$H$10,FORMULAS!$I$10,IF('208-PLA-Ft-78 Mapa Gestión'!M15:M20=FORMULAS!$H$11,FORMULAS!$I$11))))))))))</f>
        <v>Mayor</v>
      </c>
      <c r="O15" s="223">
        <f>VLOOKUP(N15,FORMULAS!$I$1:$J$6,2,0)</f>
        <v>0.8</v>
      </c>
      <c r="P15" s="223" t="str">
        <f t="shared" ref="P15" si="3">CONCATENATE(N15,K15)</f>
        <v>MayorAlta</v>
      </c>
      <c r="Q15" s="229" t="str">
        <f>VLOOKUP(P15,FORMULAS!$K$17:$L$42,2,0)</f>
        <v>Alto</v>
      </c>
      <c r="R15" s="132">
        <v>1</v>
      </c>
      <c r="S15" s="130" t="s">
        <v>472</v>
      </c>
      <c r="T15" s="56" t="str">
        <f>VLOOKUP(U15,FORMULAS!$A$15:$B$18,2,0)</f>
        <v>Probabilidad</v>
      </c>
      <c r="U15" s="57" t="s">
        <v>13</v>
      </c>
      <c r="V15" s="58">
        <f>+IF(U15='Tabla Valoración controles'!$D$4,'Tabla Valoración controles'!$F$4,IF('208-PLA-Ft-78 Mapa Gestión'!U15='Tabla Valoración controles'!$D$5,'Tabla Valoración controles'!$F$5,IF(U15=FORMULAS!$A$10,0,'Tabla Valoración controles'!$F$6)))</f>
        <v>0.25</v>
      </c>
      <c r="W15" s="57" t="s">
        <v>8</v>
      </c>
      <c r="X15" s="59">
        <f>+IF(W15='Tabla Valoración controles'!$D$7,'Tabla Valoración controles'!$F$7,IF(U15=FORMULAS!$A$10,0,'Tabla Valoración controles'!$F$8))</f>
        <v>0.15</v>
      </c>
      <c r="Y15" s="57" t="s">
        <v>18</v>
      </c>
      <c r="Z15" s="58">
        <f>+IF(Y15='Tabla Valoración controles'!$D$9,'Tabla Valoración controles'!$F$9,IF(U15=FORMULAS!$A$10,0,'Tabla Valoración controles'!$F$10))</f>
        <v>0</v>
      </c>
      <c r="AA15" s="57" t="s">
        <v>21</v>
      </c>
      <c r="AB15" s="58">
        <f>+IF(AA15='Tabla Valoración controles'!$D$9,'Tabla Valoración controles'!$F$9,IF(W15=FORMULAS!$A$10,0,'Tabla Valoración controles'!$F$10))</f>
        <v>0</v>
      </c>
      <c r="AC15" s="57" t="s">
        <v>100</v>
      </c>
      <c r="AD15" s="58">
        <f>+IF(AC15='Tabla Valoración controles'!$D$13,'Tabla Valoración controles'!$F$13,'Tabla Valoración controles'!$F$14)</f>
        <v>0</v>
      </c>
      <c r="AE15" s="105">
        <f t="shared" si="0"/>
        <v>0.4</v>
      </c>
      <c r="AF15" s="105">
        <f>+IF(T15=FORMULAS!$A$8,'208-PLA-Ft-78 Mapa Gestión'!AE15*'208-PLA-Ft-78 Mapa Gestión'!L15:L20,'208-PLA-Ft-78 Mapa Gestión'!AE15*'208-PLA-Ft-78 Mapa Gestión'!O15:O20)</f>
        <v>0.32000000000000006</v>
      </c>
      <c r="AG15" s="105">
        <f>+IF(T15=FORMULAS!$A$8,'208-PLA-Ft-78 Mapa Gestión'!L15:L20-'208-PLA-Ft-78 Mapa Gestión'!AF15,0)</f>
        <v>0.48</v>
      </c>
      <c r="AH15" s="213">
        <f>+AG20</f>
        <v>0.33599999999999997</v>
      </c>
      <c r="AI15" s="213" t="str">
        <f>+IF(AH15&lt;=FORMULAS!$N$2,FORMULAS!$O$2,IF(AH15&lt;=FORMULAS!$N$3,FORMULAS!$O$3,IF(AH15&lt;=FORMULAS!$N$4,FORMULAS!$O$4,IF(AH15&lt;=FORMULAS!$N$5,FORMULAS!$O$5,FORMULAS!O12))))</f>
        <v>Baja</v>
      </c>
      <c r="AJ15" s="213" t="str">
        <f>+IF(T15=FORMULAS!$A$9,AG20,'208-PLA-Ft-78 Mapa Gestión'!N15:N20)</f>
        <v>Mayor</v>
      </c>
      <c r="AK15" s="213">
        <f>+IF(T15=FORMULAS!B15,'208-PLA-Ft-78 Mapa Gestión'!AG20,'208-PLA-Ft-78 Mapa Gestión'!O15:O20)</f>
        <v>0.8</v>
      </c>
      <c r="AL15" s="215" t="str">
        <f>CONCATENATE(AJ15,AI15)</f>
        <v>MayorBaja</v>
      </c>
      <c r="AM15" s="229" t="str">
        <f>VLOOKUP(AL15,FORMULAS!$K$17:$L$42,2,0)</f>
        <v>Alto</v>
      </c>
      <c r="AN15" s="210" t="s">
        <v>163</v>
      </c>
      <c r="AO15" s="140" t="s">
        <v>720</v>
      </c>
      <c r="AP15" s="139" t="s">
        <v>581</v>
      </c>
      <c r="AQ15" s="139" t="s">
        <v>329</v>
      </c>
      <c r="AR15" s="150">
        <v>44593</v>
      </c>
      <c r="AS15" s="149">
        <v>44742</v>
      </c>
      <c r="AT15" s="139" t="s">
        <v>602</v>
      </c>
      <c r="AU15" s="139" t="s">
        <v>601</v>
      </c>
      <c r="AV15" s="157" t="s">
        <v>235</v>
      </c>
      <c r="AW15" s="207" t="s">
        <v>695</v>
      </c>
      <c r="AX15" s="108"/>
      <c r="AY15" s="108"/>
      <c r="AZ15" s="108"/>
      <c r="BA15" s="108"/>
      <c r="BB15" s="108"/>
      <c r="BC15" s="108"/>
      <c r="BD15" s="108"/>
      <c r="BE15" s="108"/>
      <c r="BF15" s="108"/>
      <c r="BG15" s="108"/>
      <c r="BH15" s="108"/>
      <c r="BI15" s="108"/>
      <c r="BJ15" s="108"/>
      <c r="BK15" s="108"/>
      <c r="BL15" s="108"/>
      <c r="BM15" s="108"/>
      <c r="BN15" s="108"/>
      <c r="BO15" s="108"/>
      <c r="BP15" s="210"/>
      <c r="BQ15" s="210"/>
      <c r="BR15" s="210"/>
      <c r="BS15" s="210"/>
      <c r="BT15" s="210"/>
      <c r="BU15" s="210"/>
      <c r="BV15" s="210"/>
      <c r="BW15" s="210"/>
      <c r="BX15" s="210"/>
      <c r="BY15" s="210"/>
      <c r="BZ15" s="210"/>
      <c r="CA15" s="210"/>
      <c r="CB15" s="210"/>
      <c r="CC15" s="210"/>
      <c r="CD15" s="210"/>
      <c r="CE15" s="210"/>
      <c r="CF15" s="210"/>
      <c r="CG15" s="210"/>
      <c r="CH15" s="210"/>
      <c r="CI15" s="210"/>
      <c r="CJ15" s="210"/>
      <c r="CK15" s="210"/>
      <c r="CL15" s="210"/>
      <c r="CM15" s="210"/>
      <c r="CN15" s="210"/>
      <c r="CO15" s="210"/>
      <c r="CP15" s="210"/>
      <c r="CQ15" s="210"/>
      <c r="CR15" s="210"/>
      <c r="CS15" s="210"/>
      <c r="CT15" s="210"/>
      <c r="CU15" s="210"/>
      <c r="CV15" s="210"/>
      <c r="CW15" s="210"/>
      <c r="CX15" s="210"/>
      <c r="CY15" s="210"/>
      <c r="CZ15" s="210"/>
      <c r="DA15" s="210"/>
      <c r="DB15" s="210"/>
      <c r="DC15" s="210"/>
      <c r="DD15" s="210"/>
      <c r="DE15" s="210"/>
      <c r="DF15" s="210"/>
      <c r="DG15" s="210"/>
      <c r="DH15" s="210"/>
      <c r="DI15" s="210"/>
      <c r="DJ15" s="210"/>
      <c r="DK15" s="210"/>
      <c r="DL15" s="210"/>
      <c r="DM15" s="210"/>
      <c r="DN15" s="210"/>
      <c r="DO15" s="210"/>
      <c r="DP15" s="210"/>
      <c r="DQ15" s="210"/>
      <c r="DR15" s="210"/>
      <c r="DS15" s="210"/>
      <c r="DT15" s="210"/>
    </row>
    <row r="16" spans="1:124" ht="146.25" customHeight="1" x14ac:dyDescent="0.2">
      <c r="A16" s="254"/>
      <c r="B16" s="267"/>
      <c r="C16" s="254"/>
      <c r="D16" s="254"/>
      <c r="E16" s="245"/>
      <c r="F16" s="245"/>
      <c r="G16" s="248"/>
      <c r="H16" s="245"/>
      <c r="I16" s="233"/>
      <c r="J16" s="236"/>
      <c r="K16" s="227"/>
      <c r="L16" s="242"/>
      <c r="M16" s="239"/>
      <c r="N16" s="227"/>
      <c r="O16" s="224"/>
      <c r="P16" s="224"/>
      <c r="Q16" s="230"/>
      <c r="R16" s="132">
        <v>2</v>
      </c>
      <c r="S16" s="130" t="s">
        <v>473</v>
      </c>
      <c r="T16" s="56" t="str">
        <f>VLOOKUP(U16,FORMULAS!$A$15:$B$18,2,0)</f>
        <v>Probabilidad</v>
      </c>
      <c r="U16" s="57" t="s">
        <v>14</v>
      </c>
      <c r="V16" s="58">
        <f>+IF(U16='Tabla Valoración controles'!$D$4,'Tabla Valoración controles'!$F$4,IF('208-PLA-Ft-78 Mapa Gestión'!U16='Tabla Valoración controles'!$D$5,'Tabla Valoración controles'!$F$5,IF(U16=FORMULAS!$A$10,0,'Tabla Valoración controles'!$F$6)))</f>
        <v>0.15</v>
      </c>
      <c r="W16" s="57" t="s">
        <v>8</v>
      </c>
      <c r="X16" s="59">
        <f>+IF(W16='Tabla Valoración controles'!$D$7,'Tabla Valoración controles'!$F$7,IF(U16=FORMULAS!$A$10,0,'Tabla Valoración controles'!$F$8))</f>
        <v>0.15</v>
      </c>
      <c r="Y16" s="57" t="s">
        <v>18</v>
      </c>
      <c r="Z16" s="58">
        <f>+IF(Y16='Tabla Valoración controles'!$D$9,'Tabla Valoración controles'!$F$9,IF(U16=FORMULAS!$A$10,0,'Tabla Valoración controles'!$F$10))</f>
        <v>0</v>
      </c>
      <c r="AA16" s="57" t="s">
        <v>21</v>
      </c>
      <c r="AB16" s="58">
        <f>+IF(AA16='Tabla Valoración controles'!$D$9,'Tabla Valoración controles'!$F$9,IF(W16=FORMULAS!$A$10,0,'Tabla Valoración controles'!$F$10))</f>
        <v>0</v>
      </c>
      <c r="AC16" s="57" t="s">
        <v>100</v>
      </c>
      <c r="AD16" s="58">
        <f>+IF(AC16='Tabla Valoración controles'!$D$13,'Tabla Valoración controles'!$F$13,'Tabla Valoración controles'!$F$14)</f>
        <v>0</v>
      </c>
      <c r="AE16" s="105">
        <f t="shared" si="0"/>
        <v>0.3</v>
      </c>
      <c r="AF16" s="105">
        <f>+AE16*AG15</f>
        <v>0.14399999999999999</v>
      </c>
      <c r="AG16" s="105">
        <f>+AG15-AF16</f>
        <v>0.33599999999999997</v>
      </c>
      <c r="AH16" s="214"/>
      <c r="AI16" s="214"/>
      <c r="AJ16" s="214"/>
      <c r="AK16" s="214"/>
      <c r="AL16" s="215"/>
      <c r="AM16" s="230"/>
      <c r="AN16" s="211"/>
      <c r="AO16" s="139" t="s">
        <v>721</v>
      </c>
      <c r="AP16" s="139" t="s">
        <v>581</v>
      </c>
      <c r="AQ16" s="139" t="s">
        <v>329</v>
      </c>
      <c r="AR16" s="150">
        <v>44593</v>
      </c>
      <c r="AS16" s="149">
        <v>44771</v>
      </c>
      <c r="AT16" s="153" t="s">
        <v>604</v>
      </c>
      <c r="AU16" s="153" t="s">
        <v>605</v>
      </c>
      <c r="AV16" s="157" t="s">
        <v>235</v>
      </c>
      <c r="AW16" s="208"/>
      <c r="AX16" s="109"/>
      <c r="AY16" s="109"/>
      <c r="AZ16" s="109"/>
      <c r="BA16" s="109"/>
      <c r="BB16" s="109"/>
      <c r="BC16" s="109"/>
      <c r="BD16" s="109"/>
      <c r="BE16" s="109"/>
      <c r="BF16" s="109"/>
      <c r="BG16" s="109"/>
      <c r="BH16" s="109"/>
      <c r="BI16" s="109"/>
      <c r="BJ16" s="109"/>
      <c r="BK16" s="109"/>
      <c r="BL16" s="109"/>
      <c r="BM16" s="109"/>
      <c r="BN16" s="109"/>
      <c r="BO16" s="109"/>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row>
    <row r="17" spans="1:124" ht="17.25" customHeight="1" x14ac:dyDescent="0.2">
      <c r="A17" s="254"/>
      <c r="B17" s="267"/>
      <c r="C17" s="254"/>
      <c r="D17" s="254"/>
      <c r="E17" s="245"/>
      <c r="F17" s="245"/>
      <c r="G17" s="248"/>
      <c r="H17" s="245"/>
      <c r="I17" s="233"/>
      <c r="J17" s="236"/>
      <c r="K17" s="227"/>
      <c r="L17" s="242"/>
      <c r="M17" s="239"/>
      <c r="N17" s="227"/>
      <c r="O17" s="224"/>
      <c r="P17" s="224"/>
      <c r="Q17" s="230"/>
      <c r="R17" s="132"/>
      <c r="S17" s="130"/>
      <c r="T17" s="56">
        <f>VLOOKUP(U17,FORMULAS!$A$15:$B$18,2,0)</f>
        <v>0</v>
      </c>
      <c r="U17" s="57" t="s">
        <v>157</v>
      </c>
      <c r="V17" s="58">
        <f>+IF(U17='Tabla Valoración controles'!$D$4,'Tabla Valoración controles'!$F$4,IF('208-PLA-Ft-78 Mapa Gestión'!U17='Tabla Valoración controles'!$D$5,'Tabla Valoración controles'!$F$5,IF(U17=FORMULAS!$A$10,0,'Tabla Valoración controles'!$F$6)))</f>
        <v>0</v>
      </c>
      <c r="W17" s="57" t="s">
        <v>8</v>
      </c>
      <c r="X17" s="59">
        <f>+IF(W17='Tabla Valoración controles'!$D$7,'Tabla Valoración controles'!$F$7,IF(U17=FORMULAS!$A$10,0,'Tabla Valoración controles'!$F$8))</f>
        <v>0</v>
      </c>
      <c r="Y17" s="57" t="s">
        <v>19</v>
      </c>
      <c r="Z17" s="58">
        <f>+IF(Y17='Tabla Valoración controles'!$D$9,'Tabla Valoración controles'!$F$9,IF(U17=FORMULAS!$A$10,0,'Tabla Valoración controles'!$F$10))</f>
        <v>0</v>
      </c>
      <c r="AA17" s="57" t="s">
        <v>22</v>
      </c>
      <c r="AB17" s="58">
        <f>+IF(AA17='Tabla Valoración controles'!$D$9,'Tabla Valoración controles'!$F$9,IF(W17=FORMULAS!$A$10,0,'Tabla Valoración controles'!$F$10))</f>
        <v>0</v>
      </c>
      <c r="AC17" s="57" t="s">
        <v>100</v>
      </c>
      <c r="AD17" s="58">
        <f>+IF(AC17='Tabla Valoración controles'!$D$13,'Tabla Valoración controles'!$F$13,'Tabla Valoración controles'!$F$14)</f>
        <v>0</v>
      </c>
      <c r="AE17" s="105">
        <f t="shared" si="0"/>
        <v>0</v>
      </c>
      <c r="AF17" s="105">
        <f>+AF16*AE17</f>
        <v>0</v>
      </c>
      <c r="AG17" s="105">
        <f t="shared" ref="AG17:AG20" si="4">+AG16-AF17</f>
        <v>0.33599999999999997</v>
      </c>
      <c r="AH17" s="214"/>
      <c r="AI17" s="214"/>
      <c r="AJ17" s="214"/>
      <c r="AK17" s="214"/>
      <c r="AL17" s="215"/>
      <c r="AM17" s="230"/>
      <c r="AN17" s="211"/>
      <c r="AO17" s="141"/>
      <c r="AP17" s="143"/>
      <c r="AQ17" s="143"/>
      <c r="AR17" s="143"/>
      <c r="AS17" s="143"/>
      <c r="AT17" s="143"/>
      <c r="AU17" s="143"/>
      <c r="AV17" s="143"/>
      <c r="AW17" s="208"/>
      <c r="AX17" s="109"/>
      <c r="AY17" s="109"/>
      <c r="AZ17" s="109"/>
      <c r="BA17" s="109"/>
      <c r="BB17" s="109"/>
      <c r="BC17" s="109"/>
      <c r="BD17" s="109"/>
      <c r="BE17" s="109"/>
      <c r="BF17" s="109"/>
      <c r="BG17" s="109"/>
      <c r="BH17" s="109"/>
      <c r="BI17" s="109"/>
      <c r="BJ17" s="109"/>
      <c r="BK17" s="109"/>
      <c r="BL17" s="109"/>
      <c r="BM17" s="109"/>
      <c r="BN17" s="109"/>
      <c r="BO17" s="109"/>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row>
    <row r="18" spans="1:124" ht="17.25" customHeight="1" x14ac:dyDescent="0.2">
      <c r="A18" s="254"/>
      <c r="B18" s="267"/>
      <c r="C18" s="254"/>
      <c r="D18" s="254"/>
      <c r="E18" s="245"/>
      <c r="F18" s="245"/>
      <c r="G18" s="248"/>
      <c r="H18" s="245"/>
      <c r="I18" s="233"/>
      <c r="J18" s="236"/>
      <c r="K18" s="227"/>
      <c r="L18" s="242"/>
      <c r="M18" s="239"/>
      <c r="N18" s="227"/>
      <c r="O18" s="224"/>
      <c r="P18" s="224"/>
      <c r="Q18" s="230"/>
      <c r="R18" s="132"/>
      <c r="S18" s="130"/>
      <c r="T18" s="56">
        <f>VLOOKUP(U18,FORMULAS!$A$15:$B$18,2,0)</f>
        <v>0</v>
      </c>
      <c r="U18" s="57" t="s">
        <v>157</v>
      </c>
      <c r="V18" s="58">
        <f>+IF(U18='Tabla Valoración controles'!$D$4,'Tabla Valoración controles'!$F$4,IF('208-PLA-Ft-78 Mapa Gestión'!U18='Tabla Valoración controles'!$D$5,'Tabla Valoración controles'!$F$5,IF(U18=FORMULAS!$A$10,0,'Tabla Valoración controles'!$F$6)))</f>
        <v>0</v>
      </c>
      <c r="W18" s="57"/>
      <c r="X18" s="59">
        <f>+IF(W18='Tabla Valoración controles'!$D$7,'Tabla Valoración controles'!$F$7,IF(U18=FORMULAS!$A$10,0,'Tabla Valoración controles'!$F$8))</f>
        <v>0</v>
      </c>
      <c r="Y18" s="57"/>
      <c r="Z18" s="58">
        <f>+IF(Y18='Tabla Valoración controles'!$D$9,'Tabla Valoración controles'!$F$9,IF(U18=FORMULAS!$A$10,0,'Tabla Valoración controles'!$F$10))</f>
        <v>0</v>
      </c>
      <c r="AA18" s="57" t="s">
        <v>22</v>
      </c>
      <c r="AB18" s="58">
        <f>+IF(AA18='Tabla Valoración controles'!$D$9,'Tabla Valoración controles'!$F$9,IF(W18=FORMULAS!$A$10,0,'Tabla Valoración controles'!$F$10))</f>
        <v>0</v>
      </c>
      <c r="AC18" s="57"/>
      <c r="AD18" s="58">
        <f>+IF(AC18='Tabla Valoración controles'!$D$13,'Tabla Valoración controles'!$F$13,'Tabla Valoración controles'!$F$14)</f>
        <v>0</v>
      </c>
      <c r="AE18" s="105">
        <f t="shared" si="0"/>
        <v>0</v>
      </c>
      <c r="AF18" s="105">
        <f>+AF17*AE18</f>
        <v>0</v>
      </c>
      <c r="AG18" s="105">
        <f t="shared" si="4"/>
        <v>0.33599999999999997</v>
      </c>
      <c r="AH18" s="214"/>
      <c r="AI18" s="214"/>
      <c r="AJ18" s="214"/>
      <c r="AK18" s="214"/>
      <c r="AL18" s="215"/>
      <c r="AM18" s="230"/>
      <c r="AN18" s="211"/>
      <c r="AO18" s="141"/>
      <c r="AP18" s="143"/>
      <c r="AQ18" s="143"/>
      <c r="AR18" s="143"/>
      <c r="AS18" s="143"/>
      <c r="AT18" s="143"/>
      <c r="AU18" s="143"/>
      <c r="AV18" s="143"/>
      <c r="AW18" s="208"/>
      <c r="AX18" s="109"/>
      <c r="AY18" s="109"/>
      <c r="AZ18" s="109"/>
      <c r="BA18" s="109"/>
      <c r="BB18" s="109"/>
      <c r="BC18" s="109"/>
      <c r="BD18" s="109"/>
      <c r="BE18" s="109"/>
      <c r="BF18" s="109"/>
      <c r="BG18" s="109"/>
      <c r="BH18" s="109"/>
      <c r="BI18" s="109"/>
      <c r="BJ18" s="109"/>
      <c r="BK18" s="109"/>
      <c r="BL18" s="109"/>
      <c r="BM18" s="109"/>
      <c r="BN18" s="109"/>
      <c r="BO18" s="109"/>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row>
    <row r="19" spans="1:124" ht="17.25" customHeight="1" x14ac:dyDescent="0.2">
      <c r="A19" s="254"/>
      <c r="B19" s="267"/>
      <c r="C19" s="254"/>
      <c r="D19" s="254"/>
      <c r="E19" s="245"/>
      <c r="F19" s="245"/>
      <c r="G19" s="248"/>
      <c r="H19" s="245"/>
      <c r="I19" s="233"/>
      <c r="J19" s="236"/>
      <c r="K19" s="227"/>
      <c r="L19" s="242"/>
      <c r="M19" s="239"/>
      <c r="N19" s="227"/>
      <c r="O19" s="224"/>
      <c r="P19" s="224"/>
      <c r="Q19" s="230"/>
      <c r="R19" s="132"/>
      <c r="S19" s="130"/>
      <c r="T19" s="56">
        <f>VLOOKUP(U19,FORMULAS!$A$15:$B$18,2,0)</f>
        <v>0</v>
      </c>
      <c r="U19" s="57" t="s">
        <v>157</v>
      </c>
      <c r="V19" s="58">
        <f>+IF(U19='Tabla Valoración controles'!$D$4,'Tabla Valoración controles'!$F$4,IF('208-PLA-Ft-78 Mapa Gestión'!U19='Tabla Valoración controles'!$D$5,'Tabla Valoración controles'!$F$5,IF(U19=FORMULAS!$A$10,0,'Tabla Valoración controles'!$F$6)))</f>
        <v>0</v>
      </c>
      <c r="W19" s="57"/>
      <c r="X19" s="59">
        <f>+IF(W19='Tabla Valoración controles'!$D$7,'Tabla Valoración controles'!$F$7,IF(U19=FORMULAS!$A$10,0,'Tabla Valoración controles'!$F$8))</f>
        <v>0</v>
      </c>
      <c r="Y19" s="57"/>
      <c r="Z19" s="58">
        <f>+IF(Y19='Tabla Valoración controles'!$D$9,'Tabla Valoración controles'!$F$9,IF(U19=FORMULAS!$A$10,0,'Tabla Valoración controles'!$F$10))</f>
        <v>0</v>
      </c>
      <c r="AA19" s="57"/>
      <c r="AB19" s="58">
        <f>+IF(AA19='Tabla Valoración controles'!$D$9,'Tabla Valoración controles'!$F$9,IF(W19=FORMULAS!$A$10,0,'Tabla Valoración controles'!$F$10))</f>
        <v>0</v>
      </c>
      <c r="AC19" s="57"/>
      <c r="AD19" s="58">
        <f>+IF(AC19='Tabla Valoración controles'!$D$13,'Tabla Valoración controles'!$F$13,'Tabla Valoración controles'!$F$14)</f>
        <v>0</v>
      </c>
      <c r="AE19" s="105">
        <f t="shared" si="0"/>
        <v>0</v>
      </c>
      <c r="AF19" s="105">
        <f t="shared" ref="AF19:AF20" si="5">+AF18*AE19</f>
        <v>0</v>
      </c>
      <c r="AG19" s="105">
        <f t="shared" si="4"/>
        <v>0.33599999999999997</v>
      </c>
      <c r="AH19" s="214"/>
      <c r="AI19" s="214"/>
      <c r="AJ19" s="214"/>
      <c r="AK19" s="214"/>
      <c r="AL19" s="215"/>
      <c r="AM19" s="230"/>
      <c r="AN19" s="211"/>
      <c r="AO19" s="141"/>
      <c r="AP19" s="143"/>
      <c r="AQ19" s="143"/>
      <c r="AR19" s="143"/>
      <c r="AS19" s="143"/>
      <c r="AT19" s="143"/>
      <c r="AU19" s="143"/>
      <c r="AV19" s="143"/>
      <c r="AW19" s="208"/>
      <c r="AX19" s="109"/>
      <c r="AY19" s="109"/>
      <c r="AZ19" s="109"/>
      <c r="BA19" s="109"/>
      <c r="BB19" s="109"/>
      <c r="BC19" s="109"/>
      <c r="BD19" s="109"/>
      <c r="BE19" s="109"/>
      <c r="BF19" s="109"/>
      <c r="BG19" s="109"/>
      <c r="BH19" s="109"/>
      <c r="BI19" s="109"/>
      <c r="BJ19" s="109"/>
      <c r="BK19" s="109"/>
      <c r="BL19" s="109"/>
      <c r="BM19" s="109"/>
      <c r="BN19" s="109"/>
      <c r="BO19" s="109"/>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row>
    <row r="20" spans="1:124" ht="17.25" customHeight="1" x14ac:dyDescent="0.2">
      <c r="A20" s="255"/>
      <c r="B20" s="268"/>
      <c r="C20" s="255"/>
      <c r="D20" s="255"/>
      <c r="E20" s="246"/>
      <c r="F20" s="246"/>
      <c r="G20" s="249"/>
      <c r="H20" s="246"/>
      <c r="I20" s="234"/>
      <c r="J20" s="237"/>
      <c r="K20" s="228"/>
      <c r="L20" s="243"/>
      <c r="M20" s="240"/>
      <c r="N20" s="228"/>
      <c r="O20" s="225"/>
      <c r="P20" s="225"/>
      <c r="Q20" s="231"/>
      <c r="R20" s="132"/>
      <c r="S20" s="130"/>
      <c r="T20" s="56">
        <f>VLOOKUP(U20,FORMULAS!$A$15:$B$18,2,0)</f>
        <v>0</v>
      </c>
      <c r="U20" s="57" t="s">
        <v>157</v>
      </c>
      <c r="V20" s="58">
        <f>+IF(U20='Tabla Valoración controles'!$D$4,'Tabla Valoración controles'!$F$4,IF('208-PLA-Ft-78 Mapa Gestión'!U20='Tabla Valoración controles'!$D$5,'Tabla Valoración controles'!$F$5,IF(U20=FORMULAS!$A$10,0,'Tabla Valoración controles'!$F$6)))</f>
        <v>0</v>
      </c>
      <c r="W20" s="57"/>
      <c r="X20" s="59">
        <f>+IF(W20='Tabla Valoración controles'!$D$7,'Tabla Valoración controles'!$F$7,IF(U20=FORMULAS!$A$10,0,'Tabla Valoración controles'!$F$8))</f>
        <v>0</v>
      </c>
      <c r="Y20" s="57"/>
      <c r="Z20" s="58">
        <f>+IF(Y20='Tabla Valoración controles'!$D$9,'Tabla Valoración controles'!$F$9,IF(U20=FORMULAS!$A$10,0,'Tabla Valoración controles'!$F$10))</f>
        <v>0</v>
      </c>
      <c r="AA20" s="57"/>
      <c r="AB20" s="58">
        <f>+IF(AA20='Tabla Valoración controles'!$D$9,'Tabla Valoración controles'!$F$9,IF(W20=FORMULAS!$A$10,0,'Tabla Valoración controles'!$F$10))</f>
        <v>0</v>
      </c>
      <c r="AC20" s="57"/>
      <c r="AD20" s="58">
        <f>+IF(AC20='Tabla Valoración controles'!$D$13,'Tabla Valoración controles'!$F$13,'Tabla Valoración controles'!$F$14)</f>
        <v>0</v>
      </c>
      <c r="AE20" s="105">
        <f t="shared" si="0"/>
        <v>0</v>
      </c>
      <c r="AF20" s="105">
        <f t="shared" si="5"/>
        <v>0</v>
      </c>
      <c r="AG20" s="105">
        <f t="shared" si="4"/>
        <v>0.33599999999999997</v>
      </c>
      <c r="AH20" s="214"/>
      <c r="AI20" s="214"/>
      <c r="AJ20" s="214"/>
      <c r="AK20" s="214"/>
      <c r="AL20" s="215"/>
      <c r="AM20" s="231"/>
      <c r="AN20" s="212"/>
      <c r="AO20" s="142"/>
      <c r="AP20" s="144"/>
      <c r="AQ20" s="144"/>
      <c r="AR20" s="144"/>
      <c r="AS20" s="144"/>
      <c r="AT20" s="144"/>
      <c r="AU20" s="144"/>
      <c r="AV20" s="144"/>
      <c r="AW20" s="209"/>
      <c r="AX20" s="110"/>
      <c r="AY20" s="110"/>
      <c r="AZ20" s="110"/>
      <c r="BA20" s="110"/>
      <c r="BB20" s="110"/>
      <c r="BC20" s="110"/>
      <c r="BD20" s="110"/>
      <c r="BE20" s="110"/>
      <c r="BF20" s="110"/>
      <c r="BG20" s="110"/>
      <c r="BH20" s="110"/>
      <c r="BI20" s="110"/>
      <c r="BJ20" s="110"/>
      <c r="BK20" s="110"/>
      <c r="BL20" s="110"/>
      <c r="BM20" s="110"/>
      <c r="BN20" s="110"/>
      <c r="BO20" s="110"/>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row>
    <row r="21" spans="1:124" ht="186" customHeight="1" x14ac:dyDescent="0.2">
      <c r="A21" s="253">
        <v>3</v>
      </c>
      <c r="B21" s="303" t="s">
        <v>172</v>
      </c>
      <c r="C21" s="253" t="str">
        <f>VLOOKUP(B21,FORMULAS!$A$30:$B$52,2,0)</f>
        <v>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v>
      </c>
      <c r="D21" s="253" t="str">
        <f>VLOOKUP(B21,FORMULAS!$A$30:$C$52,3,0)</f>
        <v>Director de Mejoramiento de Barrios</v>
      </c>
      <c r="E21" s="244" t="s">
        <v>259</v>
      </c>
      <c r="F21" s="244" t="s">
        <v>354</v>
      </c>
      <c r="G21" s="244" t="s">
        <v>355</v>
      </c>
      <c r="H21" s="247" t="s">
        <v>356</v>
      </c>
      <c r="I21" s="232" t="s">
        <v>260</v>
      </c>
      <c r="J21" s="235">
        <v>600</v>
      </c>
      <c r="K21" s="226" t="str">
        <f>+IF(L21=FORMULAS!$N$2,FORMULAS!$O$2,IF('208-PLA-Ft-78 Mapa Gestión'!L21:L26=FORMULAS!$N$3,FORMULAS!$O$3,IF('208-PLA-Ft-78 Mapa Gestión'!L21:L26=FORMULAS!$N$4,FORMULAS!$O$4,IF('208-PLA-Ft-78 Mapa Gestión'!L21:L26=FORMULAS!$N$5,FORMULAS!$O$5,IF('208-PLA-Ft-78 Mapa Gestión'!L21:L26=FORMULAS!$N$6,FORMULAS!$O$6)))))</f>
        <v>Alta</v>
      </c>
      <c r="L21" s="241">
        <f>+IF(J21&lt;=FORMULAS!$M$2,FORMULAS!$N$2,IF('208-PLA-Ft-78 Mapa Gestión'!J21&lt;=FORMULAS!$M$3,FORMULAS!$N$3,IF('208-PLA-Ft-78 Mapa Gestión'!J21&lt;=FORMULAS!$M$4,FORMULAS!$N$4,IF('208-PLA-Ft-78 Mapa Gestión'!J21&lt;=FORMULAS!$M$5,FORMULAS!$N$5,FORMULAS!$N$6))))</f>
        <v>0.8</v>
      </c>
      <c r="M21" s="238" t="s">
        <v>91</v>
      </c>
      <c r="N21" s="226" t="str">
        <f>+IF(M21=FORMULAS!$H$2,FORMULAS!$I$2,IF('208-PLA-Ft-78 Mapa Gestión'!M21:M26=FORMULAS!$H$3,FORMULAS!$I$3,IF('208-PLA-Ft-78 Mapa Gestión'!M21:M26=FORMULAS!$H$4,FORMULAS!$I$4,IF('208-PLA-Ft-78 Mapa Gestión'!M21:M26=FORMULAS!$H$5,FORMULAS!$I$5,IF('208-PLA-Ft-78 Mapa Gestión'!M21:M26=FORMULAS!$H$6,FORMULAS!$I$6,IF('208-PLA-Ft-78 Mapa Gestión'!M21:M26=FORMULAS!$H$7,FORMULAS!$I$7,IF('208-PLA-Ft-78 Mapa Gestión'!M21:M26=FORMULAS!$H$8,FORMULAS!$I$8,IF('208-PLA-Ft-78 Mapa Gestión'!M21:M26=FORMULAS!$H$9,FORMULAS!$I$9,IF('208-PLA-Ft-78 Mapa Gestión'!M21:M26=FORMULAS!$H$10,FORMULAS!$I$10,IF('208-PLA-Ft-78 Mapa Gestión'!M21:M26=FORMULAS!$H$11,FORMULAS!$I$11))))))))))</f>
        <v>Moderado</v>
      </c>
      <c r="O21" s="223">
        <f>VLOOKUP(N21,FORMULAS!$I$1:$J$6,2,0)</f>
        <v>0.6</v>
      </c>
      <c r="P21" s="223" t="str">
        <f t="shared" ref="P21" si="6">CONCATENATE(N21,K21)</f>
        <v>ModeradoAlta</v>
      </c>
      <c r="Q21" s="229" t="str">
        <f>VLOOKUP(P21,FORMULAS!$K$17:$L$42,2,0)</f>
        <v>Alto</v>
      </c>
      <c r="R21" s="132">
        <v>1</v>
      </c>
      <c r="S21" s="130" t="s">
        <v>474</v>
      </c>
      <c r="T21" s="56" t="str">
        <f>VLOOKUP(U21,FORMULAS!$A$15:$B$18,2,0)</f>
        <v>Probabilidad</v>
      </c>
      <c r="U21" s="57" t="s">
        <v>13</v>
      </c>
      <c r="V21" s="58">
        <f>+IF(U21='Tabla Valoración controles'!$D$4,'Tabla Valoración controles'!$F$4,IF('208-PLA-Ft-78 Mapa Gestión'!U21='Tabla Valoración controles'!$D$5,'Tabla Valoración controles'!$F$5,IF(U21=FORMULAS!$A$10,0,'Tabla Valoración controles'!$F$6)))</f>
        <v>0.25</v>
      </c>
      <c r="W21" s="57" t="s">
        <v>8</v>
      </c>
      <c r="X21" s="59">
        <f>+IF(W21='Tabla Valoración controles'!$D$7,'Tabla Valoración controles'!$F$7,IF(U21=FORMULAS!$A$10,0,'Tabla Valoración controles'!$F$8))</f>
        <v>0.15</v>
      </c>
      <c r="Y21" s="57" t="s">
        <v>18</v>
      </c>
      <c r="Z21" s="58">
        <f>+IF(Y21='Tabla Valoración controles'!$D$9,'Tabla Valoración controles'!$F$9,IF(U21=FORMULAS!$A$10,0,'Tabla Valoración controles'!$F$10))</f>
        <v>0</v>
      </c>
      <c r="AA21" s="57" t="s">
        <v>21</v>
      </c>
      <c r="AB21" s="58">
        <f>+IF(AA21='Tabla Valoración controles'!$D$9,'Tabla Valoración controles'!$F$9,IF(W21=FORMULAS!$A$10,0,'Tabla Valoración controles'!$F$10))</f>
        <v>0</v>
      </c>
      <c r="AC21" s="57" t="s">
        <v>100</v>
      </c>
      <c r="AD21" s="58">
        <f>+IF(AC21='Tabla Valoración controles'!$D$13,'Tabla Valoración controles'!$F$13,'Tabla Valoración controles'!$F$14)</f>
        <v>0</v>
      </c>
      <c r="AE21" s="105">
        <f t="shared" si="0"/>
        <v>0.4</v>
      </c>
      <c r="AF21" s="105">
        <f>+IF(T21=FORMULAS!$A$8,'208-PLA-Ft-78 Mapa Gestión'!AE21*'208-PLA-Ft-78 Mapa Gestión'!L21:L26,'208-PLA-Ft-78 Mapa Gestión'!AE21*'208-PLA-Ft-78 Mapa Gestión'!O21:O26)</f>
        <v>0.32000000000000006</v>
      </c>
      <c r="AG21" s="105">
        <f>+IF(T21=FORMULAS!$A$8,'208-PLA-Ft-78 Mapa Gestión'!L21:L26-'208-PLA-Ft-78 Mapa Gestión'!AF21,0)</f>
        <v>0.48</v>
      </c>
      <c r="AH21" s="213">
        <f>+AG26</f>
        <v>0.28799999999999998</v>
      </c>
      <c r="AI21" s="213" t="str">
        <f>+IF(AH21&lt;=FORMULAS!$N$2,FORMULAS!$O$2,IF(AH21&lt;=FORMULAS!$N$3,FORMULAS!$O$3,IF(AH21&lt;=FORMULAS!$N$4,FORMULAS!$O$4,IF(AH21&lt;=FORMULAS!$N$5,FORMULAS!$O$5,FORMULAS!O18))))</f>
        <v>Baja</v>
      </c>
      <c r="AJ21" s="213" t="str">
        <f>+IF(T21=FORMULAS!$A$9,AG26,'208-PLA-Ft-78 Mapa Gestión'!N21:N26)</f>
        <v>Moderado</v>
      </c>
      <c r="AK21" s="213">
        <f>+IF(T21=FORMULAS!B21,'208-PLA-Ft-78 Mapa Gestión'!AG26,'208-PLA-Ft-78 Mapa Gestión'!O21:O26)</f>
        <v>0.6</v>
      </c>
      <c r="AL21" s="215" t="str">
        <f>CONCATENATE(AJ21,AI21)</f>
        <v>ModeradoBaja</v>
      </c>
      <c r="AM21" s="229" t="str">
        <f>VLOOKUP(AL21,FORMULAS!$K$17:$L$42,2,0)</f>
        <v>Moderado</v>
      </c>
      <c r="AN21" s="210" t="s">
        <v>163</v>
      </c>
      <c r="AO21" s="139" t="s">
        <v>529</v>
      </c>
      <c r="AP21" s="139" t="s">
        <v>581</v>
      </c>
      <c r="AQ21" s="139" t="s">
        <v>328</v>
      </c>
      <c r="AR21" s="154">
        <v>44805</v>
      </c>
      <c r="AS21" s="154">
        <v>44910</v>
      </c>
      <c r="AT21" s="153" t="s">
        <v>606</v>
      </c>
      <c r="AU21" s="153" t="s">
        <v>607</v>
      </c>
      <c r="AV21" s="157" t="s">
        <v>235</v>
      </c>
      <c r="AW21" s="207" t="s">
        <v>695</v>
      </c>
      <c r="AX21" s="108"/>
      <c r="AY21" s="108"/>
      <c r="AZ21" s="108"/>
      <c r="BA21" s="108"/>
      <c r="BB21" s="108"/>
      <c r="BC21" s="108"/>
      <c r="BD21" s="108"/>
      <c r="BE21" s="108"/>
      <c r="BF21" s="108"/>
      <c r="BG21" s="108"/>
      <c r="BH21" s="108"/>
      <c r="BI21" s="108"/>
      <c r="BJ21" s="108"/>
      <c r="BK21" s="108"/>
      <c r="BL21" s="108"/>
      <c r="BM21" s="108"/>
      <c r="BN21" s="108"/>
      <c r="BO21" s="108"/>
      <c r="BP21" s="210"/>
      <c r="BQ21" s="210"/>
      <c r="BR21" s="210"/>
      <c r="BS21" s="210"/>
      <c r="BT21" s="210"/>
      <c r="BU21" s="210"/>
      <c r="BV21" s="210"/>
      <c r="BW21" s="210"/>
      <c r="BX21" s="210"/>
      <c r="BY21" s="210"/>
      <c r="BZ21" s="210"/>
      <c r="CA21" s="210"/>
      <c r="CB21" s="210"/>
      <c r="CC21" s="210"/>
      <c r="CD21" s="210"/>
      <c r="CE21" s="210"/>
      <c r="CF21" s="210"/>
      <c r="CG21" s="210"/>
      <c r="CH21" s="210"/>
      <c r="CI21" s="210"/>
      <c r="CJ21" s="210"/>
      <c r="CK21" s="210"/>
      <c r="CL21" s="210"/>
      <c r="CM21" s="210"/>
      <c r="CN21" s="210"/>
      <c r="CO21" s="210"/>
      <c r="CP21" s="210"/>
      <c r="CQ21" s="210"/>
      <c r="CR21" s="210"/>
      <c r="CS21" s="210"/>
      <c r="CT21" s="210"/>
      <c r="CU21" s="210"/>
      <c r="CV21" s="210"/>
      <c r="CW21" s="210"/>
      <c r="CX21" s="210"/>
      <c r="CY21" s="210"/>
      <c r="CZ21" s="210"/>
      <c r="DA21" s="210"/>
      <c r="DB21" s="210"/>
      <c r="DC21" s="210"/>
      <c r="DD21" s="210"/>
      <c r="DE21" s="210"/>
      <c r="DF21" s="210"/>
      <c r="DG21" s="210"/>
      <c r="DH21" s="210"/>
      <c r="DI21" s="210"/>
      <c r="DJ21" s="210"/>
      <c r="DK21" s="210"/>
      <c r="DL21" s="210"/>
      <c r="DM21" s="210"/>
      <c r="DN21" s="210"/>
      <c r="DO21" s="210"/>
      <c r="DP21" s="210"/>
      <c r="DQ21" s="210"/>
      <c r="DR21" s="210"/>
      <c r="DS21" s="210"/>
      <c r="DT21" s="210"/>
    </row>
    <row r="22" spans="1:124" ht="186" customHeight="1" x14ac:dyDescent="0.2">
      <c r="A22" s="254"/>
      <c r="B22" s="304"/>
      <c r="C22" s="254"/>
      <c r="D22" s="254"/>
      <c r="E22" s="245"/>
      <c r="F22" s="245"/>
      <c r="G22" s="245"/>
      <c r="H22" s="248"/>
      <c r="I22" s="233"/>
      <c r="J22" s="236"/>
      <c r="K22" s="227"/>
      <c r="L22" s="242"/>
      <c r="M22" s="239"/>
      <c r="N22" s="227"/>
      <c r="O22" s="224"/>
      <c r="P22" s="224"/>
      <c r="Q22" s="230"/>
      <c r="R22" s="132">
        <v>2</v>
      </c>
      <c r="S22" s="130" t="s">
        <v>475</v>
      </c>
      <c r="T22" s="56" t="str">
        <f>VLOOKUP(U22,FORMULAS!$A$15:$B$18,2,0)</f>
        <v>Probabilidad</v>
      </c>
      <c r="U22" s="57" t="s">
        <v>13</v>
      </c>
      <c r="V22" s="58">
        <f>+IF(U22='Tabla Valoración controles'!$D$4,'Tabla Valoración controles'!$F$4,IF('208-PLA-Ft-78 Mapa Gestión'!U22='Tabla Valoración controles'!$D$5,'Tabla Valoración controles'!$F$5,IF(U22=FORMULAS!$A$10,0,'Tabla Valoración controles'!$F$6)))</f>
        <v>0.25</v>
      </c>
      <c r="W22" s="57" t="s">
        <v>8</v>
      </c>
      <c r="X22" s="59">
        <f>+IF(W22='Tabla Valoración controles'!$D$7,'Tabla Valoración controles'!$F$7,IF(U22=FORMULAS!$A$10,0,'Tabla Valoración controles'!$F$8))</f>
        <v>0.15</v>
      </c>
      <c r="Y22" s="57" t="s">
        <v>18</v>
      </c>
      <c r="Z22" s="58">
        <f>+IF(Y22='Tabla Valoración controles'!$D$9,'Tabla Valoración controles'!$F$9,IF(U22=FORMULAS!$A$10,0,'Tabla Valoración controles'!$F$10))</f>
        <v>0</v>
      </c>
      <c r="AA22" s="57" t="s">
        <v>21</v>
      </c>
      <c r="AB22" s="58">
        <f>+IF(AA22='Tabla Valoración controles'!$D$9,'Tabla Valoración controles'!$F$9,IF(W22=FORMULAS!$A$10,0,'Tabla Valoración controles'!$F$10))</f>
        <v>0</v>
      </c>
      <c r="AC22" s="57" t="s">
        <v>100</v>
      </c>
      <c r="AD22" s="58">
        <f>+IF(AC22='Tabla Valoración controles'!$D$13,'Tabla Valoración controles'!$F$13,'Tabla Valoración controles'!$F$14)</f>
        <v>0</v>
      </c>
      <c r="AE22" s="105">
        <f t="shared" si="0"/>
        <v>0.4</v>
      </c>
      <c r="AF22" s="105">
        <f>+AE22*AG21</f>
        <v>0.192</v>
      </c>
      <c r="AG22" s="105">
        <f>+AG21-AF22</f>
        <v>0.28799999999999998</v>
      </c>
      <c r="AH22" s="214"/>
      <c r="AI22" s="214"/>
      <c r="AJ22" s="214"/>
      <c r="AK22" s="214"/>
      <c r="AL22" s="215"/>
      <c r="AM22" s="230"/>
      <c r="AN22" s="211"/>
      <c r="AO22" s="139" t="s">
        <v>530</v>
      </c>
      <c r="AP22" s="139" t="s">
        <v>581</v>
      </c>
      <c r="AQ22" s="139" t="s">
        <v>716</v>
      </c>
      <c r="AR22" s="154">
        <v>44805</v>
      </c>
      <c r="AS22" s="154">
        <v>44895</v>
      </c>
      <c r="AT22" s="153" t="s">
        <v>606</v>
      </c>
      <c r="AU22" s="153" t="s">
        <v>608</v>
      </c>
      <c r="AV22" s="157" t="s">
        <v>235</v>
      </c>
      <c r="AW22" s="208"/>
      <c r="AX22" s="109"/>
      <c r="AY22" s="109"/>
      <c r="AZ22" s="109"/>
      <c r="BA22" s="109"/>
      <c r="BB22" s="109"/>
      <c r="BC22" s="109"/>
      <c r="BD22" s="109"/>
      <c r="BE22" s="109"/>
      <c r="BF22" s="109"/>
      <c r="BG22" s="109"/>
      <c r="BH22" s="109"/>
      <c r="BI22" s="109"/>
      <c r="BJ22" s="109"/>
      <c r="BK22" s="109"/>
      <c r="BL22" s="109"/>
      <c r="BM22" s="109"/>
      <c r="BN22" s="109"/>
      <c r="BO22" s="109"/>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row>
    <row r="23" spans="1:124" ht="17.25" customHeight="1" x14ac:dyDescent="0.2">
      <c r="A23" s="254"/>
      <c r="B23" s="304"/>
      <c r="C23" s="254"/>
      <c r="D23" s="254"/>
      <c r="E23" s="245"/>
      <c r="F23" s="245"/>
      <c r="G23" s="245"/>
      <c r="H23" s="248"/>
      <c r="I23" s="233"/>
      <c r="J23" s="236"/>
      <c r="K23" s="227"/>
      <c r="L23" s="242"/>
      <c r="M23" s="239"/>
      <c r="N23" s="227"/>
      <c r="O23" s="224"/>
      <c r="P23" s="224"/>
      <c r="Q23" s="230"/>
      <c r="R23" s="132"/>
      <c r="S23" s="130"/>
      <c r="T23" s="56">
        <f>VLOOKUP(U23,FORMULAS!$A$15:$B$18,2,0)</f>
        <v>0</v>
      </c>
      <c r="U23" s="57" t="s">
        <v>157</v>
      </c>
      <c r="V23" s="58">
        <f>+IF(U23='Tabla Valoración controles'!$D$4,'Tabla Valoración controles'!$F$4,IF('208-PLA-Ft-78 Mapa Gestión'!U23='Tabla Valoración controles'!$D$5,'Tabla Valoración controles'!$F$5,IF(U23=FORMULAS!$A$10,0,'Tabla Valoración controles'!$F$6)))</f>
        <v>0</v>
      </c>
      <c r="W23" s="57"/>
      <c r="X23" s="59">
        <f>+IF(W23='Tabla Valoración controles'!$D$7,'Tabla Valoración controles'!$F$7,IF(U23=FORMULAS!$A$10,0,'Tabla Valoración controles'!$F$8))</f>
        <v>0</v>
      </c>
      <c r="Y23" s="57"/>
      <c r="Z23" s="58">
        <f>+IF(Y23='Tabla Valoración controles'!$D$9,'Tabla Valoración controles'!$F$9,IF(U23=FORMULAS!$A$10,0,'Tabla Valoración controles'!$F$10))</f>
        <v>0</v>
      </c>
      <c r="AA23" s="57"/>
      <c r="AB23" s="58">
        <f>+IF(AA23='Tabla Valoración controles'!$D$9,'Tabla Valoración controles'!$F$9,IF(W23=FORMULAS!$A$10,0,'Tabla Valoración controles'!$F$10))</f>
        <v>0</v>
      </c>
      <c r="AC23" s="57"/>
      <c r="AD23" s="58">
        <f>+IF(AC23='Tabla Valoración controles'!$D$13,'Tabla Valoración controles'!$F$13,'Tabla Valoración controles'!$F$14)</f>
        <v>0</v>
      </c>
      <c r="AE23" s="105">
        <f t="shared" si="0"/>
        <v>0</v>
      </c>
      <c r="AF23" s="105">
        <f>+AF22*AE23</f>
        <v>0</v>
      </c>
      <c r="AG23" s="105">
        <f t="shared" ref="AG23:AG26" si="7">+AG22-AF23</f>
        <v>0.28799999999999998</v>
      </c>
      <c r="AH23" s="214"/>
      <c r="AI23" s="214"/>
      <c r="AJ23" s="214"/>
      <c r="AK23" s="214"/>
      <c r="AL23" s="215"/>
      <c r="AM23" s="230"/>
      <c r="AN23" s="211"/>
      <c r="AO23" s="141"/>
      <c r="AP23" s="139"/>
      <c r="AQ23" s="139"/>
      <c r="AR23" s="139"/>
      <c r="AS23" s="139"/>
      <c r="AT23" s="139"/>
      <c r="AU23" s="139"/>
      <c r="AV23" s="139"/>
      <c r="AW23" s="208"/>
      <c r="AX23" s="109"/>
      <c r="AY23" s="109"/>
      <c r="AZ23" s="109"/>
      <c r="BA23" s="109"/>
      <c r="BB23" s="109"/>
      <c r="BC23" s="109"/>
      <c r="BD23" s="109"/>
      <c r="BE23" s="109"/>
      <c r="BF23" s="109"/>
      <c r="BG23" s="109"/>
      <c r="BH23" s="109"/>
      <c r="BI23" s="109"/>
      <c r="BJ23" s="109"/>
      <c r="BK23" s="109"/>
      <c r="BL23" s="109"/>
      <c r="BM23" s="109"/>
      <c r="BN23" s="109"/>
      <c r="BO23" s="109"/>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row>
    <row r="24" spans="1:124" ht="17.25" customHeight="1" x14ac:dyDescent="0.2">
      <c r="A24" s="254"/>
      <c r="B24" s="304"/>
      <c r="C24" s="254"/>
      <c r="D24" s="254"/>
      <c r="E24" s="245"/>
      <c r="F24" s="245"/>
      <c r="G24" s="245"/>
      <c r="H24" s="248"/>
      <c r="I24" s="233"/>
      <c r="J24" s="236"/>
      <c r="K24" s="227"/>
      <c r="L24" s="242"/>
      <c r="M24" s="239"/>
      <c r="N24" s="227"/>
      <c r="O24" s="224"/>
      <c r="P24" s="224"/>
      <c r="Q24" s="230"/>
      <c r="R24" s="132"/>
      <c r="S24" s="130"/>
      <c r="T24" s="56">
        <f>VLOOKUP(U24,FORMULAS!$A$15:$B$18,2,0)</f>
        <v>0</v>
      </c>
      <c r="U24" s="57" t="s">
        <v>157</v>
      </c>
      <c r="V24" s="58">
        <f>+IF(U24='Tabla Valoración controles'!$D$4,'Tabla Valoración controles'!$F$4,IF('208-PLA-Ft-78 Mapa Gestión'!U24='Tabla Valoración controles'!$D$5,'Tabla Valoración controles'!$F$5,IF(U24=FORMULAS!$A$10,0,'Tabla Valoración controles'!$F$6)))</f>
        <v>0</v>
      </c>
      <c r="W24" s="57"/>
      <c r="X24" s="59">
        <f>+IF(W24='Tabla Valoración controles'!$D$7,'Tabla Valoración controles'!$F$7,IF(U24=FORMULAS!$A$10,0,'Tabla Valoración controles'!$F$8))</f>
        <v>0</v>
      </c>
      <c r="Y24" s="57"/>
      <c r="Z24" s="58">
        <f>+IF(Y24='Tabla Valoración controles'!$D$9,'Tabla Valoración controles'!$F$9,IF(U24=FORMULAS!$A$10,0,'Tabla Valoración controles'!$F$10))</f>
        <v>0</v>
      </c>
      <c r="AA24" s="57"/>
      <c r="AB24" s="58">
        <f>+IF(AA24='Tabla Valoración controles'!$D$9,'Tabla Valoración controles'!$F$9,IF(W24=FORMULAS!$A$10,0,'Tabla Valoración controles'!$F$10))</f>
        <v>0</v>
      </c>
      <c r="AC24" s="57"/>
      <c r="AD24" s="58">
        <f>+IF(AC24='Tabla Valoración controles'!$D$13,'Tabla Valoración controles'!$F$13,'Tabla Valoración controles'!$F$14)</f>
        <v>0</v>
      </c>
      <c r="AE24" s="105">
        <f t="shared" si="0"/>
        <v>0</v>
      </c>
      <c r="AF24" s="105">
        <f>+AF23*AE24</f>
        <v>0</v>
      </c>
      <c r="AG24" s="105">
        <f t="shared" si="7"/>
        <v>0.28799999999999998</v>
      </c>
      <c r="AH24" s="214"/>
      <c r="AI24" s="214"/>
      <c r="AJ24" s="214"/>
      <c r="AK24" s="214"/>
      <c r="AL24" s="215"/>
      <c r="AM24" s="230"/>
      <c r="AN24" s="211"/>
      <c r="AO24" s="141"/>
      <c r="AP24" s="139"/>
      <c r="AQ24" s="139"/>
      <c r="AR24" s="139"/>
      <c r="AS24" s="139"/>
      <c r="AT24" s="139"/>
      <c r="AU24" s="139"/>
      <c r="AV24" s="139"/>
      <c r="AW24" s="208"/>
      <c r="AX24" s="109"/>
      <c r="AY24" s="109"/>
      <c r="AZ24" s="109"/>
      <c r="BA24" s="109"/>
      <c r="BB24" s="109"/>
      <c r="BC24" s="109"/>
      <c r="BD24" s="109"/>
      <c r="BE24" s="109"/>
      <c r="BF24" s="109"/>
      <c r="BG24" s="109"/>
      <c r="BH24" s="109"/>
      <c r="BI24" s="109"/>
      <c r="BJ24" s="109"/>
      <c r="BK24" s="109"/>
      <c r="BL24" s="109"/>
      <c r="BM24" s="109"/>
      <c r="BN24" s="109"/>
      <c r="BO24" s="109"/>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row>
    <row r="25" spans="1:124" ht="17.25" customHeight="1" x14ac:dyDescent="0.2">
      <c r="A25" s="254"/>
      <c r="B25" s="304"/>
      <c r="C25" s="254"/>
      <c r="D25" s="254"/>
      <c r="E25" s="245"/>
      <c r="F25" s="245"/>
      <c r="G25" s="245"/>
      <c r="H25" s="248"/>
      <c r="I25" s="233"/>
      <c r="J25" s="236"/>
      <c r="K25" s="227"/>
      <c r="L25" s="242"/>
      <c r="M25" s="239"/>
      <c r="N25" s="227"/>
      <c r="O25" s="224"/>
      <c r="P25" s="224"/>
      <c r="Q25" s="230"/>
      <c r="R25" s="132"/>
      <c r="S25" s="130"/>
      <c r="T25" s="56">
        <f>VLOOKUP(U25,FORMULAS!$A$15:$B$18,2,0)</f>
        <v>0</v>
      </c>
      <c r="U25" s="57" t="s">
        <v>157</v>
      </c>
      <c r="V25" s="58">
        <f>+IF(U25='Tabla Valoración controles'!$D$4,'Tabla Valoración controles'!$F$4,IF('208-PLA-Ft-78 Mapa Gestión'!U25='Tabla Valoración controles'!$D$5,'Tabla Valoración controles'!$F$5,IF(U25=FORMULAS!$A$10,0,'Tabla Valoración controles'!$F$6)))</f>
        <v>0</v>
      </c>
      <c r="W25" s="57"/>
      <c r="X25" s="59">
        <f>+IF(W25='Tabla Valoración controles'!$D$7,'Tabla Valoración controles'!$F$7,IF(U25=FORMULAS!$A$10,0,'Tabla Valoración controles'!$F$8))</f>
        <v>0</v>
      </c>
      <c r="Y25" s="57"/>
      <c r="Z25" s="58">
        <f>+IF(Y25='Tabla Valoración controles'!$D$9,'Tabla Valoración controles'!$F$9,IF(U25=FORMULAS!$A$10,0,'Tabla Valoración controles'!$F$10))</f>
        <v>0</v>
      </c>
      <c r="AA25" s="57"/>
      <c r="AB25" s="58">
        <f>+IF(AA25='Tabla Valoración controles'!$D$9,'Tabla Valoración controles'!$F$9,IF(W25=FORMULAS!$A$10,0,'Tabla Valoración controles'!$F$10))</f>
        <v>0</v>
      </c>
      <c r="AC25" s="57"/>
      <c r="AD25" s="58">
        <f>+IF(AC25='Tabla Valoración controles'!$D$13,'Tabla Valoración controles'!$F$13,'Tabla Valoración controles'!$F$14)</f>
        <v>0</v>
      </c>
      <c r="AE25" s="105">
        <f t="shared" si="0"/>
        <v>0</v>
      </c>
      <c r="AF25" s="105">
        <f t="shared" ref="AF25:AF26" si="8">+AF24*AE25</f>
        <v>0</v>
      </c>
      <c r="AG25" s="105">
        <f t="shared" si="7"/>
        <v>0.28799999999999998</v>
      </c>
      <c r="AH25" s="214"/>
      <c r="AI25" s="214"/>
      <c r="AJ25" s="214"/>
      <c r="AK25" s="214"/>
      <c r="AL25" s="215"/>
      <c r="AM25" s="230"/>
      <c r="AN25" s="211"/>
      <c r="AO25" s="141"/>
      <c r="AP25" s="139"/>
      <c r="AQ25" s="139"/>
      <c r="AR25" s="139"/>
      <c r="AS25" s="139"/>
      <c r="AT25" s="139"/>
      <c r="AU25" s="139"/>
      <c r="AV25" s="139"/>
      <c r="AW25" s="208"/>
      <c r="AX25" s="109"/>
      <c r="AY25" s="109"/>
      <c r="AZ25" s="109"/>
      <c r="BA25" s="109"/>
      <c r="BB25" s="109"/>
      <c r="BC25" s="109"/>
      <c r="BD25" s="109"/>
      <c r="BE25" s="109"/>
      <c r="BF25" s="109"/>
      <c r="BG25" s="109"/>
      <c r="BH25" s="109"/>
      <c r="BI25" s="109"/>
      <c r="BJ25" s="109"/>
      <c r="BK25" s="109"/>
      <c r="BL25" s="109"/>
      <c r="BM25" s="109"/>
      <c r="BN25" s="109"/>
      <c r="BO25" s="109"/>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row>
    <row r="26" spans="1:124" ht="17.25" customHeight="1" x14ac:dyDescent="0.2">
      <c r="A26" s="255"/>
      <c r="B26" s="305"/>
      <c r="C26" s="255"/>
      <c r="D26" s="255"/>
      <c r="E26" s="246"/>
      <c r="F26" s="246"/>
      <c r="G26" s="246"/>
      <c r="H26" s="249"/>
      <c r="I26" s="234"/>
      <c r="J26" s="237"/>
      <c r="K26" s="228"/>
      <c r="L26" s="243"/>
      <c r="M26" s="240"/>
      <c r="N26" s="228"/>
      <c r="O26" s="225"/>
      <c r="P26" s="225"/>
      <c r="Q26" s="231"/>
      <c r="R26" s="132"/>
      <c r="S26" s="130"/>
      <c r="T26" s="56">
        <f>VLOOKUP(U26,FORMULAS!$A$15:$B$18,2,0)</f>
        <v>0</v>
      </c>
      <c r="U26" s="57" t="s">
        <v>157</v>
      </c>
      <c r="V26" s="58">
        <f>+IF(U26='Tabla Valoración controles'!$D$4,'Tabla Valoración controles'!$F$4,IF('208-PLA-Ft-78 Mapa Gestión'!U26='Tabla Valoración controles'!$D$5,'Tabla Valoración controles'!$F$5,IF(U26=FORMULAS!$A$10,0,'Tabla Valoración controles'!$F$6)))</f>
        <v>0</v>
      </c>
      <c r="W26" s="57"/>
      <c r="X26" s="59">
        <f>+IF(W26='Tabla Valoración controles'!$D$7,'Tabla Valoración controles'!$F$7,IF(U26=FORMULAS!$A$10,0,'Tabla Valoración controles'!$F$8))</f>
        <v>0</v>
      </c>
      <c r="Y26" s="57"/>
      <c r="Z26" s="58">
        <f>+IF(Y26='Tabla Valoración controles'!$D$9,'Tabla Valoración controles'!$F$9,IF(U26=FORMULAS!$A$10,0,'Tabla Valoración controles'!$F$10))</f>
        <v>0</v>
      </c>
      <c r="AA26" s="57"/>
      <c r="AB26" s="58">
        <f>+IF(AA26='Tabla Valoración controles'!$D$9,'Tabla Valoración controles'!$F$9,IF(W26=FORMULAS!$A$10,0,'Tabla Valoración controles'!$F$10))</f>
        <v>0</v>
      </c>
      <c r="AC26" s="57"/>
      <c r="AD26" s="58">
        <f>+IF(AC26='Tabla Valoración controles'!$D$13,'Tabla Valoración controles'!$F$13,'Tabla Valoración controles'!$F$14)</f>
        <v>0</v>
      </c>
      <c r="AE26" s="105">
        <f t="shared" si="0"/>
        <v>0</v>
      </c>
      <c r="AF26" s="105">
        <f t="shared" si="8"/>
        <v>0</v>
      </c>
      <c r="AG26" s="105">
        <f t="shared" si="7"/>
        <v>0.28799999999999998</v>
      </c>
      <c r="AH26" s="214"/>
      <c r="AI26" s="214"/>
      <c r="AJ26" s="214"/>
      <c r="AK26" s="214"/>
      <c r="AL26" s="215"/>
      <c r="AM26" s="231"/>
      <c r="AN26" s="212"/>
      <c r="AO26" s="142"/>
      <c r="AP26" s="139"/>
      <c r="AQ26" s="139"/>
      <c r="AR26" s="139"/>
      <c r="AS26" s="139"/>
      <c r="AT26" s="139"/>
      <c r="AU26" s="139"/>
      <c r="AV26" s="139"/>
      <c r="AW26" s="209"/>
      <c r="AX26" s="110"/>
      <c r="AY26" s="110"/>
      <c r="AZ26" s="110"/>
      <c r="BA26" s="110"/>
      <c r="BB26" s="110"/>
      <c r="BC26" s="110"/>
      <c r="BD26" s="110"/>
      <c r="BE26" s="110"/>
      <c r="BF26" s="110"/>
      <c r="BG26" s="110"/>
      <c r="BH26" s="110"/>
      <c r="BI26" s="110"/>
      <c r="BJ26" s="110"/>
      <c r="BK26" s="110"/>
      <c r="BL26" s="110"/>
      <c r="BM26" s="110"/>
      <c r="BN26" s="110"/>
      <c r="BO26" s="110"/>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row>
    <row r="27" spans="1:124" ht="106.5" customHeight="1" x14ac:dyDescent="0.2">
      <c r="A27" s="250">
        <v>4</v>
      </c>
      <c r="B27" s="303" t="s">
        <v>266</v>
      </c>
      <c r="C27" s="253" t="str">
        <f>VLOOKUP(B27,FORMULAS!$A$30:$B$52,2,0)</f>
        <v>Reasentar hogares estratos 1 y 2 que se encuentran ubicados en zonas de alto riesgo no mitigable, recomendadas por el IDIGER y/o los ordenados mediante sentencias judiciales o actos administrativos y adquirir los predios y/o mejoras de acuerdo con la normatividad vigente.</v>
      </c>
      <c r="D27" s="253" t="str">
        <f>VLOOKUP(B27,FORMULAS!$A$30:$C$52,3,0)</f>
        <v>Director de Reasentamientos</v>
      </c>
      <c r="E27" s="244" t="s">
        <v>259</v>
      </c>
      <c r="F27" s="244" t="s">
        <v>357</v>
      </c>
      <c r="G27" s="244" t="s">
        <v>358</v>
      </c>
      <c r="H27" s="247" t="s">
        <v>359</v>
      </c>
      <c r="I27" s="232" t="s">
        <v>260</v>
      </c>
      <c r="J27" s="235">
        <v>10</v>
      </c>
      <c r="K27" s="226" t="str">
        <f>+IF(L27=FORMULAS!$N$2,FORMULAS!$O$2,IF('208-PLA-Ft-78 Mapa Gestión'!L27:L32=FORMULAS!$N$3,FORMULAS!$O$3,IF('208-PLA-Ft-78 Mapa Gestión'!L27:L32=FORMULAS!$N$4,FORMULAS!$O$4,IF('208-PLA-Ft-78 Mapa Gestión'!L27:L32=FORMULAS!$N$5,FORMULAS!$O$5,IF('208-PLA-Ft-78 Mapa Gestión'!L27:L32=FORMULAS!$N$6,FORMULAS!$O$6)))))</f>
        <v>Baja</v>
      </c>
      <c r="L27" s="241">
        <f>+IF(J27&lt;=FORMULAS!$M$2,FORMULAS!$N$2,IF('208-PLA-Ft-78 Mapa Gestión'!J27&lt;=FORMULAS!$M$3,FORMULAS!$N$3,IF('208-PLA-Ft-78 Mapa Gestión'!J27&lt;=FORMULAS!$M$4,FORMULAS!$N$4,IF('208-PLA-Ft-78 Mapa Gestión'!J27&lt;=FORMULAS!$M$5,FORMULAS!$N$5,FORMULAS!$N$6))))</f>
        <v>0.4</v>
      </c>
      <c r="M27" s="238" t="s">
        <v>91</v>
      </c>
      <c r="N27" s="226" t="str">
        <f>+IF(M27=FORMULAS!$H$2,FORMULAS!$I$2,IF('208-PLA-Ft-78 Mapa Gestión'!M27:M32=FORMULAS!$H$3,FORMULAS!$I$3,IF('208-PLA-Ft-78 Mapa Gestión'!M27:M32=FORMULAS!$H$4,FORMULAS!$I$4,IF('208-PLA-Ft-78 Mapa Gestión'!M27:M32=FORMULAS!$H$5,FORMULAS!$I$5,IF('208-PLA-Ft-78 Mapa Gestión'!M27:M32=FORMULAS!$H$6,FORMULAS!$I$6,IF('208-PLA-Ft-78 Mapa Gestión'!M27:M32=FORMULAS!$H$7,FORMULAS!$I$7,IF('208-PLA-Ft-78 Mapa Gestión'!M27:M32=FORMULAS!$H$8,FORMULAS!$I$8,IF('208-PLA-Ft-78 Mapa Gestión'!M27:M32=FORMULAS!$H$9,FORMULAS!$I$9,IF('208-PLA-Ft-78 Mapa Gestión'!M27:M32=FORMULAS!$H$10,FORMULAS!$I$10,IF('208-PLA-Ft-78 Mapa Gestión'!M27:M32=FORMULAS!$H$11,FORMULAS!$I$11))))))))))</f>
        <v>Moderado</v>
      </c>
      <c r="O27" s="223">
        <f>VLOOKUP(N27,FORMULAS!$I$1:$J$6,2,0)</f>
        <v>0.6</v>
      </c>
      <c r="P27" s="223" t="str">
        <f t="shared" ref="P27" si="9">CONCATENATE(N27,K27)</f>
        <v>ModeradoBaja</v>
      </c>
      <c r="Q27" s="229" t="str">
        <f>VLOOKUP(P27,FORMULAS!$K$17:$L$42,2,0)</f>
        <v>Moderado</v>
      </c>
      <c r="R27" s="132">
        <v>1</v>
      </c>
      <c r="S27" s="130" t="s">
        <v>524</v>
      </c>
      <c r="T27" s="56" t="str">
        <f>VLOOKUP(U27,FORMULAS!$A$15:$B$18,2,0)</f>
        <v>Probabilidad</v>
      </c>
      <c r="U27" s="57" t="s">
        <v>13</v>
      </c>
      <c r="V27" s="58">
        <f>+IF(U27='Tabla Valoración controles'!$D$4,'Tabla Valoración controles'!$F$4,IF('208-PLA-Ft-78 Mapa Gestión'!U27='Tabla Valoración controles'!$D$5,'Tabla Valoración controles'!$F$5,IF(U27=FORMULAS!$A$10,0,'Tabla Valoración controles'!$F$6)))</f>
        <v>0.25</v>
      </c>
      <c r="W27" s="57" t="s">
        <v>8</v>
      </c>
      <c r="X27" s="59">
        <f>+IF(W27='Tabla Valoración controles'!$D$7,'Tabla Valoración controles'!$F$7,IF(U27=FORMULAS!$A$10,0,'Tabla Valoración controles'!$F$8))</f>
        <v>0.15</v>
      </c>
      <c r="Y27" s="57" t="s">
        <v>18</v>
      </c>
      <c r="Z27" s="58">
        <f>+IF(Y27='Tabla Valoración controles'!$D$9,'Tabla Valoración controles'!$F$9,IF(U27=FORMULAS!$A$10,0,'Tabla Valoración controles'!$F$10))</f>
        <v>0</v>
      </c>
      <c r="AA27" s="57" t="s">
        <v>21</v>
      </c>
      <c r="AB27" s="58">
        <f>+IF(AA27='Tabla Valoración controles'!$D$9,'Tabla Valoración controles'!$F$9,IF(W27=FORMULAS!$A$10,0,'Tabla Valoración controles'!$F$10))</f>
        <v>0</v>
      </c>
      <c r="AC27" s="57" t="s">
        <v>100</v>
      </c>
      <c r="AD27" s="58">
        <f>+IF(AC27='Tabla Valoración controles'!$D$13,'Tabla Valoración controles'!$F$13,'Tabla Valoración controles'!$F$14)</f>
        <v>0</v>
      </c>
      <c r="AE27" s="105">
        <f t="shared" si="0"/>
        <v>0.4</v>
      </c>
      <c r="AF27" s="105">
        <f>+IF(T27=FORMULAS!$A$8,'208-PLA-Ft-78 Mapa Gestión'!AE27*'208-PLA-Ft-78 Mapa Gestión'!L27:L32,'208-PLA-Ft-78 Mapa Gestión'!AE27*'208-PLA-Ft-78 Mapa Gestión'!O27:O32)</f>
        <v>0.16000000000000003</v>
      </c>
      <c r="AG27" s="105">
        <f>+IF(T27=FORMULAS!$A$8,'208-PLA-Ft-78 Mapa Gestión'!L27:L32-'208-PLA-Ft-78 Mapa Gestión'!AF27,0)</f>
        <v>0.24</v>
      </c>
      <c r="AH27" s="213">
        <f>+AG32</f>
        <v>0.24</v>
      </c>
      <c r="AI27" s="213" t="str">
        <f>+IF(AH27&lt;=FORMULAS!$N$2,FORMULAS!$O$2,IF(AH27&lt;=FORMULAS!$N$3,FORMULAS!$O$3,IF(AH27&lt;=FORMULAS!$N$4,FORMULAS!$O$4,IF(AH27&lt;=FORMULAS!$N$5,FORMULAS!$O$5,FORMULAS!O24))))</f>
        <v>Baja</v>
      </c>
      <c r="AJ27" s="213" t="str">
        <f>+IF(T27=FORMULAS!$A$9,AG32,'208-PLA-Ft-78 Mapa Gestión'!N27:N32)</f>
        <v>Moderado</v>
      </c>
      <c r="AK27" s="213">
        <f>+IF(T27=FORMULAS!B27,'208-PLA-Ft-78 Mapa Gestión'!AG32,'208-PLA-Ft-78 Mapa Gestión'!O27:O32)</f>
        <v>0.6</v>
      </c>
      <c r="AL27" s="215" t="str">
        <f t="shared" ref="AL27" si="10">CONCATENATE(AJ27,AI27)</f>
        <v>ModeradoBaja</v>
      </c>
      <c r="AM27" s="229" t="str">
        <f>VLOOKUP(AL27,FORMULAS!$K$17:$L$42,2,0)</f>
        <v>Moderado</v>
      </c>
      <c r="AN27" s="210" t="s">
        <v>163</v>
      </c>
      <c r="AO27" s="145" t="s">
        <v>531</v>
      </c>
      <c r="AP27" s="145" t="s">
        <v>582</v>
      </c>
      <c r="AQ27" s="161" t="s">
        <v>714</v>
      </c>
      <c r="AR27" s="159">
        <v>44593</v>
      </c>
      <c r="AS27" s="159">
        <v>44895</v>
      </c>
      <c r="AT27" s="169" t="s">
        <v>606</v>
      </c>
      <c r="AU27" s="145" t="s">
        <v>609</v>
      </c>
      <c r="AV27" s="157" t="s">
        <v>235</v>
      </c>
      <c r="AW27" s="207" t="s">
        <v>696</v>
      </c>
      <c r="AX27" s="108"/>
      <c r="AY27" s="108"/>
      <c r="AZ27" s="108"/>
      <c r="BA27" s="108"/>
      <c r="BB27" s="108"/>
      <c r="BC27" s="108"/>
      <c r="BD27" s="108"/>
      <c r="BE27" s="108"/>
      <c r="BF27" s="108"/>
      <c r="BG27" s="108"/>
      <c r="BH27" s="108"/>
      <c r="BI27" s="108"/>
      <c r="BJ27" s="108"/>
      <c r="BK27" s="108"/>
      <c r="BL27" s="108"/>
      <c r="BM27" s="108"/>
      <c r="BN27" s="108"/>
      <c r="BO27" s="108"/>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row>
    <row r="28" spans="1:124" ht="17.25" customHeight="1" x14ac:dyDescent="0.2">
      <c r="A28" s="251"/>
      <c r="B28" s="304"/>
      <c r="C28" s="254"/>
      <c r="D28" s="254"/>
      <c r="E28" s="245"/>
      <c r="F28" s="245"/>
      <c r="G28" s="245"/>
      <c r="H28" s="248"/>
      <c r="I28" s="233"/>
      <c r="J28" s="236"/>
      <c r="K28" s="227"/>
      <c r="L28" s="242"/>
      <c r="M28" s="239"/>
      <c r="N28" s="227"/>
      <c r="O28" s="224"/>
      <c r="P28" s="224"/>
      <c r="Q28" s="230"/>
      <c r="R28" s="132"/>
      <c r="S28" s="130"/>
      <c r="T28" s="56">
        <f>VLOOKUP(U28,FORMULAS!$A$15:$B$18,2,0)</f>
        <v>0</v>
      </c>
      <c r="U28" s="57" t="s">
        <v>157</v>
      </c>
      <c r="V28" s="58">
        <f>+IF(U28='Tabla Valoración controles'!$D$4,'Tabla Valoración controles'!$F$4,IF('208-PLA-Ft-78 Mapa Gestión'!U28='Tabla Valoración controles'!$D$5,'Tabla Valoración controles'!$F$5,IF(U28=FORMULAS!$A$10,0,'Tabla Valoración controles'!$F$6)))</f>
        <v>0</v>
      </c>
      <c r="W28" s="57"/>
      <c r="X28" s="59">
        <f>+IF(W28='Tabla Valoración controles'!$D$7,'Tabla Valoración controles'!$F$7,IF(U28=FORMULAS!$A$10,0,'Tabla Valoración controles'!$F$8))</f>
        <v>0</v>
      </c>
      <c r="Y28" s="57"/>
      <c r="Z28" s="58">
        <f>+IF(Y28='Tabla Valoración controles'!$D$9,'Tabla Valoración controles'!$F$9,IF(U28=FORMULAS!$A$10,0,'Tabla Valoración controles'!$F$10))</f>
        <v>0</v>
      </c>
      <c r="AA28" s="57"/>
      <c r="AB28" s="58">
        <f>+IF(AA28='Tabla Valoración controles'!$D$9,'Tabla Valoración controles'!$F$9,IF(W28=FORMULAS!$A$10,0,'Tabla Valoración controles'!$F$10))</f>
        <v>0</v>
      </c>
      <c r="AC28" s="57"/>
      <c r="AD28" s="58">
        <f>+IF(AC28='Tabla Valoración controles'!$D$13,'Tabla Valoración controles'!$F$13,'Tabla Valoración controles'!$F$14)</f>
        <v>0</v>
      </c>
      <c r="AE28" s="105">
        <f t="shared" si="0"/>
        <v>0</v>
      </c>
      <c r="AF28" s="105">
        <f t="shared" ref="AF28" si="11">+AE28*AG27</f>
        <v>0</v>
      </c>
      <c r="AG28" s="105">
        <f t="shared" ref="AG28:AG91" si="12">+AG27-AF28</f>
        <v>0.24</v>
      </c>
      <c r="AH28" s="214"/>
      <c r="AI28" s="214"/>
      <c r="AJ28" s="214"/>
      <c r="AK28" s="214"/>
      <c r="AL28" s="215"/>
      <c r="AM28" s="230"/>
      <c r="AN28" s="211"/>
      <c r="AO28" s="141"/>
      <c r="AP28" s="141"/>
      <c r="AQ28" s="162"/>
      <c r="AR28" s="151"/>
      <c r="AS28" s="151"/>
      <c r="AT28" s="170"/>
      <c r="AU28" s="141"/>
      <c r="AV28" s="143"/>
      <c r="AW28" s="208"/>
      <c r="AX28" s="109"/>
      <c r="AY28" s="109"/>
      <c r="AZ28" s="109"/>
      <c r="BA28" s="109"/>
      <c r="BB28" s="109"/>
      <c r="BC28" s="109"/>
      <c r="BD28" s="109"/>
      <c r="BE28" s="109"/>
      <c r="BF28" s="109"/>
      <c r="BG28" s="109"/>
      <c r="BH28" s="109"/>
      <c r="BI28" s="109"/>
      <c r="BJ28" s="109"/>
      <c r="BK28" s="109"/>
      <c r="BL28" s="109"/>
      <c r="BM28" s="109"/>
      <c r="BN28" s="109"/>
      <c r="BO28" s="109"/>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row>
    <row r="29" spans="1:124" ht="17.25" customHeight="1" x14ac:dyDescent="0.2">
      <c r="A29" s="251"/>
      <c r="B29" s="304"/>
      <c r="C29" s="254"/>
      <c r="D29" s="254"/>
      <c r="E29" s="245"/>
      <c r="F29" s="245"/>
      <c r="G29" s="245"/>
      <c r="H29" s="248"/>
      <c r="I29" s="233"/>
      <c r="J29" s="236"/>
      <c r="K29" s="227"/>
      <c r="L29" s="242"/>
      <c r="M29" s="239"/>
      <c r="N29" s="227"/>
      <c r="O29" s="224"/>
      <c r="P29" s="224"/>
      <c r="Q29" s="230"/>
      <c r="R29" s="132"/>
      <c r="S29" s="130"/>
      <c r="T29" s="56">
        <f>VLOOKUP(U29,FORMULAS!$A$15:$B$18,2,0)</f>
        <v>0</v>
      </c>
      <c r="U29" s="57" t="s">
        <v>157</v>
      </c>
      <c r="V29" s="58">
        <f>+IF(U29='Tabla Valoración controles'!$D$4,'Tabla Valoración controles'!$F$4,IF('208-PLA-Ft-78 Mapa Gestión'!U29='Tabla Valoración controles'!$D$5,'Tabla Valoración controles'!$F$5,IF(U29=FORMULAS!$A$10,0,'Tabla Valoración controles'!$F$6)))</f>
        <v>0</v>
      </c>
      <c r="W29" s="57"/>
      <c r="X29" s="59">
        <f>+IF(W29='Tabla Valoración controles'!$D$7,'Tabla Valoración controles'!$F$7,IF(U29=FORMULAS!$A$10,0,'Tabla Valoración controles'!$F$8))</f>
        <v>0</v>
      </c>
      <c r="Y29" s="57"/>
      <c r="Z29" s="58">
        <f>+IF(Y29='Tabla Valoración controles'!$D$9,'Tabla Valoración controles'!$F$9,IF(U29=FORMULAS!$A$10,0,'Tabla Valoración controles'!$F$10))</f>
        <v>0</v>
      </c>
      <c r="AA29" s="57"/>
      <c r="AB29" s="58">
        <f>+IF(AA29='Tabla Valoración controles'!$D$9,'Tabla Valoración controles'!$F$9,IF(W29=FORMULAS!$A$10,0,'Tabla Valoración controles'!$F$10))</f>
        <v>0</v>
      </c>
      <c r="AC29" s="57"/>
      <c r="AD29" s="58">
        <f>+IF(AC29='Tabla Valoración controles'!$D$13,'Tabla Valoración controles'!$F$13,'Tabla Valoración controles'!$F$14)</f>
        <v>0</v>
      </c>
      <c r="AE29" s="105">
        <f t="shared" si="0"/>
        <v>0</v>
      </c>
      <c r="AF29" s="105">
        <f t="shared" ref="AF29:AF32" si="13">+AF28*AE29</f>
        <v>0</v>
      </c>
      <c r="AG29" s="105">
        <f t="shared" si="12"/>
        <v>0.24</v>
      </c>
      <c r="AH29" s="214"/>
      <c r="AI29" s="214"/>
      <c r="AJ29" s="214"/>
      <c r="AK29" s="214"/>
      <c r="AL29" s="215"/>
      <c r="AM29" s="230"/>
      <c r="AN29" s="211"/>
      <c r="AO29" s="141"/>
      <c r="AP29" s="141"/>
      <c r="AQ29" s="162"/>
      <c r="AR29" s="151"/>
      <c r="AS29" s="151"/>
      <c r="AT29" s="170"/>
      <c r="AU29" s="141"/>
      <c r="AV29" s="143"/>
      <c r="AW29" s="208"/>
      <c r="AX29" s="109"/>
      <c r="AY29" s="109"/>
      <c r="AZ29" s="109"/>
      <c r="BA29" s="109"/>
      <c r="BB29" s="109"/>
      <c r="BC29" s="109"/>
      <c r="BD29" s="109"/>
      <c r="BE29" s="109"/>
      <c r="BF29" s="109"/>
      <c r="BG29" s="109"/>
      <c r="BH29" s="109"/>
      <c r="BI29" s="109"/>
      <c r="BJ29" s="109"/>
      <c r="BK29" s="109"/>
      <c r="BL29" s="109"/>
      <c r="BM29" s="109"/>
      <c r="BN29" s="109"/>
      <c r="BO29" s="109"/>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row>
    <row r="30" spans="1:124" ht="17.25" customHeight="1" x14ac:dyDescent="0.2">
      <c r="A30" s="251"/>
      <c r="B30" s="304"/>
      <c r="C30" s="254"/>
      <c r="D30" s="254"/>
      <c r="E30" s="245"/>
      <c r="F30" s="245"/>
      <c r="G30" s="245"/>
      <c r="H30" s="248"/>
      <c r="I30" s="233"/>
      <c r="J30" s="236"/>
      <c r="K30" s="227"/>
      <c r="L30" s="242"/>
      <c r="M30" s="239"/>
      <c r="N30" s="227"/>
      <c r="O30" s="224"/>
      <c r="P30" s="224"/>
      <c r="Q30" s="230"/>
      <c r="R30" s="132"/>
      <c r="S30" s="130"/>
      <c r="T30" s="56">
        <f>VLOOKUP(U30,FORMULAS!$A$15:$B$18,2,0)</f>
        <v>0</v>
      </c>
      <c r="U30" s="57" t="s">
        <v>157</v>
      </c>
      <c r="V30" s="58">
        <f>+IF(U30='Tabla Valoración controles'!$D$4,'Tabla Valoración controles'!$F$4,IF('208-PLA-Ft-78 Mapa Gestión'!U30='Tabla Valoración controles'!$D$5,'Tabla Valoración controles'!$F$5,IF(U30=FORMULAS!$A$10,0,'Tabla Valoración controles'!$F$6)))</f>
        <v>0</v>
      </c>
      <c r="W30" s="57"/>
      <c r="X30" s="59">
        <f>+IF(W30='Tabla Valoración controles'!$D$7,'Tabla Valoración controles'!$F$7,IF(U30=FORMULAS!$A$10,0,'Tabla Valoración controles'!$F$8))</f>
        <v>0</v>
      </c>
      <c r="Y30" s="57"/>
      <c r="Z30" s="58">
        <f>+IF(Y30='Tabla Valoración controles'!$D$9,'Tabla Valoración controles'!$F$9,IF(U30=FORMULAS!$A$10,0,'Tabla Valoración controles'!$F$10))</f>
        <v>0</v>
      </c>
      <c r="AA30" s="57"/>
      <c r="AB30" s="58">
        <f>+IF(AA30='Tabla Valoración controles'!$D$9,'Tabla Valoración controles'!$F$9,IF(W30=FORMULAS!$A$10,0,'Tabla Valoración controles'!$F$10))</f>
        <v>0</v>
      </c>
      <c r="AC30" s="57"/>
      <c r="AD30" s="58">
        <f>+IF(AC30='Tabla Valoración controles'!$D$13,'Tabla Valoración controles'!$F$13,'Tabla Valoración controles'!$F$14)</f>
        <v>0</v>
      </c>
      <c r="AE30" s="105">
        <f t="shared" si="0"/>
        <v>0</v>
      </c>
      <c r="AF30" s="105">
        <f t="shared" si="13"/>
        <v>0</v>
      </c>
      <c r="AG30" s="105">
        <f t="shared" si="12"/>
        <v>0.24</v>
      </c>
      <c r="AH30" s="214"/>
      <c r="AI30" s="214"/>
      <c r="AJ30" s="214"/>
      <c r="AK30" s="214"/>
      <c r="AL30" s="215"/>
      <c r="AM30" s="230"/>
      <c r="AN30" s="211"/>
      <c r="AO30" s="141"/>
      <c r="AP30" s="141"/>
      <c r="AQ30" s="162"/>
      <c r="AR30" s="151"/>
      <c r="AS30" s="151"/>
      <c r="AT30" s="170"/>
      <c r="AU30" s="141"/>
      <c r="AV30" s="143"/>
      <c r="AW30" s="208"/>
      <c r="AX30" s="109"/>
      <c r="AY30" s="109"/>
      <c r="AZ30" s="109"/>
      <c r="BA30" s="109"/>
      <c r="BB30" s="109"/>
      <c r="BC30" s="109"/>
      <c r="BD30" s="109"/>
      <c r="BE30" s="109"/>
      <c r="BF30" s="109"/>
      <c r="BG30" s="109"/>
      <c r="BH30" s="109"/>
      <c r="BI30" s="109"/>
      <c r="BJ30" s="109"/>
      <c r="BK30" s="109"/>
      <c r="BL30" s="109"/>
      <c r="BM30" s="109"/>
      <c r="BN30" s="109"/>
      <c r="BO30" s="109"/>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row>
    <row r="31" spans="1:124" ht="17.25" customHeight="1" x14ac:dyDescent="0.2">
      <c r="A31" s="251"/>
      <c r="B31" s="304"/>
      <c r="C31" s="254"/>
      <c r="D31" s="254"/>
      <c r="E31" s="245"/>
      <c r="F31" s="245"/>
      <c r="G31" s="245"/>
      <c r="H31" s="248"/>
      <c r="I31" s="233"/>
      <c r="J31" s="236"/>
      <c r="K31" s="227"/>
      <c r="L31" s="242"/>
      <c r="M31" s="239"/>
      <c r="N31" s="227"/>
      <c r="O31" s="224"/>
      <c r="P31" s="224"/>
      <c r="Q31" s="230"/>
      <c r="R31" s="132"/>
      <c r="S31" s="130"/>
      <c r="T31" s="56">
        <f>VLOOKUP(U31,FORMULAS!$A$15:$B$18,2,0)</f>
        <v>0</v>
      </c>
      <c r="U31" s="57" t="s">
        <v>157</v>
      </c>
      <c r="V31" s="58">
        <f>+IF(U31='Tabla Valoración controles'!$D$4,'Tabla Valoración controles'!$F$4,IF('208-PLA-Ft-78 Mapa Gestión'!U31='Tabla Valoración controles'!$D$5,'Tabla Valoración controles'!$F$5,IF(U31=FORMULAS!$A$10,0,'Tabla Valoración controles'!$F$6)))</f>
        <v>0</v>
      </c>
      <c r="W31" s="57"/>
      <c r="X31" s="59">
        <f>+IF(W31='Tabla Valoración controles'!$D$7,'Tabla Valoración controles'!$F$7,IF(U31=FORMULAS!$A$10,0,'Tabla Valoración controles'!$F$8))</f>
        <v>0</v>
      </c>
      <c r="Y31" s="57"/>
      <c r="Z31" s="58">
        <f>+IF(Y31='Tabla Valoración controles'!$D$9,'Tabla Valoración controles'!$F$9,IF(U31=FORMULAS!$A$10,0,'Tabla Valoración controles'!$F$10))</f>
        <v>0</v>
      </c>
      <c r="AA31" s="57"/>
      <c r="AB31" s="58">
        <f>+IF(AA31='Tabla Valoración controles'!$D$9,'Tabla Valoración controles'!$F$9,IF(W31=FORMULAS!$A$10,0,'Tabla Valoración controles'!$F$10))</f>
        <v>0</v>
      </c>
      <c r="AC31" s="57"/>
      <c r="AD31" s="58">
        <f>+IF(AC31='Tabla Valoración controles'!$D$13,'Tabla Valoración controles'!$F$13,'Tabla Valoración controles'!$F$14)</f>
        <v>0</v>
      </c>
      <c r="AE31" s="105">
        <f t="shared" si="0"/>
        <v>0</v>
      </c>
      <c r="AF31" s="105">
        <f t="shared" si="13"/>
        <v>0</v>
      </c>
      <c r="AG31" s="105">
        <f t="shared" si="12"/>
        <v>0.24</v>
      </c>
      <c r="AH31" s="214"/>
      <c r="AI31" s="214"/>
      <c r="AJ31" s="214"/>
      <c r="AK31" s="214"/>
      <c r="AL31" s="215"/>
      <c r="AM31" s="230"/>
      <c r="AN31" s="211"/>
      <c r="AO31" s="141"/>
      <c r="AP31" s="141"/>
      <c r="AQ31" s="162"/>
      <c r="AR31" s="151"/>
      <c r="AS31" s="151"/>
      <c r="AT31" s="170"/>
      <c r="AU31" s="141"/>
      <c r="AV31" s="143"/>
      <c r="AW31" s="208"/>
      <c r="AX31" s="109"/>
      <c r="AY31" s="109"/>
      <c r="AZ31" s="109"/>
      <c r="BA31" s="109"/>
      <c r="BB31" s="109"/>
      <c r="BC31" s="109"/>
      <c r="BD31" s="109"/>
      <c r="BE31" s="109"/>
      <c r="BF31" s="109"/>
      <c r="BG31" s="109"/>
      <c r="BH31" s="109"/>
      <c r="BI31" s="109"/>
      <c r="BJ31" s="109"/>
      <c r="BK31" s="109"/>
      <c r="BL31" s="109"/>
      <c r="BM31" s="109"/>
      <c r="BN31" s="109"/>
      <c r="BO31" s="109"/>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row>
    <row r="32" spans="1:124" ht="17.25" customHeight="1" x14ac:dyDescent="0.2">
      <c r="A32" s="252"/>
      <c r="B32" s="305"/>
      <c r="C32" s="255"/>
      <c r="D32" s="255"/>
      <c r="E32" s="246"/>
      <c r="F32" s="246"/>
      <c r="G32" s="246"/>
      <c r="H32" s="249"/>
      <c r="I32" s="234"/>
      <c r="J32" s="237"/>
      <c r="K32" s="228"/>
      <c r="L32" s="243"/>
      <c r="M32" s="240"/>
      <c r="N32" s="228"/>
      <c r="O32" s="225"/>
      <c r="P32" s="225"/>
      <c r="Q32" s="231"/>
      <c r="R32" s="132"/>
      <c r="S32" s="130"/>
      <c r="T32" s="56">
        <f>VLOOKUP(U32,FORMULAS!$A$15:$B$18,2,0)</f>
        <v>0</v>
      </c>
      <c r="U32" s="57" t="s">
        <v>157</v>
      </c>
      <c r="V32" s="58">
        <f>+IF(U32='Tabla Valoración controles'!$D$4,'Tabla Valoración controles'!$F$4,IF('208-PLA-Ft-78 Mapa Gestión'!U32='Tabla Valoración controles'!$D$5,'Tabla Valoración controles'!$F$5,IF(U32=FORMULAS!$A$10,0,'Tabla Valoración controles'!$F$6)))</f>
        <v>0</v>
      </c>
      <c r="W32" s="57"/>
      <c r="X32" s="59">
        <f>+IF(W32='Tabla Valoración controles'!$D$7,'Tabla Valoración controles'!$F$7,IF(U32=FORMULAS!$A$10,0,'Tabla Valoración controles'!$F$8))</f>
        <v>0</v>
      </c>
      <c r="Y32" s="57"/>
      <c r="Z32" s="58">
        <f>+IF(Y32='Tabla Valoración controles'!$D$9,'Tabla Valoración controles'!$F$9,IF(U32=FORMULAS!$A$10,0,'Tabla Valoración controles'!$F$10))</f>
        <v>0</v>
      </c>
      <c r="AA32" s="57"/>
      <c r="AB32" s="58">
        <f>+IF(AA32='Tabla Valoración controles'!$D$9,'Tabla Valoración controles'!$F$9,IF(W32=FORMULAS!$A$10,0,'Tabla Valoración controles'!$F$10))</f>
        <v>0</v>
      </c>
      <c r="AC32" s="57"/>
      <c r="AD32" s="58">
        <f>+IF(AC32='Tabla Valoración controles'!$D$13,'Tabla Valoración controles'!$F$13,'Tabla Valoración controles'!$F$14)</f>
        <v>0</v>
      </c>
      <c r="AE32" s="105">
        <f t="shared" si="0"/>
        <v>0</v>
      </c>
      <c r="AF32" s="105">
        <f t="shared" si="13"/>
        <v>0</v>
      </c>
      <c r="AG32" s="105">
        <f t="shared" si="12"/>
        <v>0.24</v>
      </c>
      <c r="AH32" s="214"/>
      <c r="AI32" s="214"/>
      <c r="AJ32" s="214"/>
      <c r="AK32" s="214"/>
      <c r="AL32" s="215"/>
      <c r="AM32" s="231"/>
      <c r="AN32" s="212"/>
      <c r="AO32" s="142"/>
      <c r="AP32" s="142"/>
      <c r="AQ32" s="163"/>
      <c r="AR32" s="152"/>
      <c r="AS32" s="152"/>
      <c r="AT32" s="171"/>
      <c r="AU32" s="142"/>
      <c r="AV32" s="144"/>
      <c r="AW32" s="209"/>
      <c r="AX32" s="110"/>
      <c r="AY32" s="110"/>
      <c r="AZ32" s="110"/>
      <c r="BA32" s="110"/>
      <c r="BB32" s="110"/>
      <c r="BC32" s="110"/>
      <c r="BD32" s="110"/>
      <c r="BE32" s="110"/>
      <c r="BF32" s="110"/>
      <c r="BG32" s="110"/>
      <c r="BH32" s="110"/>
      <c r="BI32" s="110"/>
      <c r="BJ32" s="110"/>
      <c r="BK32" s="110"/>
      <c r="BL32" s="110"/>
      <c r="BM32" s="110"/>
      <c r="BN32" s="110"/>
      <c r="BO32" s="110"/>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row>
    <row r="33" spans="1:124" ht="139.5" customHeight="1" x14ac:dyDescent="0.2">
      <c r="A33" s="250">
        <v>5</v>
      </c>
      <c r="B33" s="303" t="s">
        <v>266</v>
      </c>
      <c r="C33" s="253" t="str">
        <f>VLOOKUP(B33,FORMULAS!$A$30:$B$52,2,0)</f>
        <v>Reasentar hogares estratos 1 y 2 que se encuentran ubicados en zonas de alto riesgo no mitigable, recomendadas por el IDIGER y/o los ordenados mediante sentencias judiciales o actos administrativos y adquirir los predios y/o mejoras de acuerdo con la normatividad vigente.</v>
      </c>
      <c r="D33" s="253" t="str">
        <f>VLOOKUP(B33,FORMULAS!$A$30:$C$52,3,0)</f>
        <v>Director de Reasentamientos</v>
      </c>
      <c r="E33" s="244" t="s">
        <v>259</v>
      </c>
      <c r="F33" s="244" t="s">
        <v>360</v>
      </c>
      <c r="G33" s="244" t="s">
        <v>361</v>
      </c>
      <c r="H33" s="271" t="s">
        <v>362</v>
      </c>
      <c r="I33" s="232" t="s">
        <v>260</v>
      </c>
      <c r="J33" s="235">
        <v>500</v>
      </c>
      <c r="K33" s="226" t="str">
        <f>+IF(L33=FORMULAS!$N$2,FORMULAS!$O$2,IF('208-PLA-Ft-78 Mapa Gestión'!L33:L38=FORMULAS!$N$3,FORMULAS!$O$3,IF('208-PLA-Ft-78 Mapa Gestión'!L33:L38=FORMULAS!$N$4,FORMULAS!$O$4,IF('208-PLA-Ft-78 Mapa Gestión'!L33:L38=FORMULAS!$N$5,FORMULAS!$O$5,IF('208-PLA-Ft-78 Mapa Gestión'!L33:L38=FORMULAS!$N$6,FORMULAS!$O$6)))))</f>
        <v>Media</v>
      </c>
      <c r="L33" s="241">
        <f>+IF(J33&lt;=FORMULAS!$M$2,FORMULAS!$N$2,IF('208-PLA-Ft-78 Mapa Gestión'!J33&lt;=FORMULAS!$M$3,FORMULAS!$N$3,IF('208-PLA-Ft-78 Mapa Gestión'!J33&lt;=FORMULAS!$M$4,FORMULAS!$N$4,IF('208-PLA-Ft-78 Mapa Gestión'!J33&lt;=FORMULAS!$M$5,FORMULAS!$N$5,FORMULAS!$N$6))))</f>
        <v>0.6</v>
      </c>
      <c r="M33" s="238" t="s">
        <v>91</v>
      </c>
      <c r="N33" s="226" t="str">
        <f>+IF(M33=FORMULAS!$H$2,FORMULAS!$I$2,IF('208-PLA-Ft-78 Mapa Gestión'!M33:M38=FORMULAS!$H$3,FORMULAS!$I$3,IF('208-PLA-Ft-78 Mapa Gestión'!M33:M38=FORMULAS!$H$4,FORMULAS!$I$4,IF('208-PLA-Ft-78 Mapa Gestión'!M33:M38=FORMULAS!$H$5,FORMULAS!$I$5,IF('208-PLA-Ft-78 Mapa Gestión'!M33:M38=FORMULAS!$H$6,FORMULAS!$I$6,IF('208-PLA-Ft-78 Mapa Gestión'!M33:M38=FORMULAS!$H$7,FORMULAS!$I$7,IF('208-PLA-Ft-78 Mapa Gestión'!M33:M38=FORMULAS!$H$8,FORMULAS!$I$8,IF('208-PLA-Ft-78 Mapa Gestión'!M33:M38=FORMULAS!$H$9,FORMULAS!$I$9,IF('208-PLA-Ft-78 Mapa Gestión'!M33:M38=FORMULAS!$H$10,FORMULAS!$I$10,IF('208-PLA-Ft-78 Mapa Gestión'!M33:M38=FORMULAS!$H$11,FORMULAS!$I$11))))))))))</f>
        <v>Moderado</v>
      </c>
      <c r="O33" s="223">
        <f>VLOOKUP(N33,FORMULAS!$I$1:$J$6,2,0)</f>
        <v>0.6</v>
      </c>
      <c r="P33" s="223" t="str">
        <f t="shared" ref="P33" si="14">CONCATENATE(N33,K33)</f>
        <v>ModeradoMedia</v>
      </c>
      <c r="Q33" s="229" t="str">
        <f>VLOOKUP(P33,FORMULAS!$K$17:$L$42,2,0)</f>
        <v>Moderado</v>
      </c>
      <c r="R33" s="132">
        <v>1</v>
      </c>
      <c r="S33" s="130" t="s">
        <v>476</v>
      </c>
      <c r="T33" s="56" t="str">
        <f>VLOOKUP(U33,FORMULAS!$A$15:$B$18,2,0)</f>
        <v>Probabilidad</v>
      </c>
      <c r="U33" s="57" t="s">
        <v>13</v>
      </c>
      <c r="V33" s="58">
        <f>+IF(U33='Tabla Valoración controles'!$D$4,'Tabla Valoración controles'!$F$4,IF('208-PLA-Ft-78 Mapa Gestión'!U33='Tabla Valoración controles'!$D$5,'Tabla Valoración controles'!$F$5,IF(U33=FORMULAS!$A$10,0,'Tabla Valoración controles'!$F$6)))</f>
        <v>0.25</v>
      </c>
      <c r="W33" s="57" t="s">
        <v>8</v>
      </c>
      <c r="X33" s="59">
        <f>+IF(W33='Tabla Valoración controles'!$D$7,'Tabla Valoración controles'!$F$7,IF(U33=FORMULAS!$A$10,0,'Tabla Valoración controles'!$F$8))</f>
        <v>0.15</v>
      </c>
      <c r="Y33" s="57" t="s">
        <v>18</v>
      </c>
      <c r="Z33" s="58">
        <f>+IF(Y33='Tabla Valoración controles'!$D$9,'Tabla Valoración controles'!$F$9,IF(U33=FORMULAS!$A$10,0,'Tabla Valoración controles'!$F$10))</f>
        <v>0</v>
      </c>
      <c r="AA33" s="57" t="s">
        <v>21</v>
      </c>
      <c r="AB33" s="58">
        <f>+IF(AA33='Tabla Valoración controles'!$D$9,'Tabla Valoración controles'!$F$9,IF(W33=FORMULAS!$A$10,0,'Tabla Valoración controles'!$F$10))</f>
        <v>0</v>
      </c>
      <c r="AC33" s="57" t="s">
        <v>100</v>
      </c>
      <c r="AD33" s="58">
        <f>+IF(AC33='Tabla Valoración controles'!$D$13,'Tabla Valoración controles'!$F$13,'Tabla Valoración controles'!$F$14)</f>
        <v>0</v>
      </c>
      <c r="AE33" s="105">
        <f t="shared" si="0"/>
        <v>0.4</v>
      </c>
      <c r="AF33" s="105">
        <f>+IF(T33=FORMULAS!$A$8,'208-PLA-Ft-78 Mapa Gestión'!AE33*'208-PLA-Ft-78 Mapa Gestión'!L33:L38,'208-PLA-Ft-78 Mapa Gestión'!AE33*'208-PLA-Ft-78 Mapa Gestión'!O33:O38)</f>
        <v>0.24</v>
      </c>
      <c r="AG33" s="105">
        <f>+IF(T33=FORMULAS!$A$8,'208-PLA-Ft-78 Mapa Gestión'!L33:L38-'208-PLA-Ft-78 Mapa Gestión'!AF33,0)</f>
        <v>0.36</v>
      </c>
      <c r="AH33" s="213">
        <f t="shared" ref="AH33" si="15">+AG38</f>
        <v>0.216</v>
      </c>
      <c r="AI33" s="213" t="str">
        <f>+IF(AH33&lt;=FORMULAS!$N$2,FORMULAS!$O$2,IF(AH33&lt;=FORMULAS!$N$3,FORMULAS!$O$3,IF(AH33&lt;=FORMULAS!$N$4,FORMULAS!$O$4,IF(AH33&lt;=FORMULAS!$N$5,FORMULAS!$O$5,FORMULAS!O30))))</f>
        <v>Baja</v>
      </c>
      <c r="AJ33" s="213" t="str">
        <f>+IF(T33=FORMULAS!$A$9,AG38,'208-PLA-Ft-78 Mapa Gestión'!N33:N38)</f>
        <v>Moderado</v>
      </c>
      <c r="AK33" s="213">
        <f>+IF(T33=FORMULAS!B33,'208-PLA-Ft-78 Mapa Gestión'!AG38,'208-PLA-Ft-78 Mapa Gestión'!O33:O38)</f>
        <v>0.6</v>
      </c>
      <c r="AL33" s="215" t="str">
        <f t="shared" ref="AL33" si="16">CONCATENATE(AJ33,AI33)</f>
        <v>ModeradoBaja</v>
      </c>
      <c r="AM33" s="229" t="str">
        <f>VLOOKUP(AL33,FORMULAS!$K$17:$L$42,2,0)</f>
        <v>Moderado</v>
      </c>
      <c r="AN33" s="210" t="s">
        <v>163</v>
      </c>
      <c r="AO33" s="145" t="s">
        <v>532</v>
      </c>
      <c r="AP33" s="145" t="s">
        <v>582</v>
      </c>
      <c r="AQ33" s="161" t="s">
        <v>714</v>
      </c>
      <c r="AR33" s="159">
        <v>44586</v>
      </c>
      <c r="AS33" s="159">
        <v>44895</v>
      </c>
      <c r="AT33" s="159" t="s">
        <v>606</v>
      </c>
      <c r="AU33" s="159" t="s">
        <v>609</v>
      </c>
      <c r="AV33" s="157" t="s">
        <v>235</v>
      </c>
      <c r="AW33" s="220" t="s">
        <v>697</v>
      </c>
      <c r="AX33" s="108"/>
      <c r="AY33" s="108"/>
      <c r="AZ33" s="108"/>
      <c r="BA33" s="108"/>
      <c r="BB33" s="108"/>
      <c r="BC33" s="108"/>
      <c r="BD33" s="108"/>
      <c r="BE33" s="108"/>
      <c r="BF33" s="108"/>
      <c r="BG33" s="108"/>
      <c r="BH33" s="108"/>
      <c r="BI33" s="108"/>
      <c r="BJ33" s="108"/>
      <c r="BK33" s="108"/>
      <c r="BL33" s="108"/>
      <c r="BM33" s="108"/>
      <c r="BN33" s="108"/>
      <c r="BO33" s="108"/>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10"/>
      <c r="CP33" s="210"/>
      <c r="CQ33" s="210"/>
      <c r="CR33" s="210"/>
      <c r="CS33" s="210"/>
      <c r="CT33" s="210"/>
      <c r="CU33" s="210"/>
      <c r="CV33" s="210"/>
      <c r="CW33" s="210"/>
      <c r="CX33" s="210"/>
      <c r="CY33" s="210"/>
      <c r="CZ33" s="210"/>
      <c r="DA33" s="210"/>
      <c r="DB33" s="210"/>
      <c r="DC33" s="210"/>
      <c r="DD33" s="210"/>
      <c r="DE33" s="210"/>
      <c r="DF33" s="210"/>
      <c r="DG33" s="210"/>
      <c r="DH33" s="210"/>
      <c r="DI33" s="210"/>
      <c r="DJ33" s="210"/>
      <c r="DK33" s="210"/>
      <c r="DL33" s="210"/>
      <c r="DM33" s="210"/>
      <c r="DN33" s="210"/>
      <c r="DO33" s="210"/>
      <c r="DP33" s="210"/>
      <c r="DQ33" s="210"/>
      <c r="DR33" s="210"/>
      <c r="DS33" s="210"/>
      <c r="DT33" s="210"/>
    </row>
    <row r="34" spans="1:124" ht="139.5" customHeight="1" x14ac:dyDescent="0.2">
      <c r="A34" s="251"/>
      <c r="B34" s="304"/>
      <c r="C34" s="254"/>
      <c r="D34" s="254"/>
      <c r="E34" s="245"/>
      <c r="F34" s="245"/>
      <c r="G34" s="245"/>
      <c r="H34" s="277"/>
      <c r="I34" s="233"/>
      <c r="J34" s="236"/>
      <c r="K34" s="227"/>
      <c r="L34" s="242"/>
      <c r="M34" s="239"/>
      <c r="N34" s="227"/>
      <c r="O34" s="224"/>
      <c r="P34" s="224"/>
      <c r="Q34" s="230"/>
      <c r="R34" s="132">
        <v>2</v>
      </c>
      <c r="S34" s="130" t="s">
        <v>477</v>
      </c>
      <c r="T34" s="56" t="str">
        <f>VLOOKUP(U34,FORMULAS!$A$15:$B$18,2,0)</f>
        <v>Probabilidad</v>
      </c>
      <c r="U34" s="57" t="s">
        <v>13</v>
      </c>
      <c r="V34" s="58">
        <f>+IF(U34='Tabla Valoración controles'!$D$4,'Tabla Valoración controles'!$F$4,IF('208-PLA-Ft-78 Mapa Gestión'!U34='Tabla Valoración controles'!$D$5,'Tabla Valoración controles'!$F$5,IF(U34=FORMULAS!$A$10,0,'Tabla Valoración controles'!$F$6)))</f>
        <v>0.25</v>
      </c>
      <c r="W34" s="57" t="s">
        <v>8</v>
      </c>
      <c r="X34" s="59">
        <f>+IF(W34='Tabla Valoración controles'!$D$7,'Tabla Valoración controles'!$F$7,IF(U34=FORMULAS!$A$10,0,'Tabla Valoración controles'!$F$8))</f>
        <v>0.15</v>
      </c>
      <c r="Y34" s="57" t="s">
        <v>18</v>
      </c>
      <c r="Z34" s="58">
        <f>+IF(Y34='Tabla Valoración controles'!$D$9,'Tabla Valoración controles'!$F$9,IF(U34=FORMULAS!$A$10,0,'Tabla Valoración controles'!$F$10))</f>
        <v>0</v>
      </c>
      <c r="AA34" s="57" t="s">
        <v>21</v>
      </c>
      <c r="AB34" s="58">
        <f>+IF(AA34='Tabla Valoración controles'!$D$9,'Tabla Valoración controles'!$F$9,IF(W34=FORMULAS!$A$10,0,'Tabla Valoración controles'!$F$10))</f>
        <v>0</v>
      </c>
      <c r="AC34" s="57" t="s">
        <v>100</v>
      </c>
      <c r="AD34" s="58">
        <f>+IF(AC34='Tabla Valoración controles'!$D$13,'Tabla Valoración controles'!$F$13,'Tabla Valoración controles'!$F$14)</f>
        <v>0</v>
      </c>
      <c r="AE34" s="105">
        <f t="shared" si="0"/>
        <v>0.4</v>
      </c>
      <c r="AF34" s="105">
        <f t="shared" ref="AF34" si="17">+AE34*AG33</f>
        <v>0.14399999999999999</v>
      </c>
      <c r="AG34" s="105">
        <f t="shared" ref="AG34" si="18">+AG33-AF34</f>
        <v>0.216</v>
      </c>
      <c r="AH34" s="214"/>
      <c r="AI34" s="214"/>
      <c r="AJ34" s="214"/>
      <c r="AK34" s="214"/>
      <c r="AL34" s="215"/>
      <c r="AM34" s="230"/>
      <c r="AN34" s="211"/>
      <c r="AO34" s="141" t="s">
        <v>533</v>
      </c>
      <c r="AP34" s="145" t="s">
        <v>582</v>
      </c>
      <c r="AQ34" s="161" t="s">
        <v>714</v>
      </c>
      <c r="AR34" s="159">
        <v>44593</v>
      </c>
      <c r="AS34" s="159">
        <v>44895</v>
      </c>
      <c r="AT34" s="159" t="s">
        <v>606</v>
      </c>
      <c r="AU34" s="159" t="s">
        <v>609</v>
      </c>
      <c r="AV34" s="157" t="s">
        <v>235</v>
      </c>
      <c r="AW34" s="221"/>
      <c r="AX34" s="109"/>
      <c r="AY34" s="109"/>
      <c r="AZ34" s="109"/>
      <c r="BA34" s="109"/>
      <c r="BB34" s="109"/>
      <c r="BC34" s="109"/>
      <c r="BD34" s="109"/>
      <c r="BE34" s="109"/>
      <c r="BF34" s="109"/>
      <c r="BG34" s="109"/>
      <c r="BH34" s="109"/>
      <c r="BI34" s="109"/>
      <c r="BJ34" s="109"/>
      <c r="BK34" s="109"/>
      <c r="BL34" s="109"/>
      <c r="BM34" s="109"/>
      <c r="BN34" s="109"/>
      <c r="BO34" s="109"/>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row>
    <row r="35" spans="1:124" ht="17.25" customHeight="1" x14ac:dyDescent="0.2">
      <c r="A35" s="251"/>
      <c r="B35" s="304"/>
      <c r="C35" s="254"/>
      <c r="D35" s="254"/>
      <c r="E35" s="245"/>
      <c r="F35" s="245"/>
      <c r="G35" s="245"/>
      <c r="H35" s="277"/>
      <c r="I35" s="233"/>
      <c r="J35" s="236"/>
      <c r="K35" s="227"/>
      <c r="L35" s="242"/>
      <c r="M35" s="239"/>
      <c r="N35" s="227"/>
      <c r="O35" s="224"/>
      <c r="P35" s="224"/>
      <c r="Q35" s="230"/>
      <c r="R35" s="132"/>
      <c r="S35" s="130"/>
      <c r="T35" s="56">
        <f>VLOOKUP(U35,FORMULAS!$A$15:$B$18,2,0)</f>
        <v>0</v>
      </c>
      <c r="U35" s="57" t="s">
        <v>157</v>
      </c>
      <c r="V35" s="58">
        <f>+IF(U35='Tabla Valoración controles'!$D$4,'Tabla Valoración controles'!$F$4,IF('208-PLA-Ft-78 Mapa Gestión'!U35='Tabla Valoración controles'!$D$5,'Tabla Valoración controles'!$F$5,IF(U35=FORMULAS!$A$10,0,'Tabla Valoración controles'!$F$6)))</f>
        <v>0</v>
      </c>
      <c r="W35" s="57"/>
      <c r="X35" s="59">
        <f>+IF(W35='Tabla Valoración controles'!$D$7,'Tabla Valoración controles'!$F$7,IF(U35=FORMULAS!$A$10,0,'Tabla Valoración controles'!$F$8))</f>
        <v>0</v>
      </c>
      <c r="Y35" s="57"/>
      <c r="Z35" s="58">
        <f>+IF(Y35='Tabla Valoración controles'!$D$9,'Tabla Valoración controles'!$F$9,IF(U35=FORMULAS!$A$10,0,'Tabla Valoración controles'!$F$10))</f>
        <v>0</v>
      </c>
      <c r="AA35" s="57"/>
      <c r="AB35" s="58">
        <f>+IF(AA35='Tabla Valoración controles'!$D$9,'Tabla Valoración controles'!$F$9,IF(W35=FORMULAS!$A$10,0,'Tabla Valoración controles'!$F$10))</f>
        <v>0</v>
      </c>
      <c r="AC35" s="57"/>
      <c r="AD35" s="58">
        <f>+IF(AC35='Tabla Valoración controles'!$D$13,'Tabla Valoración controles'!$F$13,'Tabla Valoración controles'!$F$14)</f>
        <v>0</v>
      </c>
      <c r="AE35" s="105">
        <f t="shared" si="0"/>
        <v>0</v>
      </c>
      <c r="AF35" s="105">
        <f t="shared" ref="AF35:AF38" si="19">+AF34*AE35</f>
        <v>0</v>
      </c>
      <c r="AG35" s="105">
        <f t="shared" si="12"/>
        <v>0.216</v>
      </c>
      <c r="AH35" s="214"/>
      <c r="AI35" s="214"/>
      <c r="AJ35" s="214"/>
      <c r="AK35" s="214"/>
      <c r="AL35" s="215"/>
      <c r="AM35" s="230"/>
      <c r="AN35" s="211"/>
      <c r="AO35" s="142"/>
      <c r="AP35" s="142"/>
      <c r="AQ35" s="163"/>
      <c r="AR35" s="152"/>
      <c r="AS35" s="152"/>
      <c r="AT35" s="152"/>
      <c r="AU35" s="152"/>
      <c r="AV35" s="143"/>
      <c r="AW35" s="221"/>
      <c r="AX35" s="109"/>
      <c r="AY35" s="109"/>
      <c r="AZ35" s="109"/>
      <c r="BA35" s="109"/>
      <c r="BB35" s="109"/>
      <c r="BC35" s="109"/>
      <c r="BD35" s="109"/>
      <c r="BE35" s="109"/>
      <c r="BF35" s="109"/>
      <c r="BG35" s="109"/>
      <c r="BH35" s="109"/>
      <c r="BI35" s="109"/>
      <c r="BJ35" s="109"/>
      <c r="BK35" s="109"/>
      <c r="BL35" s="109"/>
      <c r="BM35" s="109"/>
      <c r="BN35" s="109"/>
      <c r="BO35" s="109"/>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c r="CP35" s="211"/>
      <c r="CQ35" s="211"/>
      <c r="CR35" s="211"/>
      <c r="CS35" s="211"/>
      <c r="CT35" s="211"/>
      <c r="CU35" s="211"/>
      <c r="CV35" s="211"/>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row>
    <row r="36" spans="1:124" ht="17.25" customHeight="1" x14ac:dyDescent="0.2">
      <c r="A36" s="251"/>
      <c r="B36" s="304"/>
      <c r="C36" s="254"/>
      <c r="D36" s="254"/>
      <c r="E36" s="245"/>
      <c r="F36" s="245"/>
      <c r="G36" s="245"/>
      <c r="H36" s="277"/>
      <c r="I36" s="233"/>
      <c r="J36" s="236"/>
      <c r="K36" s="227"/>
      <c r="L36" s="242"/>
      <c r="M36" s="239"/>
      <c r="N36" s="227"/>
      <c r="O36" s="224"/>
      <c r="P36" s="224"/>
      <c r="Q36" s="230"/>
      <c r="R36" s="132"/>
      <c r="S36" s="130"/>
      <c r="T36" s="56">
        <f>VLOOKUP(U36,FORMULAS!$A$15:$B$18,2,0)</f>
        <v>0</v>
      </c>
      <c r="U36" s="57" t="s">
        <v>157</v>
      </c>
      <c r="V36" s="58">
        <f>+IF(U36='Tabla Valoración controles'!$D$4,'Tabla Valoración controles'!$F$4,IF('208-PLA-Ft-78 Mapa Gestión'!U36='Tabla Valoración controles'!$D$5,'Tabla Valoración controles'!$F$5,IF(U36=FORMULAS!$A$10,0,'Tabla Valoración controles'!$F$6)))</f>
        <v>0</v>
      </c>
      <c r="W36" s="57"/>
      <c r="X36" s="59">
        <f>+IF(W36='Tabla Valoración controles'!$D$7,'Tabla Valoración controles'!$F$7,IF(U36=FORMULAS!$A$10,0,'Tabla Valoración controles'!$F$8))</f>
        <v>0</v>
      </c>
      <c r="Y36" s="57"/>
      <c r="Z36" s="58">
        <f>+IF(Y36='Tabla Valoración controles'!$D$9,'Tabla Valoración controles'!$F$9,IF(U36=FORMULAS!$A$10,0,'Tabla Valoración controles'!$F$10))</f>
        <v>0</v>
      </c>
      <c r="AA36" s="57"/>
      <c r="AB36" s="58">
        <f>+IF(AA36='Tabla Valoración controles'!$D$9,'Tabla Valoración controles'!$F$9,IF(W36=FORMULAS!$A$10,0,'Tabla Valoración controles'!$F$10))</f>
        <v>0</v>
      </c>
      <c r="AC36" s="57"/>
      <c r="AD36" s="58">
        <f>+IF(AC36='Tabla Valoración controles'!$D$13,'Tabla Valoración controles'!$F$13,'Tabla Valoración controles'!$F$14)</f>
        <v>0</v>
      </c>
      <c r="AE36" s="105">
        <f t="shared" si="0"/>
        <v>0</v>
      </c>
      <c r="AF36" s="105">
        <f t="shared" si="19"/>
        <v>0</v>
      </c>
      <c r="AG36" s="105">
        <f t="shared" si="12"/>
        <v>0.216</v>
      </c>
      <c r="AH36" s="214"/>
      <c r="AI36" s="214"/>
      <c r="AJ36" s="214"/>
      <c r="AK36" s="214"/>
      <c r="AL36" s="215"/>
      <c r="AM36" s="230"/>
      <c r="AN36" s="211"/>
      <c r="AO36" s="141"/>
      <c r="AP36" s="145"/>
      <c r="AQ36" s="161"/>
      <c r="AR36" s="159"/>
      <c r="AS36" s="159"/>
      <c r="AT36" s="159"/>
      <c r="AU36" s="159"/>
      <c r="AV36" s="143"/>
      <c r="AW36" s="221"/>
      <c r="AX36" s="109"/>
      <c r="AY36" s="109"/>
      <c r="AZ36" s="109"/>
      <c r="BA36" s="109"/>
      <c r="BB36" s="109"/>
      <c r="BC36" s="109"/>
      <c r="BD36" s="109"/>
      <c r="BE36" s="109"/>
      <c r="BF36" s="109"/>
      <c r="BG36" s="109"/>
      <c r="BH36" s="109"/>
      <c r="BI36" s="109"/>
      <c r="BJ36" s="109"/>
      <c r="BK36" s="109"/>
      <c r="BL36" s="109"/>
      <c r="BM36" s="109"/>
      <c r="BN36" s="109"/>
      <c r="BO36" s="109"/>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row>
    <row r="37" spans="1:124" ht="17.25" customHeight="1" x14ac:dyDescent="0.2">
      <c r="A37" s="251"/>
      <c r="B37" s="304"/>
      <c r="C37" s="254"/>
      <c r="D37" s="254"/>
      <c r="E37" s="245"/>
      <c r="F37" s="245"/>
      <c r="G37" s="245"/>
      <c r="H37" s="277"/>
      <c r="I37" s="233"/>
      <c r="J37" s="236"/>
      <c r="K37" s="227"/>
      <c r="L37" s="242"/>
      <c r="M37" s="239"/>
      <c r="N37" s="227"/>
      <c r="O37" s="224"/>
      <c r="P37" s="224"/>
      <c r="Q37" s="230"/>
      <c r="R37" s="132"/>
      <c r="S37" s="130"/>
      <c r="T37" s="56">
        <f>VLOOKUP(U37,FORMULAS!$A$15:$B$18,2,0)</f>
        <v>0</v>
      </c>
      <c r="U37" s="57" t="s">
        <v>157</v>
      </c>
      <c r="V37" s="58">
        <f>+IF(U37='Tabla Valoración controles'!$D$4,'Tabla Valoración controles'!$F$4,IF('208-PLA-Ft-78 Mapa Gestión'!U37='Tabla Valoración controles'!$D$5,'Tabla Valoración controles'!$F$5,IF(U37=FORMULAS!$A$10,0,'Tabla Valoración controles'!$F$6)))</f>
        <v>0</v>
      </c>
      <c r="W37" s="57"/>
      <c r="X37" s="59">
        <f>+IF(W37='Tabla Valoración controles'!$D$7,'Tabla Valoración controles'!$F$7,IF(U37=FORMULAS!$A$10,0,'Tabla Valoración controles'!$F$8))</f>
        <v>0</v>
      </c>
      <c r="Y37" s="57"/>
      <c r="Z37" s="58">
        <f>+IF(Y37='Tabla Valoración controles'!$D$9,'Tabla Valoración controles'!$F$9,IF(U37=FORMULAS!$A$10,0,'Tabla Valoración controles'!$F$10))</f>
        <v>0</v>
      </c>
      <c r="AA37" s="57"/>
      <c r="AB37" s="58">
        <f>+IF(AA37='Tabla Valoración controles'!$D$9,'Tabla Valoración controles'!$F$9,IF(W37=FORMULAS!$A$10,0,'Tabla Valoración controles'!$F$10))</f>
        <v>0</v>
      </c>
      <c r="AC37" s="57"/>
      <c r="AD37" s="58">
        <f>+IF(AC37='Tabla Valoración controles'!$D$13,'Tabla Valoración controles'!$F$13,'Tabla Valoración controles'!$F$14)</f>
        <v>0</v>
      </c>
      <c r="AE37" s="105">
        <f t="shared" si="0"/>
        <v>0</v>
      </c>
      <c r="AF37" s="105">
        <f t="shared" si="19"/>
        <v>0</v>
      </c>
      <c r="AG37" s="105">
        <f t="shared" si="12"/>
        <v>0.216</v>
      </c>
      <c r="AH37" s="214"/>
      <c r="AI37" s="214"/>
      <c r="AJ37" s="214"/>
      <c r="AK37" s="214"/>
      <c r="AL37" s="215"/>
      <c r="AM37" s="230"/>
      <c r="AN37" s="211"/>
      <c r="AO37" s="141"/>
      <c r="AP37" s="141"/>
      <c r="AQ37" s="162"/>
      <c r="AR37" s="151"/>
      <c r="AS37" s="151"/>
      <c r="AT37" s="151"/>
      <c r="AU37" s="151"/>
      <c r="AV37" s="143"/>
      <c r="AW37" s="221"/>
      <c r="AX37" s="109"/>
      <c r="AY37" s="109"/>
      <c r="AZ37" s="109"/>
      <c r="BA37" s="109"/>
      <c r="BB37" s="109"/>
      <c r="BC37" s="109"/>
      <c r="BD37" s="109"/>
      <c r="BE37" s="109"/>
      <c r="BF37" s="109"/>
      <c r="BG37" s="109"/>
      <c r="BH37" s="109"/>
      <c r="BI37" s="109"/>
      <c r="BJ37" s="109"/>
      <c r="BK37" s="109"/>
      <c r="BL37" s="109"/>
      <c r="BM37" s="109"/>
      <c r="BN37" s="109"/>
      <c r="BO37" s="109"/>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row>
    <row r="38" spans="1:124" ht="17.25" customHeight="1" x14ac:dyDescent="0.2">
      <c r="A38" s="252"/>
      <c r="B38" s="305"/>
      <c r="C38" s="255"/>
      <c r="D38" s="255"/>
      <c r="E38" s="246"/>
      <c r="F38" s="246"/>
      <c r="G38" s="246"/>
      <c r="H38" s="278"/>
      <c r="I38" s="234"/>
      <c r="J38" s="237"/>
      <c r="K38" s="228"/>
      <c r="L38" s="243"/>
      <c r="M38" s="240"/>
      <c r="N38" s="228"/>
      <c r="O38" s="225"/>
      <c r="P38" s="225"/>
      <c r="Q38" s="231"/>
      <c r="R38" s="132"/>
      <c r="S38" s="130"/>
      <c r="T38" s="56">
        <f>VLOOKUP(U38,FORMULAS!$A$15:$B$18,2,0)</f>
        <v>0</v>
      </c>
      <c r="U38" s="57" t="s">
        <v>157</v>
      </c>
      <c r="V38" s="58">
        <f>+IF(U38='Tabla Valoración controles'!$D$4,'Tabla Valoración controles'!$F$4,IF('208-PLA-Ft-78 Mapa Gestión'!U38='Tabla Valoración controles'!$D$5,'Tabla Valoración controles'!$F$5,IF(U38=FORMULAS!$A$10,0,'Tabla Valoración controles'!$F$6)))</f>
        <v>0</v>
      </c>
      <c r="W38" s="57"/>
      <c r="X38" s="59">
        <f>+IF(W38='Tabla Valoración controles'!$D$7,'Tabla Valoración controles'!$F$7,IF(U38=FORMULAS!$A$10,0,'Tabla Valoración controles'!$F$8))</f>
        <v>0</v>
      </c>
      <c r="Y38" s="57"/>
      <c r="Z38" s="58">
        <f>+IF(Y38='Tabla Valoración controles'!$D$9,'Tabla Valoración controles'!$F$9,IF(U38=FORMULAS!$A$10,0,'Tabla Valoración controles'!$F$10))</f>
        <v>0</v>
      </c>
      <c r="AA38" s="57"/>
      <c r="AB38" s="58">
        <f>+IF(AA38='Tabla Valoración controles'!$D$9,'Tabla Valoración controles'!$F$9,IF(W38=FORMULAS!$A$10,0,'Tabla Valoración controles'!$F$10))</f>
        <v>0</v>
      </c>
      <c r="AC38" s="57"/>
      <c r="AD38" s="58">
        <f>+IF(AC38='Tabla Valoración controles'!$D$13,'Tabla Valoración controles'!$F$13,'Tabla Valoración controles'!$F$14)</f>
        <v>0</v>
      </c>
      <c r="AE38" s="105">
        <f t="shared" si="0"/>
        <v>0</v>
      </c>
      <c r="AF38" s="105">
        <f t="shared" si="19"/>
        <v>0</v>
      </c>
      <c r="AG38" s="105">
        <f t="shared" si="12"/>
        <v>0.216</v>
      </c>
      <c r="AH38" s="214"/>
      <c r="AI38" s="214"/>
      <c r="AJ38" s="214"/>
      <c r="AK38" s="214"/>
      <c r="AL38" s="215"/>
      <c r="AM38" s="231"/>
      <c r="AN38" s="212"/>
      <c r="AO38" s="142"/>
      <c r="AP38" s="142"/>
      <c r="AQ38" s="163"/>
      <c r="AR38" s="152"/>
      <c r="AS38" s="152"/>
      <c r="AT38" s="152"/>
      <c r="AU38" s="152"/>
      <c r="AV38" s="144"/>
      <c r="AW38" s="222"/>
      <c r="AX38" s="110"/>
      <c r="AY38" s="110"/>
      <c r="AZ38" s="110"/>
      <c r="BA38" s="110"/>
      <c r="BB38" s="110"/>
      <c r="BC38" s="110"/>
      <c r="BD38" s="110"/>
      <c r="BE38" s="110"/>
      <c r="BF38" s="110"/>
      <c r="BG38" s="110"/>
      <c r="BH38" s="110"/>
      <c r="BI38" s="110"/>
      <c r="BJ38" s="110"/>
      <c r="BK38" s="110"/>
      <c r="BL38" s="110"/>
      <c r="BM38" s="110"/>
      <c r="BN38" s="110"/>
      <c r="BO38" s="110"/>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row>
    <row r="39" spans="1:124" ht="135" customHeight="1" x14ac:dyDescent="0.2">
      <c r="A39" s="250">
        <v>6</v>
      </c>
      <c r="B39" s="303" t="s">
        <v>344</v>
      </c>
      <c r="C39" s="253" t="str">
        <f>VLOOKUP(B39,FORMULAS!$A$30:$B$52,2,0)</f>
        <v>Disminuir el número de hogares que habitan en predios localizados en zonas de Alto Riesgo no mitigable o los ordenados mediante sentencias judiciales o actos administrativos.</v>
      </c>
      <c r="D39" s="253" t="str">
        <f>VLOOKUP(B39,FORMULAS!$A$30:$C$52,3,0)</f>
        <v>Director de Reasentamientos</v>
      </c>
      <c r="E39" s="303" t="s">
        <v>113</v>
      </c>
      <c r="F39" s="306" t="s">
        <v>363</v>
      </c>
      <c r="G39" s="232" t="s">
        <v>364</v>
      </c>
      <c r="H39" s="280" t="s">
        <v>365</v>
      </c>
      <c r="I39" s="232" t="s">
        <v>263</v>
      </c>
      <c r="J39" s="235">
        <v>900</v>
      </c>
      <c r="K39" s="226" t="str">
        <f>+IF(L39=FORMULAS!$N$2,FORMULAS!$O$2,IF('208-PLA-Ft-78 Mapa Gestión'!L39:L44=FORMULAS!$N$3,FORMULAS!$O$3,IF('208-PLA-Ft-78 Mapa Gestión'!L39:L44=FORMULAS!$N$4,FORMULAS!$O$4,IF('208-PLA-Ft-78 Mapa Gestión'!L39:L44=FORMULAS!$N$5,FORMULAS!$O$5,IF('208-PLA-Ft-78 Mapa Gestión'!L39:L44=FORMULAS!$N$6,FORMULAS!$O$6)))))</f>
        <v>Alta</v>
      </c>
      <c r="L39" s="241">
        <f>+IF(J39&lt;=FORMULAS!$M$2,FORMULAS!$N$2,IF('208-PLA-Ft-78 Mapa Gestión'!J39&lt;=FORMULAS!$M$3,FORMULAS!$N$3,IF('208-PLA-Ft-78 Mapa Gestión'!J39&lt;=FORMULAS!$M$4,FORMULAS!$N$4,IF('208-PLA-Ft-78 Mapa Gestión'!J39&lt;=FORMULAS!$M$5,FORMULAS!$N$5,FORMULAS!$N$6))))</f>
        <v>0.8</v>
      </c>
      <c r="M39" s="238" t="s">
        <v>85</v>
      </c>
      <c r="N39" s="226" t="str">
        <f>+IF(M39=FORMULAS!$H$2,FORMULAS!$I$2,IF('208-PLA-Ft-78 Mapa Gestión'!M39:M44=FORMULAS!$H$3,FORMULAS!$I$3,IF('208-PLA-Ft-78 Mapa Gestión'!M39:M44=FORMULAS!$H$4,FORMULAS!$I$4,IF('208-PLA-Ft-78 Mapa Gestión'!M39:M44=FORMULAS!$H$5,FORMULAS!$I$5,IF('208-PLA-Ft-78 Mapa Gestión'!M39:M44=FORMULAS!$H$6,FORMULAS!$I$6,IF('208-PLA-Ft-78 Mapa Gestión'!M39:M44=FORMULAS!$H$7,FORMULAS!$I$7,IF('208-PLA-Ft-78 Mapa Gestión'!M39:M44=FORMULAS!$H$8,FORMULAS!$I$8,IF('208-PLA-Ft-78 Mapa Gestión'!M39:M44=FORMULAS!$H$9,FORMULAS!$I$9,IF('208-PLA-Ft-78 Mapa Gestión'!M39:M44=FORMULAS!$H$10,FORMULAS!$I$10,IF('208-PLA-Ft-78 Mapa Gestión'!M39:M44=FORMULAS!$H$11,FORMULAS!$I$11))))))))))</f>
        <v>Moderado</v>
      </c>
      <c r="O39" s="223">
        <f>VLOOKUP(N39,FORMULAS!$I$1:$J$6,2,0)</f>
        <v>0.6</v>
      </c>
      <c r="P39" s="223" t="str">
        <f t="shared" ref="P39" si="20">CONCATENATE(N39,K39)</f>
        <v>ModeradoAlta</v>
      </c>
      <c r="Q39" s="229" t="str">
        <f>VLOOKUP(P39,FORMULAS!$K$17:$L$42,2,0)</f>
        <v>Alto</v>
      </c>
      <c r="R39" s="132">
        <v>1</v>
      </c>
      <c r="S39" s="130" t="s">
        <v>478</v>
      </c>
      <c r="T39" s="56" t="str">
        <f>VLOOKUP(U39,FORMULAS!$A$15:$B$18,2,0)</f>
        <v>Probabilidad</v>
      </c>
      <c r="U39" s="57" t="s">
        <v>14</v>
      </c>
      <c r="V39" s="58">
        <f>+IF(U39='Tabla Valoración controles'!$D$4,'Tabla Valoración controles'!$F$4,IF('208-PLA-Ft-78 Mapa Gestión'!U39='Tabla Valoración controles'!$D$5,'Tabla Valoración controles'!$F$5,IF(U39=FORMULAS!$A$10,0,'Tabla Valoración controles'!$F$6)))</f>
        <v>0.15</v>
      </c>
      <c r="W39" s="57" t="s">
        <v>8</v>
      </c>
      <c r="X39" s="59">
        <f>+IF(W39='Tabla Valoración controles'!$D$7,'Tabla Valoración controles'!$F$7,IF(U39=FORMULAS!$A$10,0,'Tabla Valoración controles'!$F$8))</f>
        <v>0.15</v>
      </c>
      <c r="Y39" s="57" t="s">
        <v>18</v>
      </c>
      <c r="Z39" s="58">
        <f>+IF(Y39='Tabla Valoración controles'!$D$9,'Tabla Valoración controles'!$F$9,IF(U39=FORMULAS!$A$10,0,'Tabla Valoración controles'!$F$10))</f>
        <v>0</v>
      </c>
      <c r="AA39" s="57" t="s">
        <v>21</v>
      </c>
      <c r="AB39" s="58">
        <f>+IF(AA39='Tabla Valoración controles'!$D$9,'Tabla Valoración controles'!$F$9,IF(W39=FORMULAS!$A$10,0,'Tabla Valoración controles'!$F$10))</f>
        <v>0</v>
      </c>
      <c r="AC39" s="57" t="s">
        <v>100</v>
      </c>
      <c r="AD39" s="58">
        <f>+IF(AC39='Tabla Valoración controles'!$D$13,'Tabla Valoración controles'!$F$13,'Tabla Valoración controles'!$F$14)</f>
        <v>0</v>
      </c>
      <c r="AE39" s="105">
        <f t="shared" si="0"/>
        <v>0.3</v>
      </c>
      <c r="AF39" s="105">
        <f>+IF(T39=FORMULAS!$A$8,'208-PLA-Ft-78 Mapa Gestión'!AE39*'208-PLA-Ft-78 Mapa Gestión'!L39:L44,'208-PLA-Ft-78 Mapa Gestión'!AE39*'208-PLA-Ft-78 Mapa Gestión'!O39:O44)</f>
        <v>0.24</v>
      </c>
      <c r="AG39" s="105">
        <f>+IF(T39=FORMULAS!$A$8,'208-PLA-Ft-78 Mapa Gestión'!L39:L44-'208-PLA-Ft-78 Mapa Gestión'!AF39,0)</f>
        <v>0.56000000000000005</v>
      </c>
      <c r="AH39" s="213">
        <f t="shared" ref="AH39" si="21">+AG44</f>
        <v>0.24640000000000001</v>
      </c>
      <c r="AI39" s="213" t="str">
        <f>+IF(AH39&lt;=FORMULAS!$N$2,FORMULAS!$O$2,IF(AH39&lt;=FORMULAS!$N$3,FORMULAS!$O$3,IF(AH39&lt;=FORMULAS!$N$4,FORMULAS!$O$4,IF(AH39&lt;=FORMULAS!$N$5,FORMULAS!$O$5,FORMULAS!O36))))</f>
        <v>Baja</v>
      </c>
      <c r="AJ39" s="213" t="str">
        <f>+IF(T39=FORMULAS!$A$9,AG44,'208-PLA-Ft-78 Mapa Gestión'!N39:N44)</f>
        <v>Moderado</v>
      </c>
      <c r="AK39" s="213">
        <f>+IF(T39=FORMULAS!B39,'208-PLA-Ft-78 Mapa Gestión'!AG44,'208-PLA-Ft-78 Mapa Gestión'!O39:O44)</f>
        <v>0.6</v>
      </c>
      <c r="AL39" s="215" t="str">
        <f t="shared" ref="AL39" si="22">CONCATENATE(AJ39,AI39)</f>
        <v>ModeradoBaja</v>
      </c>
      <c r="AM39" s="216" t="str">
        <f>VLOOKUP(AL39,FORMULAS!$K$17:$L$42,2,0)</f>
        <v>Moderado</v>
      </c>
      <c r="AN39" s="210" t="s">
        <v>163</v>
      </c>
      <c r="AO39" s="145" t="s">
        <v>534</v>
      </c>
      <c r="AP39" s="145" t="s">
        <v>582</v>
      </c>
      <c r="AQ39" s="161" t="s">
        <v>714</v>
      </c>
      <c r="AR39" s="177">
        <v>44593</v>
      </c>
      <c r="AS39" s="177">
        <v>44895</v>
      </c>
      <c r="AT39" s="159" t="s">
        <v>606</v>
      </c>
      <c r="AU39" s="159" t="s">
        <v>609</v>
      </c>
      <c r="AV39" s="157" t="s">
        <v>235</v>
      </c>
      <c r="AW39" s="207" t="s">
        <v>697</v>
      </c>
      <c r="AX39" s="108"/>
      <c r="AY39" s="108"/>
      <c r="AZ39" s="108"/>
      <c r="BA39" s="108"/>
      <c r="BB39" s="108"/>
      <c r="BC39" s="108"/>
      <c r="BD39" s="108"/>
      <c r="BE39" s="108"/>
      <c r="BF39" s="108"/>
      <c r="BG39" s="108"/>
      <c r="BH39" s="108"/>
      <c r="BI39" s="108"/>
      <c r="BJ39" s="108"/>
      <c r="BK39" s="108"/>
      <c r="BL39" s="108"/>
      <c r="BM39" s="108"/>
      <c r="BN39" s="108"/>
      <c r="BO39" s="108"/>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c r="CO39" s="210"/>
      <c r="CP39" s="210"/>
      <c r="CQ39" s="210"/>
      <c r="CR39" s="210"/>
      <c r="CS39" s="210"/>
      <c r="CT39" s="210"/>
      <c r="CU39" s="210"/>
      <c r="CV39" s="210"/>
      <c r="CW39" s="210"/>
      <c r="CX39" s="210"/>
      <c r="CY39" s="210"/>
      <c r="CZ39" s="210"/>
      <c r="DA39" s="210"/>
      <c r="DB39" s="210"/>
      <c r="DC39" s="210"/>
      <c r="DD39" s="210"/>
      <c r="DE39" s="210"/>
      <c r="DF39" s="210"/>
      <c r="DG39" s="210"/>
      <c r="DH39" s="210"/>
      <c r="DI39" s="210"/>
      <c r="DJ39" s="210"/>
      <c r="DK39" s="210"/>
      <c r="DL39" s="210"/>
      <c r="DM39" s="210"/>
      <c r="DN39" s="210"/>
      <c r="DO39" s="210"/>
      <c r="DP39" s="210"/>
      <c r="DQ39" s="210"/>
      <c r="DR39" s="210"/>
      <c r="DS39" s="210"/>
      <c r="DT39" s="210"/>
    </row>
    <row r="40" spans="1:124" ht="135" customHeight="1" x14ac:dyDescent="0.2">
      <c r="A40" s="251"/>
      <c r="B40" s="304"/>
      <c r="C40" s="254"/>
      <c r="D40" s="254"/>
      <c r="E40" s="304"/>
      <c r="F40" s="307"/>
      <c r="G40" s="233"/>
      <c r="H40" s="272"/>
      <c r="I40" s="233"/>
      <c r="J40" s="236"/>
      <c r="K40" s="227"/>
      <c r="L40" s="242"/>
      <c r="M40" s="239"/>
      <c r="N40" s="227"/>
      <c r="O40" s="224"/>
      <c r="P40" s="224"/>
      <c r="Q40" s="230"/>
      <c r="R40" s="132">
        <v>2</v>
      </c>
      <c r="S40" s="130" t="s">
        <v>479</v>
      </c>
      <c r="T40" s="56" t="str">
        <f>VLOOKUP(U40,FORMULAS!$A$15:$B$18,2,0)</f>
        <v>Probabilidad</v>
      </c>
      <c r="U40" s="57" t="s">
        <v>13</v>
      </c>
      <c r="V40" s="58">
        <f>+IF(U40='Tabla Valoración controles'!$D$4,'Tabla Valoración controles'!$F$4,IF('208-PLA-Ft-78 Mapa Gestión'!U40='Tabla Valoración controles'!$D$5,'Tabla Valoración controles'!$F$5,IF(U40=FORMULAS!$A$10,0,'Tabla Valoración controles'!$F$6)))</f>
        <v>0.25</v>
      </c>
      <c r="W40" s="57" t="s">
        <v>8</v>
      </c>
      <c r="X40" s="59">
        <f>+IF(W40='Tabla Valoración controles'!$D$7,'Tabla Valoración controles'!$F$7,IF(U40=FORMULAS!$A$10,0,'Tabla Valoración controles'!$F$8))</f>
        <v>0.15</v>
      </c>
      <c r="Y40" s="57" t="s">
        <v>18</v>
      </c>
      <c r="Z40" s="58">
        <f>+IF(Y40='Tabla Valoración controles'!$D$9,'Tabla Valoración controles'!$F$9,IF(U40=FORMULAS!$A$10,0,'Tabla Valoración controles'!$F$10))</f>
        <v>0</v>
      </c>
      <c r="AA40" s="57" t="s">
        <v>21</v>
      </c>
      <c r="AB40" s="58">
        <f>+IF(AA40='Tabla Valoración controles'!$D$9,'Tabla Valoración controles'!$F$9,IF(W40=FORMULAS!$A$10,0,'Tabla Valoración controles'!$F$10))</f>
        <v>0</v>
      </c>
      <c r="AC40" s="57" t="s">
        <v>100</v>
      </c>
      <c r="AD40" s="58">
        <f>+IF(AC40='Tabla Valoración controles'!$D$13,'Tabla Valoración controles'!$F$13,'Tabla Valoración controles'!$F$14)</f>
        <v>0</v>
      </c>
      <c r="AE40" s="105">
        <f t="shared" si="0"/>
        <v>0.4</v>
      </c>
      <c r="AF40" s="105">
        <f t="shared" ref="AF40" si="23">+AE40*AG39</f>
        <v>0.22400000000000003</v>
      </c>
      <c r="AG40" s="105">
        <f t="shared" ref="AG40" si="24">+AG39-AF40</f>
        <v>0.33600000000000002</v>
      </c>
      <c r="AH40" s="214"/>
      <c r="AI40" s="214"/>
      <c r="AJ40" s="214"/>
      <c r="AK40" s="214"/>
      <c r="AL40" s="215"/>
      <c r="AM40" s="217"/>
      <c r="AN40" s="211"/>
      <c r="AO40" s="145" t="s">
        <v>535</v>
      </c>
      <c r="AP40" s="145" t="s">
        <v>582</v>
      </c>
      <c r="AQ40" s="161" t="s">
        <v>324</v>
      </c>
      <c r="AR40" s="167">
        <v>44593</v>
      </c>
      <c r="AS40" s="167">
        <v>44910</v>
      </c>
      <c r="AT40" s="145" t="s">
        <v>610</v>
      </c>
      <c r="AU40" s="145" t="s">
        <v>611</v>
      </c>
      <c r="AV40" s="143" t="s">
        <v>235</v>
      </c>
      <c r="AW40" s="208"/>
      <c r="AX40" s="109"/>
      <c r="AY40" s="109"/>
      <c r="AZ40" s="109"/>
      <c r="BA40" s="109"/>
      <c r="BB40" s="109"/>
      <c r="BC40" s="109"/>
      <c r="BD40" s="109"/>
      <c r="BE40" s="109"/>
      <c r="BF40" s="109"/>
      <c r="BG40" s="109"/>
      <c r="BH40" s="109"/>
      <c r="BI40" s="109"/>
      <c r="BJ40" s="109"/>
      <c r="BK40" s="109"/>
      <c r="BL40" s="109"/>
      <c r="BM40" s="109"/>
      <c r="BN40" s="109"/>
      <c r="BO40" s="109"/>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row>
    <row r="41" spans="1:124" ht="135" customHeight="1" x14ac:dyDescent="0.2">
      <c r="A41" s="251"/>
      <c r="B41" s="304"/>
      <c r="C41" s="254"/>
      <c r="D41" s="254"/>
      <c r="E41" s="304"/>
      <c r="F41" s="307"/>
      <c r="G41" s="233"/>
      <c r="H41" s="272"/>
      <c r="I41" s="233"/>
      <c r="J41" s="236"/>
      <c r="K41" s="227"/>
      <c r="L41" s="242"/>
      <c r="M41" s="239"/>
      <c r="N41" s="227"/>
      <c r="O41" s="224"/>
      <c r="P41" s="224"/>
      <c r="Q41" s="230"/>
      <c r="R41" s="132">
        <v>3</v>
      </c>
      <c r="S41" s="130" t="s">
        <v>480</v>
      </c>
      <c r="T41" s="56" t="str">
        <f>VLOOKUP(U41,FORMULAS!$A$15:$B$18,2,0)</f>
        <v>Probabilidad</v>
      </c>
      <c r="U41" s="57" t="s">
        <v>13</v>
      </c>
      <c r="V41" s="58">
        <f>+IF(U41='Tabla Valoración controles'!$D$4,'Tabla Valoración controles'!$F$4,IF('208-PLA-Ft-78 Mapa Gestión'!U41='Tabla Valoración controles'!$D$5,'Tabla Valoración controles'!$F$5,IF(U41=FORMULAS!$A$10,0,'Tabla Valoración controles'!$F$6)))</f>
        <v>0.25</v>
      </c>
      <c r="W41" s="57" t="s">
        <v>8</v>
      </c>
      <c r="X41" s="59">
        <f>+IF(W41='Tabla Valoración controles'!$D$7,'Tabla Valoración controles'!$F$7,IF(U41=FORMULAS!$A$10,0,'Tabla Valoración controles'!$F$8))</f>
        <v>0.15</v>
      </c>
      <c r="Y41" s="57" t="s">
        <v>18</v>
      </c>
      <c r="Z41" s="58">
        <f>+IF(Y41='Tabla Valoración controles'!$D$9,'Tabla Valoración controles'!$F$9,IF(U41=FORMULAS!$A$10,0,'Tabla Valoración controles'!$F$10))</f>
        <v>0</v>
      </c>
      <c r="AA41" s="57" t="s">
        <v>21</v>
      </c>
      <c r="AB41" s="58">
        <f>+IF(AA41='Tabla Valoración controles'!$D$9,'Tabla Valoración controles'!$F$9,IF(W41=FORMULAS!$A$10,0,'Tabla Valoración controles'!$F$10))</f>
        <v>0</v>
      </c>
      <c r="AC41" s="57" t="s">
        <v>100</v>
      </c>
      <c r="AD41" s="58">
        <f>+IF(AC41='Tabla Valoración controles'!$D$13,'Tabla Valoración controles'!$F$13,'Tabla Valoración controles'!$F$14)</f>
        <v>0</v>
      </c>
      <c r="AE41" s="105">
        <f t="shared" si="0"/>
        <v>0.4</v>
      </c>
      <c r="AF41" s="105">
        <f t="shared" ref="AF41:AF44" si="25">+AF40*AE41</f>
        <v>8.9600000000000013E-2</v>
      </c>
      <c r="AG41" s="105">
        <f t="shared" si="12"/>
        <v>0.24640000000000001</v>
      </c>
      <c r="AH41" s="214"/>
      <c r="AI41" s="214"/>
      <c r="AJ41" s="214"/>
      <c r="AK41" s="214"/>
      <c r="AL41" s="215"/>
      <c r="AM41" s="217"/>
      <c r="AN41" s="211"/>
      <c r="AO41" s="142" t="s">
        <v>536</v>
      </c>
      <c r="AP41" s="142" t="s">
        <v>582</v>
      </c>
      <c r="AQ41" s="161" t="s">
        <v>324</v>
      </c>
      <c r="AR41" s="155">
        <v>44593</v>
      </c>
      <c r="AS41" s="155">
        <v>44910</v>
      </c>
      <c r="AT41" s="142" t="s">
        <v>612</v>
      </c>
      <c r="AU41" s="142" t="s">
        <v>611</v>
      </c>
      <c r="AV41" s="144" t="s">
        <v>235</v>
      </c>
      <c r="AW41" s="208"/>
      <c r="AX41" s="109"/>
      <c r="AY41" s="109"/>
      <c r="AZ41" s="109"/>
      <c r="BA41" s="109"/>
      <c r="BB41" s="109"/>
      <c r="BC41" s="109"/>
      <c r="BD41" s="109"/>
      <c r="BE41" s="109"/>
      <c r="BF41" s="109"/>
      <c r="BG41" s="109"/>
      <c r="BH41" s="109"/>
      <c r="BI41" s="109"/>
      <c r="BJ41" s="109"/>
      <c r="BK41" s="109"/>
      <c r="BL41" s="109"/>
      <c r="BM41" s="109"/>
      <c r="BN41" s="109"/>
      <c r="BO41" s="109"/>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row>
    <row r="42" spans="1:124" ht="17.25" customHeight="1" x14ac:dyDescent="0.2">
      <c r="A42" s="251"/>
      <c r="B42" s="304"/>
      <c r="C42" s="254"/>
      <c r="D42" s="254"/>
      <c r="E42" s="304"/>
      <c r="F42" s="307"/>
      <c r="G42" s="233"/>
      <c r="H42" s="272"/>
      <c r="I42" s="233"/>
      <c r="J42" s="236"/>
      <c r="K42" s="227"/>
      <c r="L42" s="242"/>
      <c r="M42" s="239"/>
      <c r="N42" s="227"/>
      <c r="O42" s="224"/>
      <c r="P42" s="224"/>
      <c r="Q42" s="230"/>
      <c r="R42" s="132"/>
      <c r="S42" s="130"/>
      <c r="T42" s="56">
        <f>VLOOKUP(U42,FORMULAS!$A$15:$B$18,2,0)</f>
        <v>0</v>
      </c>
      <c r="U42" s="57" t="s">
        <v>157</v>
      </c>
      <c r="V42" s="58">
        <f>+IF(U42='Tabla Valoración controles'!$D$4,'Tabla Valoración controles'!$F$4,IF('208-PLA-Ft-78 Mapa Gestión'!U42='Tabla Valoración controles'!$D$5,'Tabla Valoración controles'!$F$5,IF(U42=FORMULAS!$A$10,0,'Tabla Valoración controles'!$F$6)))</f>
        <v>0</v>
      </c>
      <c r="W42" s="57"/>
      <c r="X42" s="59">
        <f>+IF(W42='Tabla Valoración controles'!$D$7,'Tabla Valoración controles'!$F$7,IF(U42=FORMULAS!$A$10,0,'Tabla Valoración controles'!$F$8))</f>
        <v>0</v>
      </c>
      <c r="Y42" s="57"/>
      <c r="Z42" s="58">
        <f>+IF(Y42='Tabla Valoración controles'!$D$9,'Tabla Valoración controles'!$F$9,IF(U42=FORMULAS!$A$10,0,'Tabla Valoración controles'!$F$10))</f>
        <v>0</v>
      </c>
      <c r="AA42" s="57"/>
      <c r="AB42" s="58">
        <f>+IF(AA42='Tabla Valoración controles'!$D$9,'Tabla Valoración controles'!$F$9,IF(W42=FORMULAS!$A$10,0,'Tabla Valoración controles'!$F$10))</f>
        <v>0</v>
      </c>
      <c r="AC42" s="57"/>
      <c r="AD42" s="58">
        <f>+IF(AC42='Tabla Valoración controles'!$D$13,'Tabla Valoración controles'!$F$13,'Tabla Valoración controles'!$F$14)</f>
        <v>0</v>
      </c>
      <c r="AE42" s="105">
        <f t="shared" si="0"/>
        <v>0</v>
      </c>
      <c r="AF42" s="105">
        <f t="shared" si="25"/>
        <v>0</v>
      </c>
      <c r="AG42" s="105">
        <f t="shared" si="12"/>
        <v>0.24640000000000001</v>
      </c>
      <c r="AH42" s="214"/>
      <c r="AI42" s="214"/>
      <c r="AJ42" s="214"/>
      <c r="AK42" s="214"/>
      <c r="AL42" s="215"/>
      <c r="AM42" s="217"/>
      <c r="AN42" s="211"/>
      <c r="AO42" s="142"/>
      <c r="AP42" s="142"/>
      <c r="AQ42" s="142"/>
      <c r="AR42" s="155"/>
      <c r="AS42" s="155"/>
      <c r="AT42" s="142"/>
      <c r="AU42" s="142"/>
      <c r="AV42" s="144"/>
      <c r="AW42" s="208"/>
      <c r="AX42" s="109"/>
      <c r="AY42" s="109"/>
      <c r="AZ42" s="109"/>
      <c r="BA42" s="109"/>
      <c r="BB42" s="109"/>
      <c r="BC42" s="109"/>
      <c r="BD42" s="109"/>
      <c r="BE42" s="109"/>
      <c r="BF42" s="109"/>
      <c r="BG42" s="109"/>
      <c r="BH42" s="109"/>
      <c r="BI42" s="109"/>
      <c r="BJ42" s="109"/>
      <c r="BK42" s="109"/>
      <c r="BL42" s="109"/>
      <c r="BM42" s="109"/>
      <c r="BN42" s="109"/>
      <c r="BO42" s="109"/>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row>
    <row r="43" spans="1:124" ht="17.25" customHeight="1" x14ac:dyDescent="0.2">
      <c r="A43" s="251"/>
      <c r="B43" s="304"/>
      <c r="C43" s="254"/>
      <c r="D43" s="254"/>
      <c r="E43" s="304"/>
      <c r="F43" s="307"/>
      <c r="G43" s="233"/>
      <c r="H43" s="272"/>
      <c r="I43" s="233"/>
      <c r="J43" s="236"/>
      <c r="K43" s="227"/>
      <c r="L43" s="242"/>
      <c r="M43" s="239"/>
      <c r="N43" s="227"/>
      <c r="O43" s="224"/>
      <c r="P43" s="224"/>
      <c r="Q43" s="230"/>
      <c r="R43" s="132"/>
      <c r="S43" s="130"/>
      <c r="T43" s="56">
        <f>VLOOKUP(U43,FORMULAS!$A$15:$B$18,2,0)</f>
        <v>0</v>
      </c>
      <c r="U43" s="57" t="s">
        <v>157</v>
      </c>
      <c r="V43" s="58">
        <f>+IF(U43='Tabla Valoración controles'!$D$4,'Tabla Valoración controles'!$F$4,IF('208-PLA-Ft-78 Mapa Gestión'!U43='Tabla Valoración controles'!$D$5,'Tabla Valoración controles'!$F$5,IF(U43=FORMULAS!$A$10,0,'Tabla Valoración controles'!$F$6)))</f>
        <v>0</v>
      </c>
      <c r="W43" s="57"/>
      <c r="X43" s="59">
        <f>+IF(W43='Tabla Valoración controles'!$D$7,'Tabla Valoración controles'!$F$7,IF(U43=FORMULAS!$A$10,0,'Tabla Valoración controles'!$F$8))</f>
        <v>0</v>
      </c>
      <c r="Y43" s="57"/>
      <c r="Z43" s="58">
        <f>+IF(Y43='Tabla Valoración controles'!$D$9,'Tabla Valoración controles'!$F$9,IF(U43=FORMULAS!$A$10,0,'Tabla Valoración controles'!$F$10))</f>
        <v>0</v>
      </c>
      <c r="AA43" s="57"/>
      <c r="AB43" s="58">
        <f>+IF(AA43='Tabla Valoración controles'!$D$9,'Tabla Valoración controles'!$F$9,IF(W43=FORMULAS!$A$10,0,'Tabla Valoración controles'!$F$10))</f>
        <v>0</v>
      </c>
      <c r="AC43" s="57"/>
      <c r="AD43" s="58">
        <f>+IF(AC43='Tabla Valoración controles'!$D$13,'Tabla Valoración controles'!$F$13,'Tabla Valoración controles'!$F$14)</f>
        <v>0</v>
      </c>
      <c r="AE43" s="105">
        <f t="shared" si="0"/>
        <v>0</v>
      </c>
      <c r="AF43" s="105">
        <f t="shared" si="25"/>
        <v>0</v>
      </c>
      <c r="AG43" s="105">
        <f t="shared" si="12"/>
        <v>0.24640000000000001</v>
      </c>
      <c r="AH43" s="214"/>
      <c r="AI43" s="214"/>
      <c r="AJ43" s="214"/>
      <c r="AK43" s="214"/>
      <c r="AL43" s="215"/>
      <c r="AM43" s="217"/>
      <c r="AN43" s="211"/>
      <c r="AO43" s="142"/>
      <c r="AP43" s="142"/>
      <c r="AQ43" s="163"/>
      <c r="AR43" s="168"/>
      <c r="AS43" s="168"/>
      <c r="AT43" s="142"/>
      <c r="AU43" s="142"/>
      <c r="AV43" s="143"/>
      <c r="AW43" s="208"/>
      <c r="AX43" s="109"/>
      <c r="AY43" s="109"/>
      <c r="AZ43" s="109"/>
      <c r="BA43" s="109"/>
      <c r="BB43" s="109"/>
      <c r="BC43" s="109"/>
      <c r="BD43" s="109"/>
      <c r="BE43" s="109"/>
      <c r="BF43" s="109"/>
      <c r="BG43" s="109"/>
      <c r="BH43" s="109"/>
      <c r="BI43" s="109"/>
      <c r="BJ43" s="109"/>
      <c r="BK43" s="109"/>
      <c r="BL43" s="109"/>
      <c r="BM43" s="109"/>
      <c r="BN43" s="109"/>
      <c r="BO43" s="109"/>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row>
    <row r="44" spans="1:124" ht="75.75" customHeight="1" x14ac:dyDescent="0.2">
      <c r="A44" s="252"/>
      <c r="B44" s="305"/>
      <c r="C44" s="255"/>
      <c r="D44" s="255"/>
      <c r="E44" s="305"/>
      <c r="F44" s="308"/>
      <c r="G44" s="234"/>
      <c r="H44" s="273"/>
      <c r="I44" s="234"/>
      <c r="J44" s="237"/>
      <c r="K44" s="228"/>
      <c r="L44" s="243"/>
      <c r="M44" s="240"/>
      <c r="N44" s="228"/>
      <c r="O44" s="225"/>
      <c r="P44" s="225"/>
      <c r="Q44" s="231"/>
      <c r="R44" s="132"/>
      <c r="S44" s="130"/>
      <c r="T44" s="56">
        <f>VLOOKUP(U44,FORMULAS!$A$15:$B$18,2,0)</f>
        <v>0</v>
      </c>
      <c r="U44" s="57" t="s">
        <v>157</v>
      </c>
      <c r="V44" s="58">
        <f>+IF(U44='Tabla Valoración controles'!$D$4,'Tabla Valoración controles'!$F$4,IF('208-PLA-Ft-78 Mapa Gestión'!U44='Tabla Valoración controles'!$D$5,'Tabla Valoración controles'!$F$5,IF(U44=FORMULAS!$A$10,0,'Tabla Valoración controles'!$F$6)))</f>
        <v>0</v>
      </c>
      <c r="W44" s="57"/>
      <c r="X44" s="59">
        <f>+IF(W44='Tabla Valoración controles'!$D$7,'Tabla Valoración controles'!$F$7,IF(U44=FORMULAS!$A$10,0,'Tabla Valoración controles'!$F$8))</f>
        <v>0</v>
      </c>
      <c r="Y44" s="57"/>
      <c r="Z44" s="58">
        <f>+IF(Y44='Tabla Valoración controles'!$D$9,'Tabla Valoración controles'!$F$9,IF(U44=FORMULAS!$A$10,0,'Tabla Valoración controles'!$F$10))</f>
        <v>0</v>
      </c>
      <c r="AA44" s="57"/>
      <c r="AB44" s="58">
        <f>+IF(AA44='Tabla Valoración controles'!$D$9,'Tabla Valoración controles'!$F$9,IF(W44=FORMULAS!$A$10,0,'Tabla Valoración controles'!$F$10))</f>
        <v>0</v>
      </c>
      <c r="AC44" s="57"/>
      <c r="AD44" s="58">
        <f>+IF(AC44='Tabla Valoración controles'!$D$13,'Tabla Valoración controles'!$F$13,'Tabla Valoración controles'!$F$14)</f>
        <v>0</v>
      </c>
      <c r="AE44" s="105">
        <f t="shared" si="0"/>
        <v>0</v>
      </c>
      <c r="AF44" s="105">
        <f t="shared" si="25"/>
        <v>0</v>
      </c>
      <c r="AG44" s="105">
        <f t="shared" si="12"/>
        <v>0.24640000000000001</v>
      </c>
      <c r="AH44" s="214"/>
      <c r="AI44" s="214"/>
      <c r="AJ44" s="214"/>
      <c r="AK44" s="214"/>
      <c r="AL44" s="215"/>
      <c r="AM44" s="265"/>
      <c r="AN44" s="212"/>
      <c r="AO44" s="142"/>
      <c r="AP44" s="142"/>
      <c r="AQ44" s="142"/>
      <c r="AR44" s="155"/>
      <c r="AS44" s="155"/>
      <c r="AT44" s="142"/>
      <c r="AU44" s="142"/>
      <c r="AV44" s="144"/>
      <c r="AW44" s="209"/>
      <c r="AX44" s="110"/>
      <c r="AY44" s="110"/>
      <c r="AZ44" s="110"/>
      <c r="BA44" s="110"/>
      <c r="BB44" s="110"/>
      <c r="BC44" s="110"/>
      <c r="BD44" s="110"/>
      <c r="BE44" s="110"/>
      <c r="BF44" s="110"/>
      <c r="BG44" s="110"/>
      <c r="BH44" s="110"/>
      <c r="BI44" s="110"/>
      <c r="BJ44" s="110"/>
      <c r="BK44" s="110"/>
      <c r="BL44" s="110"/>
      <c r="BM44" s="110"/>
      <c r="BN44" s="110"/>
      <c r="BO44" s="110"/>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row>
    <row r="45" spans="1:124" ht="117" customHeight="1" x14ac:dyDescent="0.2">
      <c r="A45" s="250">
        <v>7</v>
      </c>
      <c r="B45" s="244" t="s">
        <v>170</v>
      </c>
      <c r="C45" s="253" t="str">
        <f>VLOOKUP(B45,FORMULAS!$A$30:$B$52,2,0)</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D45" s="253" t="str">
        <f>VLOOKUP(B45,FORMULAS!$A$30:$C$52,3,0)</f>
        <v xml:space="preserve">Director Jurídico </v>
      </c>
      <c r="E45" s="244" t="s">
        <v>113</v>
      </c>
      <c r="F45" s="244" t="s">
        <v>366</v>
      </c>
      <c r="G45" s="244" t="s">
        <v>367</v>
      </c>
      <c r="H45" s="276" t="s">
        <v>368</v>
      </c>
      <c r="I45" s="232" t="s">
        <v>260</v>
      </c>
      <c r="J45" s="235">
        <v>12</v>
      </c>
      <c r="K45" s="226" t="str">
        <f>+IF(L45=FORMULAS!$N$2,FORMULAS!$O$2,IF('208-PLA-Ft-78 Mapa Gestión'!L45:L50=FORMULAS!$N$3,FORMULAS!$O$3,IF('208-PLA-Ft-78 Mapa Gestión'!L45:L50=FORMULAS!$N$4,FORMULAS!$O$4,IF('208-PLA-Ft-78 Mapa Gestión'!L45:L50=FORMULAS!$N$5,FORMULAS!$O$5,IF('208-PLA-Ft-78 Mapa Gestión'!L45:L50=FORMULAS!$N$6,FORMULAS!$O$6)))))</f>
        <v>Baja</v>
      </c>
      <c r="L45" s="241">
        <f>+IF(J45&lt;=FORMULAS!$M$2,FORMULAS!$N$2,IF('208-PLA-Ft-78 Mapa Gestión'!J45&lt;=FORMULAS!$M$3,FORMULAS!$N$3,IF('208-PLA-Ft-78 Mapa Gestión'!J45&lt;=FORMULAS!$M$4,FORMULAS!$N$4,IF('208-PLA-Ft-78 Mapa Gestión'!J45&lt;=FORMULAS!$M$5,FORMULAS!$N$5,FORMULAS!$N$6))))</f>
        <v>0.4</v>
      </c>
      <c r="M45" s="238" t="s">
        <v>88</v>
      </c>
      <c r="N45" s="226" t="str">
        <f>+IF(M45=FORMULAS!$H$2,FORMULAS!$I$2,IF('208-PLA-Ft-78 Mapa Gestión'!M45:M50=FORMULAS!$H$3,FORMULAS!$I$3,IF('208-PLA-Ft-78 Mapa Gestión'!M45:M50=FORMULAS!$H$4,FORMULAS!$I$4,IF('208-PLA-Ft-78 Mapa Gestión'!M45:M50=FORMULAS!$H$5,FORMULAS!$I$5,IF('208-PLA-Ft-78 Mapa Gestión'!M45:M50=FORMULAS!$H$6,FORMULAS!$I$6,IF('208-PLA-Ft-78 Mapa Gestión'!M45:M50=FORMULAS!$H$7,FORMULAS!$I$7,IF('208-PLA-Ft-78 Mapa Gestión'!M45:M50=FORMULAS!$H$8,FORMULAS!$I$8,IF('208-PLA-Ft-78 Mapa Gestión'!M45:M50=FORMULAS!$H$9,FORMULAS!$I$9,IF('208-PLA-Ft-78 Mapa Gestión'!M45:M50=FORMULAS!$H$10,FORMULAS!$I$10,IF('208-PLA-Ft-78 Mapa Gestión'!M45:M50=FORMULAS!$H$11,FORMULAS!$I$11))))))))))</f>
        <v>Leve</v>
      </c>
      <c r="O45" s="223">
        <f>VLOOKUP(N45,FORMULAS!$I$1:$J$6,2,0)</f>
        <v>0.2</v>
      </c>
      <c r="P45" s="223" t="str">
        <f t="shared" ref="P45" si="26">CONCATENATE(N45,K45)</f>
        <v>LeveBaja</v>
      </c>
      <c r="Q45" s="229" t="str">
        <f>VLOOKUP(P45,FORMULAS!$K$17:$L$42,2,0)</f>
        <v>Bajo</v>
      </c>
      <c r="R45" s="132">
        <v>1</v>
      </c>
      <c r="S45" s="130" t="s">
        <v>481</v>
      </c>
      <c r="T45" s="56" t="str">
        <f>VLOOKUP(U45,FORMULAS!$A$15:$B$18,2,0)</f>
        <v>Probabilidad</v>
      </c>
      <c r="U45" s="57" t="s">
        <v>13</v>
      </c>
      <c r="V45" s="58">
        <f>+IF(U45='Tabla Valoración controles'!$D$4,'Tabla Valoración controles'!$F$4,IF('208-PLA-Ft-78 Mapa Gestión'!U45='Tabla Valoración controles'!$D$5,'Tabla Valoración controles'!$F$5,IF(U45=FORMULAS!$A$10,0,'Tabla Valoración controles'!$F$6)))</f>
        <v>0.25</v>
      </c>
      <c r="W45" s="57" t="s">
        <v>8</v>
      </c>
      <c r="X45" s="59">
        <f>+IF(W45='Tabla Valoración controles'!$D$7,'Tabla Valoración controles'!$F$7,IF(U45=FORMULAS!$A$10,0,'Tabla Valoración controles'!$F$8))</f>
        <v>0.15</v>
      </c>
      <c r="Y45" s="57" t="s">
        <v>18</v>
      </c>
      <c r="Z45" s="58">
        <f>+IF(Y45='Tabla Valoración controles'!$D$9,'Tabla Valoración controles'!$F$9,IF(U45=FORMULAS!$A$10,0,'Tabla Valoración controles'!$F$10))</f>
        <v>0</v>
      </c>
      <c r="AA45" s="57" t="s">
        <v>21</v>
      </c>
      <c r="AB45" s="58">
        <f>+IF(AA45='Tabla Valoración controles'!$D$9,'Tabla Valoración controles'!$F$9,IF(W45=FORMULAS!$A$10,0,'Tabla Valoración controles'!$F$10))</f>
        <v>0</v>
      </c>
      <c r="AC45" s="57" t="s">
        <v>100</v>
      </c>
      <c r="AD45" s="58">
        <f>+IF(AC45='Tabla Valoración controles'!$D$13,'Tabla Valoración controles'!$F$13,'Tabla Valoración controles'!$F$14)</f>
        <v>0</v>
      </c>
      <c r="AE45" s="105">
        <f t="shared" si="0"/>
        <v>0.4</v>
      </c>
      <c r="AF45" s="105">
        <f>+IF(T45=FORMULAS!$A$8,'208-PLA-Ft-78 Mapa Gestión'!AE45*'208-PLA-Ft-78 Mapa Gestión'!L45:L50,'208-PLA-Ft-78 Mapa Gestión'!AE45*'208-PLA-Ft-78 Mapa Gestión'!O45:O50)</f>
        <v>0.16000000000000003</v>
      </c>
      <c r="AG45" s="105">
        <f>+IF(T45=FORMULAS!$A$8,'208-PLA-Ft-78 Mapa Gestión'!L45:L50-'208-PLA-Ft-78 Mapa Gestión'!AF45,0)</f>
        <v>0.24</v>
      </c>
      <c r="AH45" s="213">
        <f t="shared" ref="AH45" si="27">+AG50</f>
        <v>0.14399999999999999</v>
      </c>
      <c r="AI45" s="213" t="str">
        <f>+IF(AH45&lt;=FORMULAS!$N$2,FORMULAS!$O$2,IF(AH45&lt;=FORMULAS!$N$3,FORMULAS!$O$3,IF(AH45&lt;=FORMULAS!$N$4,FORMULAS!$O$4,IF(AH45&lt;=FORMULAS!$N$5,FORMULAS!$O$5,FORMULAS!O42))))</f>
        <v>Muy Baja</v>
      </c>
      <c r="AJ45" s="213" t="str">
        <f>+IF(T45=FORMULAS!$A$9,AG50,'208-PLA-Ft-78 Mapa Gestión'!N45:N50)</f>
        <v>Leve</v>
      </c>
      <c r="AK45" s="213">
        <f>+IF(T45=FORMULAS!B45,'208-PLA-Ft-78 Mapa Gestión'!AG50,'208-PLA-Ft-78 Mapa Gestión'!O45:O50)</f>
        <v>0.2</v>
      </c>
      <c r="AL45" s="215" t="str">
        <f t="shared" ref="AL45" si="28">CONCATENATE(AJ45,AI45)</f>
        <v>LeveMuy Baja</v>
      </c>
      <c r="AM45" s="216" t="str">
        <f>VLOOKUP(AL45,FORMULAS!$K$17:$L$42,2,0)</f>
        <v>Bajo</v>
      </c>
      <c r="AN45" s="210" t="s">
        <v>537</v>
      </c>
      <c r="AO45" s="207" t="s">
        <v>538</v>
      </c>
      <c r="AP45" s="207"/>
      <c r="AQ45" s="161"/>
      <c r="AR45" s="220"/>
      <c r="AS45" s="220"/>
      <c r="AT45" s="207"/>
      <c r="AU45" s="207"/>
      <c r="AV45" s="210" t="s">
        <v>538</v>
      </c>
      <c r="AW45" s="207" t="s">
        <v>698</v>
      </c>
      <c r="AX45" s="108"/>
      <c r="AY45" s="108"/>
      <c r="AZ45" s="108"/>
      <c r="BA45" s="108"/>
      <c r="BB45" s="108"/>
      <c r="BC45" s="108"/>
      <c r="BD45" s="108"/>
      <c r="BE45" s="108"/>
      <c r="BF45" s="108"/>
      <c r="BG45" s="108"/>
      <c r="BH45" s="108"/>
      <c r="BI45" s="108"/>
      <c r="BJ45" s="108"/>
      <c r="BK45" s="108"/>
      <c r="BL45" s="108"/>
      <c r="BM45" s="108"/>
      <c r="BN45" s="108"/>
      <c r="BO45" s="108"/>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c r="CP45" s="210"/>
      <c r="CQ45" s="210"/>
      <c r="CR45" s="210"/>
      <c r="CS45" s="210"/>
      <c r="CT45" s="210"/>
      <c r="CU45" s="210"/>
      <c r="CV45" s="210"/>
      <c r="CW45" s="210"/>
      <c r="CX45" s="210"/>
      <c r="CY45" s="210"/>
      <c r="CZ45" s="210"/>
      <c r="DA45" s="210"/>
      <c r="DB45" s="210"/>
      <c r="DC45" s="210"/>
      <c r="DD45" s="210"/>
      <c r="DE45" s="210"/>
      <c r="DF45" s="210"/>
      <c r="DG45" s="210"/>
      <c r="DH45" s="210"/>
      <c r="DI45" s="210"/>
      <c r="DJ45" s="210"/>
      <c r="DK45" s="210"/>
      <c r="DL45" s="210"/>
      <c r="DM45" s="210"/>
      <c r="DN45" s="210"/>
      <c r="DO45" s="210"/>
      <c r="DP45" s="210"/>
      <c r="DQ45" s="210"/>
      <c r="DR45" s="210"/>
      <c r="DS45" s="210"/>
      <c r="DT45" s="210"/>
    </row>
    <row r="46" spans="1:124" ht="17.25" customHeight="1" x14ac:dyDescent="0.2">
      <c r="A46" s="251"/>
      <c r="B46" s="245"/>
      <c r="C46" s="254"/>
      <c r="D46" s="254"/>
      <c r="E46" s="245"/>
      <c r="F46" s="245"/>
      <c r="G46" s="245"/>
      <c r="H46" s="274"/>
      <c r="I46" s="233"/>
      <c r="J46" s="236"/>
      <c r="K46" s="227"/>
      <c r="L46" s="242"/>
      <c r="M46" s="239"/>
      <c r="N46" s="227"/>
      <c r="O46" s="224"/>
      <c r="P46" s="224"/>
      <c r="Q46" s="230"/>
      <c r="R46" s="132"/>
      <c r="S46" s="130"/>
      <c r="T46" s="56" t="str">
        <f>VLOOKUP(U46,FORMULAS!$A$15:$B$18,2,0)</f>
        <v>Probabilidad</v>
      </c>
      <c r="U46" s="57" t="s">
        <v>13</v>
      </c>
      <c r="V46" s="58">
        <f>+IF(U46='Tabla Valoración controles'!$D$4,'Tabla Valoración controles'!$F$4,IF('208-PLA-Ft-78 Mapa Gestión'!U46='Tabla Valoración controles'!$D$5,'Tabla Valoración controles'!$F$5,IF(U46=FORMULAS!$A$10,0,'Tabla Valoración controles'!$F$6)))</f>
        <v>0.25</v>
      </c>
      <c r="W46" s="57" t="s">
        <v>8</v>
      </c>
      <c r="X46" s="59">
        <f>+IF(W46='Tabla Valoración controles'!$D$7,'Tabla Valoración controles'!$F$7,IF(U46=FORMULAS!$A$10,0,'Tabla Valoración controles'!$F$8))</f>
        <v>0.15</v>
      </c>
      <c r="Y46" s="57" t="s">
        <v>18</v>
      </c>
      <c r="Z46" s="58">
        <f>+IF(Y46='Tabla Valoración controles'!$D$9,'Tabla Valoración controles'!$F$9,IF(U46=FORMULAS!$A$10,0,'Tabla Valoración controles'!$F$10))</f>
        <v>0</v>
      </c>
      <c r="AA46" s="57" t="s">
        <v>22</v>
      </c>
      <c r="AB46" s="58">
        <f>+IF(AA46='Tabla Valoración controles'!$D$9,'Tabla Valoración controles'!$F$9,IF(W46=FORMULAS!$A$10,0,'Tabla Valoración controles'!$F$10))</f>
        <v>0</v>
      </c>
      <c r="AC46" s="57" t="s">
        <v>100</v>
      </c>
      <c r="AD46" s="58">
        <f>+IF(AC46='Tabla Valoración controles'!$D$13,'Tabla Valoración controles'!$F$13,'Tabla Valoración controles'!$F$14)</f>
        <v>0</v>
      </c>
      <c r="AE46" s="105">
        <f t="shared" si="0"/>
        <v>0.4</v>
      </c>
      <c r="AF46" s="105">
        <f t="shared" ref="AF46" si="29">+AE46*AG45</f>
        <v>9.6000000000000002E-2</v>
      </c>
      <c r="AG46" s="105">
        <f t="shared" ref="AG46" si="30">+AG45-AF46</f>
        <v>0.14399999999999999</v>
      </c>
      <c r="AH46" s="214"/>
      <c r="AI46" s="214"/>
      <c r="AJ46" s="214"/>
      <c r="AK46" s="214"/>
      <c r="AL46" s="215"/>
      <c r="AM46" s="217"/>
      <c r="AN46" s="211"/>
      <c r="AO46" s="208"/>
      <c r="AP46" s="208"/>
      <c r="AQ46" s="162"/>
      <c r="AR46" s="221"/>
      <c r="AS46" s="221"/>
      <c r="AT46" s="208"/>
      <c r="AU46" s="208"/>
      <c r="AV46" s="211"/>
      <c r="AW46" s="208"/>
      <c r="AX46" s="109"/>
      <c r="AY46" s="109"/>
      <c r="AZ46" s="109"/>
      <c r="BA46" s="109"/>
      <c r="BB46" s="109"/>
      <c r="BC46" s="109"/>
      <c r="BD46" s="109"/>
      <c r="BE46" s="109"/>
      <c r="BF46" s="109"/>
      <c r="BG46" s="109"/>
      <c r="BH46" s="109"/>
      <c r="BI46" s="109"/>
      <c r="BJ46" s="109"/>
      <c r="BK46" s="109"/>
      <c r="BL46" s="109"/>
      <c r="BM46" s="109"/>
      <c r="BN46" s="109"/>
      <c r="BO46" s="109"/>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row>
    <row r="47" spans="1:124" ht="17.25" customHeight="1" x14ac:dyDescent="0.2">
      <c r="A47" s="251"/>
      <c r="B47" s="245"/>
      <c r="C47" s="254"/>
      <c r="D47" s="254"/>
      <c r="E47" s="245"/>
      <c r="F47" s="245"/>
      <c r="G47" s="245"/>
      <c r="H47" s="274"/>
      <c r="I47" s="233"/>
      <c r="J47" s="236"/>
      <c r="K47" s="227"/>
      <c r="L47" s="242"/>
      <c r="M47" s="239"/>
      <c r="N47" s="227"/>
      <c r="O47" s="224"/>
      <c r="P47" s="224"/>
      <c r="Q47" s="230"/>
      <c r="R47" s="132"/>
      <c r="S47" s="130"/>
      <c r="T47" s="56">
        <f>VLOOKUP(U47,FORMULAS!$A$15:$B$18,2,0)</f>
        <v>0</v>
      </c>
      <c r="U47" s="57" t="s">
        <v>157</v>
      </c>
      <c r="V47" s="58">
        <f>+IF(U47='Tabla Valoración controles'!$D$4,'Tabla Valoración controles'!$F$4,IF('208-PLA-Ft-78 Mapa Gestión'!U47='Tabla Valoración controles'!$D$5,'Tabla Valoración controles'!$F$5,IF(U47=FORMULAS!$A$10,0,'Tabla Valoración controles'!$F$6)))</f>
        <v>0</v>
      </c>
      <c r="W47" s="57"/>
      <c r="X47" s="59">
        <f>+IF(W47='Tabla Valoración controles'!$D$7,'Tabla Valoración controles'!$F$7,IF(U47=FORMULAS!$A$10,0,'Tabla Valoración controles'!$F$8))</f>
        <v>0</v>
      </c>
      <c r="Y47" s="57"/>
      <c r="Z47" s="58">
        <f>+IF(Y47='Tabla Valoración controles'!$D$9,'Tabla Valoración controles'!$F$9,IF(U47=FORMULAS!$A$10,0,'Tabla Valoración controles'!$F$10))</f>
        <v>0</v>
      </c>
      <c r="AA47" s="57"/>
      <c r="AB47" s="58">
        <f>+IF(AA47='Tabla Valoración controles'!$D$9,'Tabla Valoración controles'!$F$9,IF(W47=FORMULAS!$A$10,0,'Tabla Valoración controles'!$F$10))</f>
        <v>0</v>
      </c>
      <c r="AC47" s="57"/>
      <c r="AD47" s="58">
        <f>+IF(AC47='Tabla Valoración controles'!$D$13,'Tabla Valoración controles'!$F$13,'Tabla Valoración controles'!$F$14)</f>
        <v>0</v>
      </c>
      <c r="AE47" s="105">
        <f t="shared" si="0"/>
        <v>0</v>
      </c>
      <c r="AF47" s="105">
        <f t="shared" ref="AF47:AF50" si="31">+AF46*AE47</f>
        <v>0</v>
      </c>
      <c r="AG47" s="105">
        <f t="shared" si="12"/>
        <v>0.14399999999999999</v>
      </c>
      <c r="AH47" s="214"/>
      <c r="AI47" s="214"/>
      <c r="AJ47" s="214"/>
      <c r="AK47" s="214"/>
      <c r="AL47" s="215"/>
      <c r="AM47" s="217"/>
      <c r="AN47" s="211"/>
      <c r="AO47" s="208"/>
      <c r="AP47" s="208"/>
      <c r="AQ47" s="162"/>
      <c r="AR47" s="221"/>
      <c r="AS47" s="221"/>
      <c r="AT47" s="208"/>
      <c r="AU47" s="208"/>
      <c r="AV47" s="211"/>
      <c r="AW47" s="208"/>
      <c r="AX47" s="109"/>
      <c r="AY47" s="109"/>
      <c r="AZ47" s="109"/>
      <c r="BA47" s="109"/>
      <c r="BB47" s="109"/>
      <c r="BC47" s="109"/>
      <c r="BD47" s="109"/>
      <c r="BE47" s="109"/>
      <c r="BF47" s="109"/>
      <c r="BG47" s="109"/>
      <c r="BH47" s="109"/>
      <c r="BI47" s="109"/>
      <c r="BJ47" s="109"/>
      <c r="BK47" s="109"/>
      <c r="BL47" s="109"/>
      <c r="BM47" s="109"/>
      <c r="BN47" s="109"/>
      <c r="BO47" s="109"/>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row>
    <row r="48" spans="1:124" ht="17.25" customHeight="1" x14ac:dyDescent="0.2">
      <c r="A48" s="251"/>
      <c r="B48" s="245"/>
      <c r="C48" s="254"/>
      <c r="D48" s="254"/>
      <c r="E48" s="245"/>
      <c r="F48" s="245"/>
      <c r="G48" s="245"/>
      <c r="H48" s="274"/>
      <c r="I48" s="233"/>
      <c r="J48" s="236"/>
      <c r="K48" s="227"/>
      <c r="L48" s="242"/>
      <c r="M48" s="239"/>
      <c r="N48" s="227"/>
      <c r="O48" s="224"/>
      <c r="P48" s="224"/>
      <c r="Q48" s="230"/>
      <c r="R48" s="132"/>
      <c r="S48" s="130"/>
      <c r="T48" s="56">
        <f>VLOOKUP(U48,FORMULAS!$A$15:$B$18,2,0)</f>
        <v>0</v>
      </c>
      <c r="U48" s="57" t="s">
        <v>157</v>
      </c>
      <c r="V48" s="58">
        <f>+IF(U48='Tabla Valoración controles'!$D$4,'Tabla Valoración controles'!$F$4,IF('208-PLA-Ft-78 Mapa Gestión'!U48='Tabla Valoración controles'!$D$5,'Tabla Valoración controles'!$F$5,IF(U48=FORMULAS!$A$10,0,'Tabla Valoración controles'!$F$6)))</f>
        <v>0</v>
      </c>
      <c r="W48" s="57"/>
      <c r="X48" s="59">
        <f>+IF(W48='Tabla Valoración controles'!$D$7,'Tabla Valoración controles'!$F$7,IF(U48=FORMULAS!$A$10,0,'Tabla Valoración controles'!$F$8))</f>
        <v>0</v>
      </c>
      <c r="Y48" s="57"/>
      <c r="Z48" s="58">
        <f>+IF(Y48='Tabla Valoración controles'!$D$9,'Tabla Valoración controles'!$F$9,IF(U48=FORMULAS!$A$10,0,'Tabla Valoración controles'!$F$10))</f>
        <v>0</v>
      </c>
      <c r="AA48" s="57"/>
      <c r="AB48" s="58">
        <f>+IF(AA48='Tabla Valoración controles'!$D$9,'Tabla Valoración controles'!$F$9,IF(W48=FORMULAS!$A$10,0,'Tabla Valoración controles'!$F$10))</f>
        <v>0</v>
      </c>
      <c r="AC48" s="57"/>
      <c r="AD48" s="58">
        <f>+IF(AC48='Tabla Valoración controles'!$D$13,'Tabla Valoración controles'!$F$13,'Tabla Valoración controles'!$F$14)</f>
        <v>0</v>
      </c>
      <c r="AE48" s="105">
        <f t="shared" si="0"/>
        <v>0</v>
      </c>
      <c r="AF48" s="105">
        <f t="shared" si="31"/>
        <v>0</v>
      </c>
      <c r="AG48" s="105">
        <f t="shared" si="12"/>
        <v>0.14399999999999999</v>
      </c>
      <c r="AH48" s="214"/>
      <c r="AI48" s="214"/>
      <c r="AJ48" s="214"/>
      <c r="AK48" s="214"/>
      <c r="AL48" s="215"/>
      <c r="AM48" s="217"/>
      <c r="AN48" s="211"/>
      <c r="AO48" s="208"/>
      <c r="AP48" s="208"/>
      <c r="AQ48" s="162"/>
      <c r="AR48" s="221"/>
      <c r="AS48" s="221"/>
      <c r="AT48" s="208"/>
      <c r="AU48" s="208"/>
      <c r="AV48" s="211"/>
      <c r="AW48" s="208"/>
      <c r="AX48" s="109"/>
      <c r="AY48" s="109"/>
      <c r="AZ48" s="109"/>
      <c r="BA48" s="109"/>
      <c r="BB48" s="109"/>
      <c r="BC48" s="109"/>
      <c r="BD48" s="109"/>
      <c r="BE48" s="109"/>
      <c r="BF48" s="109"/>
      <c r="BG48" s="109"/>
      <c r="BH48" s="109"/>
      <c r="BI48" s="109"/>
      <c r="BJ48" s="109"/>
      <c r="BK48" s="109"/>
      <c r="BL48" s="109"/>
      <c r="BM48" s="109"/>
      <c r="BN48" s="109"/>
      <c r="BO48" s="109"/>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row>
    <row r="49" spans="1:124" ht="17.25" customHeight="1" x14ac:dyDescent="0.2">
      <c r="A49" s="251"/>
      <c r="B49" s="245"/>
      <c r="C49" s="254"/>
      <c r="D49" s="254"/>
      <c r="E49" s="245"/>
      <c r="F49" s="245"/>
      <c r="G49" s="245"/>
      <c r="H49" s="274"/>
      <c r="I49" s="233"/>
      <c r="J49" s="236"/>
      <c r="K49" s="227"/>
      <c r="L49" s="242"/>
      <c r="M49" s="239"/>
      <c r="N49" s="227"/>
      <c r="O49" s="224"/>
      <c r="P49" s="224"/>
      <c r="Q49" s="230"/>
      <c r="R49" s="132"/>
      <c r="S49" s="130"/>
      <c r="T49" s="56">
        <f>VLOOKUP(U49,FORMULAS!$A$15:$B$18,2,0)</f>
        <v>0</v>
      </c>
      <c r="U49" s="57" t="s">
        <v>157</v>
      </c>
      <c r="V49" s="58">
        <f>+IF(U49='Tabla Valoración controles'!$D$4,'Tabla Valoración controles'!$F$4,IF('208-PLA-Ft-78 Mapa Gestión'!U49='Tabla Valoración controles'!$D$5,'Tabla Valoración controles'!$F$5,IF(U49=FORMULAS!$A$10,0,'Tabla Valoración controles'!$F$6)))</f>
        <v>0</v>
      </c>
      <c r="W49" s="57"/>
      <c r="X49" s="59">
        <f>+IF(W49='Tabla Valoración controles'!$D$7,'Tabla Valoración controles'!$F$7,IF(U49=FORMULAS!$A$10,0,'Tabla Valoración controles'!$F$8))</f>
        <v>0</v>
      </c>
      <c r="Y49" s="57"/>
      <c r="Z49" s="58">
        <f>+IF(Y49='Tabla Valoración controles'!$D$9,'Tabla Valoración controles'!$F$9,IF(U49=FORMULAS!$A$10,0,'Tabla Valoración controles'!$F$10))</f>
        <v>0</v>
      </c>
      <c r="AA49" s="57"/>
      <c r="AB49" s="58">
        <f>+IF(AA49='Tabla Valoración controles'!$D$9,'Tabla Valoración controles'!$F$9,IF(W49=FORMULAS!$A$10,0,'Tabla Valoración controles'!$F$10))</f>
        <v>0</v>
      </c>
      <c r="AC49" s="57"/>
      <c r="AD49" s="58">
        <f>+IF(AC49='Tabla Valoración controles'!$D$13,'Tabla Valoración controles'!$F$13,'Tabla Valoración controles'!$F$14)</f>
        <v>0</v>
      </c>
      <c r="AE49" s="105">
        <f t="shared" si="0"/>
        <v>0</v>
      </c>
      <c r="AF49" s="105">
        <f t="shared" si="31"/>
        <v>0</v>
      </c>
      <c r="AG49" s="105">
        <f t="shared" si="12"/>
        <v>0.14399999999999999</v>
      </c>
      <c r="AH49" s="214"/>
      <c r="AI49" s="214"/>
      <c r="AJ49" s="214"/>
      <c r="AK49" s="214"/>
      <c r="AL49" s="215"/>
      <c r="AM49" s="217"/>
      <c r="AN49" s="211"/>
      <c r="AO49" s="208"/>
      <c r="AP49" s="208"/>
      <c r="AQ49" s="162"/>
      <c r="AR49" s="221"/>
      <c r="AS49" s="221"/>
      <c r="AT49" s="208"/>
      <c r="AU49" s="208"/>
      <c r="AV49" s="211"/>
      <c r="AW49" s="208"/>
      <c r="AX49" s="109"/>
      <c r="AY49" s="109"/>
      <c r="AZ49" s="109"/>
      <c r="BA49" s="109"/>
      <c r="BB49" s="109"/>
      <c r="BC49" s="109"/>
      <c r="BD49" s="109"/>
      <c r="BE49" s="109"/>
      <c r="BF49" s="109"/>
      <c r="BG49" s="109"/>
      <c r="BH49" s="109"/>
      <c r="BI49" s="109"/>
      <c r="BJ49" s="109"/>
      <c r="BK49" s="109"/>
      <c r="BL49" s="109"/>
      <c r="BM49" s="109"/>
      <c r="BN49" s="109"/>
      <c r="BO49" s="109"/>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c r="CX49" s="211"/>
      <c r="CY49" s="211"/>
      <c r="CZ49" s="211"/>
      <c r="DA49" s="211"/>
      <c r="DB49" s="211"/>
      <c r="DC49" s="211"/>
      <c r="DD49" s="211"/>
      <c r="DE49" s="211"/>
      <c r="DF49" s="211"/>
      <c r="DG49" s="211"/>
      <c r="DH49" s="211"/>
      <c r="DI49" s="211"/>
      <c r="DJ49" s="211"/>
      <c r="DK49" s="211"/>
      <c r="DL49" s="211"/>
      <c r="DM49" s="211"/>
      <c r="DN49" s="211"/>
      <c r="DO49" s="211"/>
      <c r="DP49" s="211"/>
      <c r="DQ49" s="211"/>
      <c r="DR49" s="211"/>
      <c r="DS49" s="211"/>
      <c r="DT49" s="211"/>
    </row>
    <row r="50" spans="1:124" ht="17.25" customHeight="1" x14ac:dyDescent="0.2">
      <c r="A50" s="252"/>
      <c r="B50" s="246"/>
      <c r="C50" s="255"/>
      <c r="D50" s="255"/>
      <c r="E50" s="246"/>
      <c r="F50" s="246"/>
      <c r="G50" s="246"/>
      <c r="H50" s="275"/>
      <c r="I50" s="234"/>
      <c r="J50" s="237"/>
      <c r="K50" s="228"/>
      <c r="L50" s="243"/>
      <c r="M50" s="240"/>
      <c r="N50" s="228"/>
      <c r="O50" s="225"/>
      <c r="P50" s="225"/>
      <c r="Q50" s="231"/>
      <c r="R50" s="132"/>
      <c r="S50" s="130"/>
      <c r="T50" s="56">
        <f>VLOOKUP(U50,FORMULAS!$A$15:$B$18,2,0)</f>
        <v>0</v>
      </c>
      <c r="U50" s="57" t="s">
        <v>157</v>
      </c>
      <c r="V50" s="58">
        <f>+IF(U50='Tabla Valoración controles'!$D$4,'Tabla Valoración controles'!$F$4,IF('208-PLA-Ft-78 Mapa Gestión'!U50='Tabla Valoración controles'!$D$5,'Tabla Valoración controles'!$F$5,IF(U50=FORMULAS!$A$10,0,'Tabla Valoración controles'!$F$6)))</f>
        <v>0</v>
      </c>
      <c r="W50" s="57"/>
      <c r="X50" s="59">
        <f>+IF(W50='Tabla Valoración controles'!$D$7,'Tabla Valoración controles'!$F$7,IF(U50=FORMULAS!$A$10,0,'Tabla Valoración controles'!$F$8))</f>
        <v>0</v>
      </c>
      <c r="Y50" s="57"/>
      <c r="Z50" s="58">
        <f>+IF(Y50='Tabla Valoración controles'!$D$9,'Tabla Valoración controles'!$F$9,IF(U50=FORMULAS!$A$10,0,'Tabla Valoración controles'!$F$10))</f>
        <v>0</v>
      </c>
      <c r="AA50" s="57"/>
      <c r="AB50" s="58">
        <f>+IF(AA50='Tabla Valoración controles'!$D$9,'Tabla Valoración controles'!$F$9,IF(W50=FORMULAS!$A$10,0,'Tabla Valoración controles'!$F$10))</f>
        <v>0</v>
      </c>
      <c r="AC50" s="57"/>
      <c r="AD50" s="58">
        <f>+IF(AC50='Tabla Valoración controles'!$D$13,'Tabla Valoración controles'!$F$13,'Tabla Valoración controles'!$F$14)</f>
        <v>0</v>
      </c>
      <c r="AE50" s="105">
        <f t="shared" si="0"/>
        <v>0</v>
      </c>
      <c r="AF50" s="105">
        <f t="shared" si="31"/>
        <v>0</v>
      </c>
      <c r="AG50" s="105">
        <f t="shared" si="12"/>
        <v>0.14399999999999999</v>
      </c>
      <c r="AH50" s="214"/>
      <c r="AI50" s="214"/>
      <c r="AJ50" s="214"/>
      <c r="AK50" s="214"/>
      <c r="AL50" s="215"/>
      <c r="AM50" s="265"/>
      <c r="AN50" s="212"/>
      <c r="AO50" s="209"/>
      <c r="AP50" s="209"/>
      <c r="AQ50" s="163"/>
      <c r="AR50" s="222"/>
      <c r="AS50" s="222"/>
      <c r="AT50" s="209"/>
      <c r="AU50" s="209"/>
      <c r="AV50" s="212"/>
      <c r="AW50" s="209"/>
      <c r="AX50" s="110"/>
      <c r="AY50" s="110"/>
      <c r="AZ50" s="110"/>
      <c r="BA50" s="110"/>
      <c r="BB50" s="110"/>
      <c r="BC50" s="110"/>
      <c r="BD50" s="110"/>
      <c r="BE50" s="110"/>
      <c r="BF50" s="110"/>
      <c r="BG50" s="110"/>
      <c r="BH50" s="110"/>
      <c r="BI50" s="110"/>
      <c r="BJ50" s="110"/>
      <c r="BK50" s="110"/>
      <c r="BL50" s="110"/>
      <c r="BM50" s="110"/>
      <c r="BN50" s="110"/>
      <c r="BO50" s="110"/>
      <c r="BP50" s="212"/>
      <c r="BQ50" s="212"/>
      <c r="BR50" s="212"/>
      <c r="BS50" s="212"/>
      <c r="BT50" s="212"/>
      <c r="BU50" s="212"/>
      <c r="BV50" s="212"/>
      <c r="BW50" s="212"/>
      <c r="BX50" s="212"/>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c r="DP50" s="212"/>
      <c r="DQ50" s="212"/>
      <c r="DR50" s="212"/>
      <c r="DS50" s="212"/>
      <c r="DT50" s="212"/>
    </row>
    <row r="51" spans="1:124" ht="77.25" customHeight="1" x14ac:dyDescent="0.2">
      <c r="A51" s="250">
        <v>8</v>
      </c>
      <c r="B51" s="244" t="s">
        <v>170</v>
      </c>
      <c r="C51" s="253" t="str">
        <f>VLOOKUP(B51,FORMULAS!$A$30:$B$52,2,0)</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D51" s="253" t="str">
        <f>VLOOKUP(B51,FORMULAS!$A$30:$C$52,3,0)</f>
        <v xml:space="preserve">Director Jurídico </v>
      </c>
      <c r="E51" s="244" t="s">
        <v>259</v>
      </c>
      <c r="F51" s="244" t="s">
        <v>369</v>
      </c>
      <c r="G51" s="244" t="s">
        <v>370</v>
      </c>
      <c r="H51" s="247" t="s">
        <v>371</v>
      </c>
      <c r="I51" s="232" t="s">
        <v>263</v>
      </c>
      <c r="J51" s="235">
        <v>24</v>
      </c>
      <c r="K51" s="226" t="str">
        <f>+IF(L51=FORMULAS!$N$2,FORMULAS!$O$2,IF('208-PLA-Ft-78 Mapa Gestión'!L51:L56=FORMULAS!$N$3,FORMULAS!$O$3,IF('208-PLA-Ft-78 Mapa Gestión'!L51:L56=FORMULAS!$N$4,FORMULAS!$O$4,IF('208-PLA-Ft-78 Mapa Gestión'!L51:L56=FORMULAS!$N$5,FORMULAS!$O$5,IF('208-PLA-Ft-78 Mapa Gestión'!L51:L56=FORMULAS!$N$6,FORMULAS!$O$6)))))</f>
        <v>Baja</v>
      </c>
      <c r="L51" s="241">
        <f>+IF(J51&lt;=FORMULAS!$M$2,FORMULAS!$N$2,IF('208-PLA-Ft-78 Mapa Gestión'!J51&lt;=FORMULAS!$M$3,FORMULAS!$N$3,IF('208-PLA-Ft-78 Mapa Gestión'!J51&lt;=FORMULAS!$M$4,FORMULAS!$N$4,IF('208-PLA-Ft-78 Mapa Gestión'!J51&lt;=FORMULAS!$M$5,FORMULAS!$N$5,FORMULAS!$N$6))))</f>
        <v>0.4</v>
      </c>
      <c r="M51" s="238" t="s">
        <v>261</v>
      </c>
      <c r="N51" s="226" t="str">
        <f>+IF(M51=FORMULAS!$H$2,FORMULAS!$I$2,IF('208-PLA-Ft-78 Mapa Gestión'!M51:M56=FORMULAS!$H$3,FORMULAS!$I$3,IF('208-PLA-Ft-78 Mapa Gestión'!M51:M56=FORMULAS!$H$4,FORMULAS!$I$4,IF('208-PLA-Ft-78 Mapa Gestión'!M51:M56=FORMULAS!$H$5,FORMULAS!$I$5,IF('208-PLA-Ft-78 Mapa Gestión'!M51:M56=FORMULAS!$H$6,FORMULAS!$I$6,IF('208-PLA-Ft-78 Mapa Gestión'!M51:M56=FORMULAS!$H$7,FORMULAS!$I$7,IF('208-PLA-Ft-78 Mapa Gestión'!M51:M56=FORMULAS!$H$8,FORMULAS!$I$8,IF('208-PLA-Ft-78 Mapa Gestión'!M51:M56=FORMULAS!$H$9,FORMULAS!$I$9,IF('208-PLA-Ft-78 Mapa Gestión'!M51:M56=FORMULAS!$H$10,FORMULAS!$I$10,IF('208-PLA-Ft-78 Mapa Gestión'!M51:M56=FORMULAS!$H$11,FORMULAS!$I$11))))))))))</f>
        <v>Menor</v>
      </c>
      <c r="O51" s="223">
        <f>VLOOKUP(N51,FORMULAS!$I$1:$J$6,2,0)</f>
        <v>0.4</v>
      </c>
      <c r="P51" s="223" t="str">
        <f t="shared" ref="P51" si="32">CONCATENATE(N51,K51)</f>
        <v>MenorBaja</v>
      </c>
      <c r="Q51" s="229" t="str">
        <f>VLOOKUP(P51,FORMULAS!$K$17:$L$42,2,0)</f>
        <v>Moderado</v>
      </c>
      <c r="R51" s="132">
        <v>1</v>
      </c>
      <c r="S51" s="130" t="s">
        <v>482</v>
      </c>
      <c r="T51" s="56" t="str">
        <f>VLOOKUP(U51,FORMULAS!$A$15:$B$18,2,0)</f>
        <v>Probabilidad</v>
      </c>
      <c r="U51" s="57" t="s">
        <v>13</v>
      </c>
      <c r="V51" s="58">
        <f>+IF(U51='Tabla Valoración controles'!$D$4,'Tabla Valoración controles'!$F$4,IF('208-PLA-Ft-78 Mapa Gestión'!U51='Tabla Valoración controles'!$D$5,'Tabla Valoración controles'!$F$5,IF(U51=FORMULAS!$A$10,0,'Tabla Valoración controles'!$F$6)))</f>
        <v>0.25</v>
      </c>
      <c r="W51" s="57" t="s">
        <v>8</v>
      </c>
      <c r="X51" s="59">
        <f>+IF(W51='Tabla Valoración controles'!$D$7,'Tabla Valoración controles'!$F$7,IF(U51=FORMULAS!$A$10,0,'Tabla Valoración controles'!$F$8))</f>
        <v>0.15</v>
      </c>
      <c r="Y51" s="57" t="s">
        <v>19</v>
      </c>
      <c r="Z51" s="58">
        <f>+IF(Y51='Tabla Valoración controles'!$D$9,'Tabla Valoración controles'!$F$9,IF(U51=FORMULAS!$A$10,0,'Tabla Valoración controles'!$F$10))</f>
        <v>0</v>
      </c>
      <c r="AA51" s="57" t="s">
        <v>21</v>
      </c>
      <c r="AB51" s="58">
        <f>+IF(AA51='Tabla Valoración controles'!$D$9,'Tabla Valoración controles'!$F$9,IF(W51=FORMULAS!$A$10,0,'Tabla Valoración controles'!$F$10))</f>
        <v>0</v>
      </c>
      <c r="AC51" s="57" t="s">
        <v>100</v>
      </c>
      <c r="AD51" s="58">
        <f>+IF(AC51='Tabla Valoración controles'!$D$13,'Tabla Valoración controles'!$F$13,'Tabla Valoración controles'!$F$14)</f>
        <v>0</v>
      </c>
      <c r="AE51" s="105">
        <f t="shared" si="0"/>
        <v>0.4</v>
      </c>
      <c r="AF51" s="105">
        <f>+IF(T51=FORMULAS!$A$8,'208-PLA-Ft-78 Mapa Gestión'!AE51*'208-PLA-Ft-78 Mapa Gestión'!L51:L56,'208-PLA-Ft-78 Mapa Gestión'!AE51*'208-PLA-Ft-78 Mapa Gestión'!O51:O56)</f>
        <v>0.16000000000000003</v>
      </c>
      <c r="AG51" s="105">
        <f>+IF(T51=FORMULAS!$A$8,'208-PLA-Ft-78 Mapa Gestión'!L51:L56-'208-PLA-Ft-78 Mapa Gestión'!AF51,0)</f>
        <v>0.24</v>
      </c>
      <c r="AH51" s="213">
        <f t="shared" ref="AH51" si="33">+AG56</f>
        <v>0.14639999999999997</v>
      </c>
      <c r="AI51" s="213" t="str">
        <f>+IF(AH51&lt;=FORMULAS!$N$2,FORMULAS!$O$2,IF(AH51&lt;=FORMULAS!$N$3,FORMULAS!$O$3,IF(AH51&lt;=FORMULAS!$N$4,FORMULAS!$O$4,IF(AH51&lt;=FORMULAS!$N$5,FORMULAS!$O$5,FORMULAS!O48))))</f>
        <v>Muy Baja</v>
      </c>
      <c r="AJ51" s="213" t="str">
        <f>+IF(T51=FORMULAS!$A$9,AG56,'208-PLA-Ft-78 Mapa Gestión'!N51:N56)</f>
        <v>Menor</v>
      </c>
      <c r="AK51" s="213">
        <f>+IF(T51=FORMULAS!B51,'208-PLA-Ft-78 Mapa Gestión'!AG56,'208-PLA-Ft-78 Mapa Gestión'!O51:O56)</f>
        <v>0.4</v>
      </c>
      <c r="AL51" s="215" t="str">
        <f t="shared" ref="AL51" si="34">CONCATENATE(AJ51,AI51)</f>
        <v>MenorMuy Baja</v>
      </c>
      <c r="AM51" s="216" t="str">
        <f>VLOOKUP(AL51,FORMULAS!$K$17:$L$42,2,0)</f>
        <v>Bajo</v>
      </c>
      <c r="AN51" s="210" t="s">
        <v>537</v>
      </c>
      <c r="AO51" s="207" t="s">
        <v>538</v>
      </c>
      <c r="AP51" s="210"/>
      <c r="AQ51" s="116"/>
      <c r="AR51" s="210"/>
      <c r="AS51" s="210"/>
      <c r="AT51" s="210"/>
      <c r="AU51" s="210"/>
      <c r="AV51" s="210" t="s">
        <v>538</v>
      </c>
      <c r="AW51" s="207" t="s">
        <v>699</v>
      </c>
      <c r="AX51" s="108"/>
      <c r="AY51" s="108"/>
      <c r="AZ51" s="108"/>
      <c r="BA51" s="108"/>
      <c r="BB51" s="108"/>
      <c r="BC51" s="108"/>
      <c r="BD51" s="108"/>
      <c r="BE51" s="108"/>
      <c r="BF51" s="108"/>
      <c r="BG51" s="108"/>
      <c r="BH51" s="108"/>
      <c r="BI51" s="108"/>
      <c r="BJ51" s="108"/>
      <c r="BK51" s="108"/>
      <c r="BL51" s="108"/>
      <c r="BM51" s="108"/>
      <c r="BN51" s="108"/>
      <c r="BO51" s="108"/>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c r="DP51" s="210"/>
      <c r="DQ51" s="210"/>
      <c r="DR51" s="210"/>
      <c r="DS51" s="210"/>
      <c r="DT51" s="210"/>
    </row>
    <row r="52" spans="1:124" ht="17.25" customHeight="1" x14ac:dyDescent="0.2">
      <c r="A52" s="251"/>
      <c r="B52" s="245"/>
      <c r="C52" s="254"/>
      <c r="D52" s="254"/>
      <c r="E52" s="245"/>
      <c r="F52" s="245"/>
      <c r="G52" s="245"/>
      <c r="H52" s="248"/>
      <c r="I52" s="233"/>
      <c r="J52" s="236"/>
      <c r="K52" s="227"/>
      <c r="L52" s="242"/>
      <c r="M52" s="239"/>
      <c r="N52" s="227"/>
      <c r="O52" s="224"/>
      <c r="P52" s="224"/>
      <c r="Q52" s="230"/>
      <c r="R52" s="132"/>
      <c r="S52" s="130"/>
      <c r="T52" s="56" t="str">
        <f>VLOOKUP(U52,FORMULAS!$A$15:$B$18,2,0)</f>
        <v>Probabilidad</v>
      </c>
      <c r="U52" s="57" t="s">
        <v>14</v>
      </c>
      <c r="V52" s="58">
        <f>+IF(U52='Tabla Valoración controles'!$D$4,'Tabla Valoración controles'!$F$4,IF('208-PLA-Ft-78 Mapa Gestión'!U52='Tabla Valoración controles'!$D$5,'Tabla Valoración controles'!$F$5,IF(U52=FORMULAS!$A$10,0,'Tabla Valoración controles'!$F$6)))</f>
        <v>0.15</v>
      </c>
      <c r="W52" s="57" t="s">
        <v>8</v>
      </c>
      <c r="X52" s="59">
        <f>+IF(W52='Tabla Valoración controles'!$D$7,'Tabla Valoración controles'!$F$7,IF(U52=FORMULAS!$A$10,0,'Tabla Valoración controles'!$F$8))</f>
        <v>0.15</v>
      </c>
      <c r="Y52" s="57" t="s">
        <v>19</v>
      </c>
      <c r="Z52" s="58">
        <f>+IF(Y52='Tabla Valoración controles'!$D$9,'Tabla Valoración controles'!$F$9,IF(U52=FORMULAS!$A$10,0,'Tabla Valoración controles'!$F$10))</f>
        <v>0</v>
      </c>
      <c r="AA52" s="57" t="s">
        <v>21</v>
      </c>
      <c r="AB52" s="58">
        <f>+IF(AA52='Tabla Valoración controles'!$D$9,'Tabla Valoración controles'!$F$9,IF(W52=FORMULAS!$A$10,0,'Tabla Valoración controles'!$F$10))</f>
        <v>0</v>
      </c>
      <c r="AC52" s="57" t="s">
        <v>100</v>
      </c>
      <c r="AD52" s="58">
        <f>+IF(AC52='Tabla Valoración controles'!$D$13,'Tabla Valoración controles'!$F$13,'Tabla Valoración controles'!$F$14)</f>
        <v>0</v>
      </c>
      <c r="AE52" s="105">
        <f t="shared" si="0"/>
        <v>0.3</v>
      </c>
      <c r="AF52" s="105">
        <f t="shared" ref="AF52" si="35">+AE52*AG51</f>
        <v>7.1999999999999995E-2</v>
      </c>
      <c r="AG52" s="105">
        <f t="shared" ref="AG52" si="36">+AG51-AF52</f>
        <v>0.16799999999999998</v>
      </c>
      <c r="AH52" s="214"/>
      <c r="AI52" s="214"/>
      <c r="AJ52" s="214"/>
      <c r="AK52" s="214"/>
      <c r="AL52" s="215"/>
      <c r="AM52" s="217"/>
      <c r="AN52" s="211"/>
      <c r="AO52" s="208"/>
      <c r="AP52" s="211"/>
      <c r="AQ52" s="117"/>
      <c r="AR52" s="211"/>
      <c r="AS52" s="211"/>
      <c r="AT52" s="211"/>
      <c r="AU52" s="211"/>
      <c r="AV52" s="211"/>
      <c r="AW52" s="208"/>
      <c r="AX52" s="109"/>
      <c r="AY52" s="109"/>
      <c r="AZ52" s="109"/>
      <c r="BA52" s="109"/>
      <c r="BB52" s="109"/>
      <c r="BC52" s="109"/>
      <c r="BD52" s="109"/>
      <c r="BE52" s="109"/>
      <c r="BF52" s="109"/>
      <c r="BG52" s="109"/>
      <c r="BH52" s="109"/>
      <c r="BI52" s="109"/>
      <c r="BJ52" s="109"/>
      <c r="BK52" s="109"/>
      <c r="BL52" s="109"/>
      <c r="BM52" s="109"/>
      <c r="BN52" s="109"/>
      <c r="BO52" s="109"/>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1"/>
      <c r="DL52" s="211"/>
      <c r="DM52" s="211"/>
      <c r="DN52" s="211"/>
      <c r="DO52" s="211"/>
      <c r="DP52" s="211"/>
      <c r="DQ52" s="211"/>
      <c r="DR52" s="211"/>
      <c r="DS52" s="211"/>
      <c r="DT52" s="211"/>
    </row>
    <row r="53" spans="1:124" ht="17.25" customHeight="1" x14ac:dyDescent="0.2">
      <c r="A53" s="251"/>
      <c r="B53" s="245"/>
      <c r="C53" s="254"/>
      <c r="D53" s="254"/>
      <c r="E53" s="245"/>
      <c r="F53" s="245"/>
      <c r="G53" s="245"/>
      <c r="H53" s="248"/>
      <c r="I53" s="233"/>
      <c r="J53" s="236"/>
      <c r="K53" s="227"/>
      <c r="L53" s="242"/>
      <c r="M53" s="239"/>
      <c r="N53" s="227"/>
      <c r="O53" s="224"/>
      <c r="P53" s="224"/>
      <c r="Q53" s="230"/>
      <c r="R53" s="132"/>
      <c r="S53" s="130"/>
      <c r="T53" s="56" t="str">
        <f>VLOOKUP(U53,FORMULAS!$A$15:$B$18,2,0)</f>
        <v>Probabilidad</v>
      </c>
      <c r="U53" s="57" t="s">
        <v>14</v>
      </c>
      <c r="V53" s="58">
        <f>+IF(U53='Tabla Valoración controles'!$D$4,'Tabla Valoración controles'!$F$4,IF('208-PLA-Ft-78 Mapa Gestión'!U53='Tabla Valoración controles'!$D$5,'Tabla Valoración controles'!$F$5,IF(U53=FORMULAS!$A$10,0,'Tabla Valoración controles'!$F$6)))</f>
        <v>0.15</v>
      </c>
      <c r="W53" s="57" t="s">
        <v>8</v>
      </c>
      <c r="X53" s="59">
        <f>+IF(W53='Tabla Valoración controles'!$D$7,'Tabla Valoración controles'!$F$7,IF(U53=FORMULAS!$A$10,0,'Tabla Valoración controles'!$F$8))</f>
        <v>0.15</v>
      </c>
      <c r="Y53" s="57" t="s">
        <v>19</v>
      </c>
      <c r="Z53" s="58">
        <f>+IF(Y53='Tabla Valoración controles'!$D$9,'Tabla Valoración controles'!$F$9,IF(U53=FORMULAS!$A$10,0,'Tabla Valoración controles'!$F$10))</f>
        <v>0</v>
      </c>
      <c r="AA53" s="57" t="s">
        <v>22</v>
      </c>
      <c r="AB53" s="58">
        <f>+IF(AA53='Tabla Valoración controles'!$D$9,'Tabla Valoración controles'!$F$9,IF(W53=FORMULAS!$A$10,0,'Tabla Valoración controles'!$F$10))</f>
        <v>0</v>
      </c>
      <c r="AC53" s="57" t="s">
        <v>100</v>
      </c>
      <c r="AD53" s="58">
        <f>+IF(AC53='Tabla Valoración controles'!$D$13,'Tabla Valoración controles'!$F$13,'Tabla Valoración controles'!$F$14)</f>
        <v>0</v>
      </c>
      <c r="AE53" s="105">
        <f t="shared" si="0"/>
        <v>0.3</v>
      </c>
      <c r="AF53" s="105">
        <f t="shared" ref="AF53:AF56" si="37">+AF52*AE53</f>
        <v>2.1599999999999998E-2</v>
      </c>
      <c r="AG53" s="105">
        <f t="shared" si="12"/>
        <v>0.14639999999999997</v>
      </c>
      <c r="AH53" s="214"/>
      <c r="AI53" s="214"/>
      <c r="AJ53" s="214"/>
      <c r="AK53" s="214"/>
      <c r="AL53" s="215"/>
      <c r="AM53" s="217"/>
      <c r="AN53" s="211"/>
      <c r="AO53" s="208"/>
      <c r="AP53" s="211"/>
      <c r="AQ53" s="117"/>
      <c r="AR53" s="211"/>
      <c r="AS53" s="211"/>
      <c r="AT53" s="211"/>
      <c r="AU53" s="211"/>
      <c r="AV53" s="211"/>
      <c r="AW53" s="208"/>
      <c r="AX53" s="109"/>
      <c r="AY53" s="109"/>
      <c r="AZ53" s="109"/>
      <c r="BA53" s="109"/>
      <c r="BB53" s="109"/>
      <c r="BC53" s="109"/>
      <c r="BD53" s="109"/>
      <c r="BE53" s="109"/>
      <c r="BF53" s="109"/>
      <c r="BG53" s="109"/>
      <c r="BH53" s="109"/>
      <c r="BI53" s="109"/>
      <c r="BJ53" s="109"/>
      <c r="BK53" s="109"/>
      <c r="BL53" s="109"/>
      <c r="BM53" s="109"/>
      <c r="BN53" s="109"/>
      <c r="BO53" s="109"/>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row>
    <row r="54" spans="1:124" ht="17.25" customHeight="1" x14ac:dyDescent="0.2">
      <c r="A54" s="251"/>
      <c r="B54" s="245"/>
      <c r="C54" s="254"/>
      <c r="D54" s="254"/>
      <c r="E54" s="245"/>
      <c r="F54" s="245"/>
      <c r="G54" s="245"/>
      <c r="H54" s="248"/>
      <c r="I54" s="233"/>
      <c r="J54" s="236"/>
      <c r="K54" s="227"/>
      <c r="L54" s="242"/>
      <c r="M54" s="239"/>
      <c r="N54" s="227"/>
      <c r="O54" s="224"/>
      <c r="P54" s="224"/>
      <c r="Q54" s="230"/>
      <c r="R54" s="132"/>
      <c r="S54" s="130"/>
      <c r="T54" s="56">
        <f>VLOOKUP(U54,FORMULAS!$A$15:$B$18,2,0)</f>
        <v>0</v>
      </c>
      <c r="U54" s="57" t="s">
        <v>157</v>
      </c>
      <c r="V54" s="58">
        <f>+IF(U54='Tabla Valoración controles'!$D$4,'Tabla Valoración controles'!$F$4,IF('208-PLA-Ft-78 Mapa Gestión'!U54='Tabla Valoración controles'!$D$5,'Tabla Valoración controles'!$F$5,IF(U54=FORMULAS!$A$10,0,'Tabla Valoración controles'!$F$6)))</f>
        <v>0</v>
      </c>
      <c r="W54" s="57"/>
      <c r="X54" s="59">
        <f>+IF(W54='Tabla Valoración controles'!$D$7,'Tabla Valoración controles'!$F$7,IF(U54=FORMULAS!$A$10,0,'Tabla Valoración controles'!$F$8))</f>
        <v>0</v>
      </c>
      <c r="Y54" s="57"/>
      <c r="Z54" s="58">
        <f>+IF(Y54='Tabla Valoración controles'!$D$9,'Tabla Valoración controles'!$F$9,IF(U54=FORMULAS!$A$10,0,'Tabla Valoración controles'!$F$10))</f>
        <v>0</v>
      </c>
      <c r="AA54" s="57" t="s">
        <v>22</v>
      </c>
      <c r="AB54" s="58">
        <f>+IF(AA54='Tabla Valoración controles'!$D$9,'Tabla Valoración controles'!$F$9,IF(W54=FORMULAS!$A$10,0,'Tabla Valoración controles'!$F$10))</f>
        <v>0</v>
      </c>
      <c r="AC54" s="57"/>
      <c r="AD54" s="58">
        <f>+IF(AC54='Tabla Valoración controles'!$D$13,'Tabla Valoración controles'!$F$13,'Tabla Valoración controles'!$F$14)</f>
        <v>0</v>
      </c>
      <c r="AE54" s="105">
        <f t="shared" si="0"/>
        <v>0</v>
      </c>
      <c r="AF54" s="105">
        <f t="shared" si="37"/>
        <v>0</v>
      </c>
      <c r="AG54" s="105">
        <f t="shared" si="12"/>
        <v>0.14639999999999997</v>
      </c>
      <c r="AH54" s="214"/>
      <c r="AI54" s="214"/>
      <c r="AJ54" s="214"/>
      <c r="AK54" s="214"/>
      <c r="AL54" s="215"/>
      <c r="AM54" s="217"/>
      <c r="AN54" s="211"/>
      <c r="AO54" s="208"/>
      <c r="AP54" s="211"/>
      <c r="AQ54" s="117"/>
      <c r="AR54" s="211"/>
      <c r="AS54" s="211"/>
      <c r="AT54" s="211"/>
      <c r="AU54" s="211"/>
      <c r="AV54" s="211"/>
      <c r="AW54" s="208"/>
      <c r="AX54" s="109"/>
      <c r="AY54" s="109"/>
      <c r="AZ54" s="109"/>
      <c r="BA54" s="109"/>
      <c r="BB54" s="109"/>
      <c r="BC54" s="109"/>
      <c r="BD54" s="109"/>
      <c r="BE54" s="109"/>
      <c r="BF54" s="109"/>
      <c r="BG54" s="109"/>
      <c r="BH54" s="109"/>
      <c r="BI54" s="109"/>
      <c r="BJ54" s="109"/>
      <c r="BK54" s="109"/>
      <c r="BL54" s="109"/>
      <c r="BM54" s="109"/>
      <c r="BN54" s="109"/>
      <c r="BO54" s="109"/>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row>
    <row r="55" spans="1:124" ht="17.25" customHeight="1" x14ac:dyDescent="0.2">
      <c r="A55" s="251"/>
      <c r="B55" s="245"/>
      <c r="C55" s="254"/>
      <c r="D55" s="254"/>
      <c r="E55" s="245"/>
      <c r="F55" s="245"/>
      <c r="G55" s="245"/>
      <c r="H55" s="248"/>
      <c r="I55" s="233"/>
      <c r="J55" s="236"/>
      <c r="K55" s="227"/>
      <c r="L55" s="242"/>
      <c r="M55" s="239"/>
      <c r="N55" s="227"/>
      <c r="O55" s="224"/>
      <c r="P55" s="224"/>
      <c r="Q55" s="230"/>
      <c r="R55" s="132"/>
      <c r="S55" s="130"/>
      <c r="T55" s="56">
        <f>VLOOKUP(U55,FORMULAS!$A$15:$B$18,2,0)</f>
        <v>0</v>
      </c>
      <c r="U55" s="57" t="s">
        <v>157</v>
      </c>
      <c r="V55" s="58">
        <f>+IF(U55='Tabla Valoración controles'!$D$4,'Tabla Valoración controles'!$F$4,IF('208-PLA-Ft-78 Mapa Gestión'!U55='Tabla Valoración controles'!$D$5,'Tabla Valoración controles'!$F$5,IF(U55=FORMULAS!$A$10,0,'Tabla Valoración controles'!$F$6)))</f>
        <v>0</v>
      </c>
      <c r="W55" s="57"/>
      <c r="X55" s="59">
        <f>+IF(W55='Tabla Valoración controles'!$D$7,'Tabla Valoración controles'!$F$7,IF(U55=FORMULAS!$A$10,0,'Tabla Valoración controles'!$F$8))</f>
        <v>0</v>
      </c>
      <c r="Y55" s="57"/>
      <c r="Z55" s="58">
        <f>+IF(Y55='Tabla Valoración controles'!$D$9,'Tabla Valoración controles'!$F$9,IF(U55=FORMULAS!$A$10,0,'Tabla Valoración controles'!$F$10))</f>
        <v>0</v>
      </c>
      <c r="AA55" s="57"/>
      <c r="AB55" s="58">
        <f>+IF(AA55='Tabla Valoración controles'!$D$9,'Tabla Valoración controles'!$F$9,IF(W55=FORMULAS!$A$10,0,'Tabla Valoración controles'!$F$10))</f>
        <v>0</v>
      </c>
      <c r="AC55" s="57"/>
      <c r="AD55" s="58">
        <f>+IF(AC55='Tabla Valoración controles'!$D$13,'Tabla Valoración controles'!$F$13,'Tabla Valoración controles'!$F$14)</f>
        <v>0</v>
      </c>
      <c r="AE55" s="105">
        <f t="shared" si="0"/>
        <v>0</v>
      </c>
      <c r="AF55" s="105">
        <f t="shared" si="37"/>
        <v>0</v>
      </c>
      <c r="AG55" s="105">
        <f t="shared" si="12"/>
        <v>0.14639999999999997</v>
      </c>
      <c r="AH55" s="214"/>
      <c r="AI55" s="214"/>
      <c r="AJ55" s="214"/>
      <c r="AK55" s="214"/>
      <c r="AL55" s="215"/>
      <c r="AM55" s="217"/>
      <c r="AN55" s="211"/>
      <c r="AO55" s="208"/>
      <c r="AP55" s="211"/>
      <c r="AQ55" s="117"/>
      <c r="AR55" s="211"/>
      <c r="AS55" s="211"/>
      <c r="AT55" s="211"/>
      <c r="AU55" s="211"/>
      <c r="AV55" s="211"/>
      <c r="AW55" s="208"/>
      <c r="AX55" s="109"/>
      <c r="AY55" s="109"/>
      <c r="AZ55" s="109"/>
      <c r="BA55" s="109"/>
      <c r="BB55" s="109"/>
      <c r="BC55" s="109"/>
      <c r="BD55" s="109"/>
      <c r="BE55" s="109"/>
      <c r="BF55" s="109"/>
      <c r="BG55" s="109"/>
      <c r="BH55" s="109"/>
      <c r="BI55" s="109"/>
      <c r="BJ55" s="109"/>
      <c r="BK55" s="109"/>
      <c r="BL55" s="109"/>
      <c r="BM55" s="109"/>
      <c r="BN55" s="109"/>
      <c r="BO55" s="109"/>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row>
    <row r="56" spans="1:124" ht="17.25" customHeight="1" x14ac:dyDescent="0.2">
      <c r="A56" s="252"/>
      <c r="B56" s="246"/>
      <c r="C56" s="255"/>
      <c r="D56" s="255"/>
      <c r="E56" s="246"/>
      <c r="F56" s="246"/>
      <c r="G56" s="246"/>
      <c r="H56" s="249"/>
      <c r="I56" s="234"/>
      <c r="J56" s="237"/>
      <c r="K56" s="228"/>
      <c r="L56" s="243"/>
      <c r="M56" s="240"/>
      <c r="N56" s="228"/>
      <c r="O56" s="225"/>
      <c r="P56" s="225"/>
      <c r="Q56" s="231"/>
      <c r="R56" s="132"/>
      <c r="S56" s="130"/>
      <c r="T56" s="56">
        <f>VLOOKUP(U56,FORMULAS!$A$15:$B$18,2,0)</f>
        <v>0</v>
      </c>
      <c r="U56" s="57" t="s">
        <v>157</v>
      </c>
      <c r="V56" s="58">
        <f>+IF(U56='Tabla Valoración controles'!$D$4,'Tabla Valoración controles'!$F$4,IF('208-PLA-Ft-78 Mapa Gestión'!U56='Tabla Valoración controles'!$D$5,'Tabla Valoración controles'!$F$5,IF(U56=FORMULAS!$A$10,0,'Tabla Valoración controles'!$F$6)))</f>
        <v>0</v>
      </c>
      <c r="W56" s="57"/>
      <c r="X56" s="59">
        <f>+IF(W56='Tabla Valoración controles'!$D$7,'Tabla Valoración controles'!$F$7,IF(U56=FORMULAS!$A$10,0,'Tabla Valoración controles'!$F$8))</f>
        <v>0</v>
      </c>
      <c r="Y56" s="57"/>
      <c r="Z56" s="58">
        <f>+IF(Y56='Tabla Valoración controles'!$D$9,'Tabla Valoración controles'!$F$9,IF(U56=FORMULAS!$A$10,0,'Tabla Valoración controles'!$F$10))</f>
        <v>0</v>
      </c>
      <c r="AA56" s="57"/>
      <c r="AB56" s="58">
        <f>+IF(AA56='Tabla Valoración controles'!$D$9,'Tabla Valoración controles'!$F$9,IF(W56=FORMULAS!$A$10,0,'Tabla Valoración controles'!$F$10))</f>
        <v>0</v>
      </c>
      <c r="AC56" s="57"/>
      <c r="AD56" s="58">
        <f>+IF(AC56='Tabla Valoración controles'!$D$13,'Tabla Valoración controles'!$F$13,'Tabla Valoración controles'!$F$14)</f>
        <v>0</v>
      </c>
      <c r="AE56" s="105">
        <f t="shared" si="0"/>
        <v>0</v>
      </c>
      <c r="AF56" s="105">
        <f t="shared" si="37"/>
        <v>0</v>
      </c>
      <c r="AG56" s="105">
        <f t="shared" si="12"/>
        <v>0.14639999999999997</v>
      </c>
      <c r="AH56" s="214"/>
      <c r="AI56" s="214"/>
      <c r="AJ56" s="214"/>
      <c r="AK56" s="214"/>
      <c r="AL56" s="215"/>
      <c r="AM56" s="265"/>
      <c r="AN56" s="212"/>
      <c r="AO56" s="209"/>
      <c r="AP56" s="212"/>
      <c r="AQ56" s="118"/>
      <c r="AR56" s="212"/>
      <c r="AS56" s="212"/>
      <c r="AT56" s="212"/>
      <c r="AU56" s="212"/>
      <c r="AV56" s="212"/>
      <c r="AW56" s="209"/>
      <c r="AX56" s="110"/>
      <c r="AY56" s="110"/>
      <c r="AZ56" s="110"/>
      <c r="BA56" s="110"/>
      <c r="BB56" s="110"/>
      <c r="BC56" s="110"/>
      <c r="BD56" s="110"/>
      <c r="BE56" s="110"/>
      <c r="BF56" s="110"/>
      <c r="BG56" s="110"/>
      <c r="BH56" s="110"/>
      <c r="BI56" s="110"/>
      <c r="BJ56" s="110"/>
      <c r="BK56" s="110"/>
      <c r="BL56" s="110"/>
      <c r="BM56" s="110"/>
      <c r="BN56" s="110"/>
      <c r="BO56" s="110"/>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row>
    <row r="57" spans="1:124" ht="82.5" customHeight="1" x14ac:dyDescent="0.2">
      <c r="A57" s="250">
        <v>9</v>
      </c>
      <c r="B57" s="244" t="s">
        <v>170</v>
      </c>
      <c r="C57" s="253" t="str">
        <f>VLOOKUP(B57,FORMULAS!$A$30:$B$52,2,0)</f>
        <v>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v>
      </c>
      <c r="D57" s="253" t="str">
        <f>VLOOKUP(B57,FORMULAS!$A$30:$C$52,3,0)</f>
        <v xml:space="preserve">Director Jurídico </v>
      </c>
      <c r="E57" s="244" t="s">
        <v>113</v>
      </c>
      <c r="F57" s="244" t="s">
        <v>372</v>
      </c>
      <c r="G57" s="244" t="s">
        <v>373</v>
      </c>
      <c r="H57" s="247" t="s">
        <v>374</v>
      </c>
      <c r="I57" s="232" t="s">
        <v>260</v>
      </c>
      <c r="J57" s="235">
        <v>24</v>
      </c>
      <c r="K57" s="226" t="str">
        <f>+IF(L57=FORMULAS!$N$2,FORMULAS!$O$2,IF('208-PLA-Ft-78 Mapa Gestión'!L57:L62=FORMULAS!$N$3,FORMULAS!$O$3,IF('208-PLA-Ft-78 Mapa Gestión'!L57:L62=FORMULAS!$N$4,FORMULAS!$O$4,IF('208-PLA-Ft-78 Mapa Gestión'!L57:L62=FORMULAS!$N$5,FORMULAS!$O$5,IF('208-PLA-Ft-78 Mapa Gestión'!L57:L62=FORMULAS!$N$6,FORMULAS!$O$6)))))</f>
        <v>Baja</v>
      </c>
      <c r="L57" s="241">
        <f>+IF(J57&lt;=FORMULAS!$M$2,FORMULAS!$N$2,IF('208-PLA-Ft-78 Mapa Gestión'!J57&lt;=FORMULAS!$M$3,FORMULAS!$N$3,IF('208-PLA-Ft-78 Mapa Gestión'!J57&lt;=FORMULAS!$M$4,FORMULAS!$N$4,IF('208-PLA-Ft-78 Mapa Gestión'!J57&lt;=FORMULAS!$M$5,FORMULAS!$N$5,FORMULAS!$N$6))))</f>
        <v>0.4</v>
      </c>
      <c r="M57" s="238" t="s">
        <v>261</v>
      </c>
      <c r="N57" s="226" t="str">
        <f>+IF(M57=FORMULAS!$H$2,FORMULAS!$I$2,IF('208-PLA-Ft-78 Mapa Gestión'!M57:M62=FORMULAS!$H$3,FORMULAS!$I$3,IF('208-PLA-Ft-78 Mapa Gestión'!M57:M62=FORMULAS!$H$4,FORMULAS!$I$4,IF('208-PLA-Ft-78 Mapa Gestión'!M57:M62=FORMULAS!$H$5,FORMULAS!$I$5,IF('208-PLA-Ft-78 Mapa Gestión'!M57:M62=FORMULAS!$H$6,FORMULAS!$I$6,IF('208-PLA-Ft-78 Mapa Gestión'!M57:M62=FORMULAS!$H$7,FORMULAS!$I$7,IF('208-PLA-Ft-78 Mapa Gestión'!M57:M62=FORMULAS!$H$8,FORMULAS!$I$8,IF('208-PLA-Ft-78 Mapa Gestión'!M57:M62=FORMULAS!$H$9,FORMULAS!$I$9,IF('208-PLA-Ft-78 Mapa Gestión'!M57:M62=FORMULAS!$H$10,FORMULAS!$I$10,IF('208-PLA-Ft-78 Mapa Gestión'!M57:M62=FORMULAS!$H$11,FORMULAS!$I$11))))))))))</f>
        <v>Menor</v>
      </c>
      <c r="O57" s="223">
        <f>VLOOKUP(N57,FORMULAS!$I$1:$J$6,2,0)</f>
        <v>0.4</v>
      </c>
      <c r="P57" s="223" t="str">
        <f t="shared" ref="P57" si="38">CONCATENATE(N57,K57)</f>
        <v>MenorBaja</v>
      </c>
      <c r="Q57" s="229" t="str">
        <f>VLOOKUP(P57,FORMULAS!$K$17:$L$42,2,0)</f>
        <v>Moderado</v>
      </c>
      <c r="R57" s="132">
        <v>1</v>
      </c>
      <c r="S57" s="130" t="s">
        <v>483</v>
      </c>
      <c r="T57" s="56" t="str">
        <f>VLOOKUP(U57,FORMULAS!$A$15:$B$18,2,0)</f>
        <v>Probabilidad</v>
      </c>
      <c r="U57" s="57" t="s">
        <v>13</v>
      </c>
      <c r="V57" s="58">
        <f>+IF(U57='Tabla Valoración controles'!$D$4,'Tabla Valoración controles'!$F$4,IF('208-PLA-Ft-78 Mapa Gestión'!U57='Tabla Valoración controles'!$D$5,'Tabla Valoración controles'!$F$5,IF(U57=FORMULAS!$A$10,0,'Tabla Valoración controles'!$F$6)))</f>
        <v>0.25</v>
      </c>
      <c r="W57" s="57" t="s">
        <v>8</v>
      </c>
      <c r="X57" s="59">
        <f>+IF(W57='Tabla Valoración controles'!$D$7,'Tabla Valoración controles'!$F$7,IF(U57=FORMULAS!$A$10,0,'Tabla Valoración controles'!$F$8))</f>
        <v>0.15</v>
      </c>
      <c r="Y57" s="57" t="s">
        <v>18</v>
      </c>
      <c r="Z57" s="58">
        <f>+IF(Y57='Tabla Valoración controles'!$D$9,'Tabla Valoración controles'!$F$9,IF(U57=FORMULAS!$A$10,0,'Tabla Valoración controles'!$F$10))</f>
        <v>0</v>
      </c>
      <c r="AA57" s="57" t="s">
        <v>21</v>
      </c>
      <c r="AB57" s="58">
        <f>+IF(AA57='Tabla Valoración controles'!$D$9,'Tabla Valoración controles'!$F$9,IF(W57=FORMULAS!$A$10,0,'Tabla Valoración controles'!$F$10))</f>
        <v>0</v>
      </c>
      <c r="AC57" s="57" t="s">
        <v>100</v>
      </c>
      <c r="AD57" s="58">
        <f>+IF(AC57='Tabla Valoración controles'!$D$13,'Tabla Valoración controles'!$F$13,'Tabla Valoración controles'!$F$14)</f>
        <v>0</v>
      </c>
      <c r="AE57" s="105">
        <f t="shared" si="0"/>
        <v>0.4</v>
      </c>
      <c r="AF57" s="105">
        <f>+IF(T57=FORMULAS!$A$8,'208-PLA-Ft-78 Mapa Gestión'!AE57*'208-PLA-Ft-78 Mapa Gestión'!L57:L62,'208-PLA-Ft-78 Mapa Gestión'!AE57*'208-PLA-Ft-78 Mapa Gestión'!O57:O62)</f>
        <v>0.16000000000000003</v>
      </c>
      <c r="AG57" s="105">
        <f>+IF(T57=FORMULAS!$A$8,'208-PLA-Ft-78 Mapa Gestión'!L57:L62-'208-PLA-Ft-78 Mapa Gestión'!AF57,0)</f>
        <v>0.24</v>
      </c>
      <c r="AH57" s="213">
        <f t="shared" ref="AH57" si="39">+AG62</f>
        <v>0.24</v>
      </c>
      <c r="AI57" s="213" t="str">
        <f>+IF(AH57&lt;=FORMULAS!$N$2,FORMULAS!$O$2,IF(AH57&lt;=FORMULAS!$N$3,FORMULAS!$O$3,IF(AH57&lt;=FORMULAS!$N$4,FORMULAS!$O$4,IF(AH57&lt;=FORMULAS!$N$5,FORMULAS!$O$5,FORMULAS!O54))))</f>
        <v>Baja</v>
      </c>
      <c r="AJ57" s="213" t="str">
        <f>+IF(T57=FORMULAS!$A$9,AG62,'208-PLA-Ft-78 Mapa Gestión'!N57:N62)</f>
        <v>Menor</v>
      </c>
      <c r="AK57" s="213">
        <f>+IF(T57=FORMULAS!B57,'208-PLA-Ft-78 Mapa Gestión'!AG62,'208-PLA-Ft-78 Mapa Gestión'!O57:O62)</f>
        <v>0.4</v>
      </c>
      <c r="AL57" s="215" t="str">
        <f t="shared" ref="AL57" si="40">CONCATENATE(AJ57,AI57)</f>
        <v>MenorBaja</v>
      </c>
      <c r="AM57" s="216" t="str">
        <f>VLOOKUP(AL57,FORMULAS!$K$17:$L$42,2,0)</f>
        <v>Moderado</v>
      </c>
      <c r="AN57" s="210" t="s">
        <v>163</v>
      </c>
      <c r="AO57" s="145" t="s">
        <v>722</v>
      </c>
      <c r="AP57" s="145" t="s">
        <v>583</v>
      </c>
      <c r="AQ57" s="161" t="s">
        <v>328</v>
      </c>
      <c r="AR57" s="159">
        <v>44594</v>
      </c>
      <c r="AS57" s="159">
        <v>44915</v>
      </c>
      <c r="AT57" s="145" t="s">
        <v>613</v>
      </c>
      <c r="AU57" s="145" t="s">
        <v>614</v>
      </c>
      <c r="AV57" s="157" t="s">
        <v>235</v>
      </c>
      <c r="AW57" s="207" t="s">
        <v>700</v>
      </c>
      <c r="AX57" s="108"/>
      <c r="AY57" s="108"/>
      <c r="AZ57" s="108"/>
      <c r="BA57" s="108"/>
      <c r="BB57" s="108"/>
      <c r="BC57" s="108"/>
      <c r="BD57" s="108"/>
      <c r="BE57" s="108"/>
      <c r="BF57" s="108"/>
      <c r="BG57" s="108"/>
      <c r="BH57" s="108"/>
      <c r="BI57" s="108"/>
      <c r="BJ57" s="108"/>
      <c r="BK57" s="108"/>
      <c r="BL57" s="108"/>
      <c r="BM57" s="108"/>
      <c r="BN57" s="108"/>
      <c r="BO57" s="108"/>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c r="DP57" s="210"/>
      <c r="DQ57" s="210"/>
      <c r="DR57" s="210"/>
      <c r="DS57" s="210"/>
      <c r="DT57" s="210"/>
    </row>
    <row r="58" spans="1:124" ht="17.25" customHeight="1" x14ac:dyDescent="0.2">
      <c r="A58" s="251"/>
      <c r="B58" s="245"/>
      <c r="C58" s="254"/>
      <c r="D58" s="254"/>
      <c r="E58" s="245"/>
      <c r="F58" s="245"/>
      <c r="G58" s="245"/>
      <c r="H58" s="248"/>
      <c r="I58" s="233"/>
      <c r="J58" s="236"/>
      <c r="K58" s="227"/>
      <c r="L58" s="242"/>
      <c r="M58" s="239"/>
      <c r="N58" s="227"/>
      <c r="O58" s="224"/>
      <c r="P58" s="224"/>
      <c r="Q58" s="230"/>
      <c r="R58" s="132"/>
      <c r="S58" s="130"/>
      <c r="T58" s="56">
        <f>VLOOKUP(U58,FORMULAS!$A$15:$B$18,2,0)</f>
        <v>0</v>
      </c>
      <c r="U58" s="57" t="s">
        <v>157</v>
      </c>
      <c r="V58" s="58">
        <f>+IF(U58='Tabla Valoración controles'!$D$4,'Tabla Valoración controles'!$F$4,IF('208-PLA-Ft-78 Mapa Gestión'!U58='Tabla Valoración controles'!$D$5,'Tabla Valoración controles'!$F$5,IF(U58=FORMULAS!$A$10,0,'Tabla Valoración controles'!$F$6)))</f>
        <v>0</v>
      </c>
      <c r="W58" s="57"/>
      <c r="X58" s="59">
        <f>+IF(W58='Tabla Valoración controles'!$D$7,'Tabla Valoración controles'!$F$7,IF(U58=FORMULAS!$A$10,0,'Tabla Valoración controles'!$F$8))</f>
        <v>0</v>
      </c>
      <c r="Y58" s="57"/>
      <c r="Z58" s="58">
        <f>+IF(Y58='Tabla Valoración controles'!$D$9,'Tabla Valoración controles'!$F$9,IF(U58=FORMULAS!$A$10,0,'Tabla Valoración controles'!$F$10))</f>
        <v>0</v>
      </c>
      <c r="AA58" s="57"/>
      <c r="AB58" s="58">
        <f>+IF(AA58='Tabla Valoración controles'!$D$9,'Tabla Valoración controles'!$F$9,IF(W58=FORMULAS!$A$10,0,'Tabla Valoración controles'!$F$10))</f>
        <v>0</v>
      </c>
      <c r="AC58" s="57"/>
      <c r="AD58" s="58">
        <f>+IF(AC58='Tabla Valoración controles'!$D$13,'Tabla Valoración controles'!$F$13,'Tabla Valoración controles'!$F$14)</f>
        <v>0</v>
      </c>
      <c r="AE58" s="105">
        <f t="shared" si="0"/>
        <v>0</v>
      </c>
      <c r="AF58" s="105">
        <f t="shared" ref="AF58" si="41">+AE58*AG57</f>
        <v>0</v>
      </c>
      <c r="AG58" s="105">
        <f t="shared" ref="AG58" si="42">+AG57-AF58</f>
        <v>0.24</v>
      </c>
      <c r="AH58" s="214"/>
      <c r="AI58" s="214"/>
      <c r="AJ58" s="214"/>
      <c r="AK58" s="214"/>
      <c r="AL58" s="215"/>
      <c r="AM58" s="217"/>
      <c r="AN58" s="211"/>
      <c r="AO58" s="141"/>
      <c r="AP58" s="141"/>
      <c r="AQ58" s="162"/>
      <c r="AR58" s="151"/>
      <c r="AS58" s="151"/>
      <c r="AT58" s="141"/>
      <c r="AU58" s="141"/>
      <c r="AV58" s="143"/>
      <c r="AW58" s="208"/>
      <c r="AX58" s="109"/>
      <c r="AY58" s="109"/>
      <c r="AZ58" s="109"/>
      <c r="BA58" s="109"/>
      <c r="BB58" s="109"/>
      <c r="BC58" s="109"/>
      <c r="BD58" s="109"/>
      <c r="BE58" s="109"/>
      <c r="BF58" s="109"/>
      <c r="BG58" s="109"/>
      <c r="BH58" s="109"/>
      <c r="BI58" s="109"/>
      <c r="BJ58" s="109"/>
      <c r="BK58" s="109"/>
      <c r="BL58" s="109"/>
      <c r="BM58" s="109"/>
      <c r="BN58" s="109"/>
      <c r="BO58" s="109"/>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row>
    <row r="59" spans="1:124" ht="17.25" customHeight="1" x14ac:dyDescent="0.2">
      <c r="A59" s="251"/>
      <c r="B59" s="245"/>
      <c r="C59" s="254"/>
      <c r="D59" s="254"/>
      <c r="E59" s="245"/>
      <c r="F59" s="245"/>
      <c r="G59" s="245"/>
      <c r="H59" s="248"/>
      <c r="I59" s="233"/>
      <c r="J59" s="236"/>
      <c r="K59" s="227"/>
      <c r="L59" s="242"/>
      <c r="M59" s="239"/>
      <c r="N59" s="227"/>
      <c r="O59" s="224"/>
      <c r="P59" s="224"/>
      <c r="Q59" s="230"/>
      <c r="R59" s="132"/>
      <c r="S59" s="130"/>
      <c r="T59" s="56">
        <f>VLOOKUP(U59,FORMULAS!$A$15:$B$18,2,0)</f>
        <v>0</v>
      </c>
      <c r="U59" s="57" t="s">
        <v>157</v>
      </c>
      <c r="V59" s="58">
        <f>+IF(U59='Tabla Valoración controles'!$D$4,'Tabla Valoración controles'!$F$4,IF('208-PLA-Ft-78 Mapa Gestión'!U59='Tabla Valoración controles'!$D$5,'Tabla Valoración controles'!$F$5,IF(U59=FORMULAS!$A$10,0,'Tabla Valoración controles'!$F$6)))</f>
        <v>0</v>
      </c>
      <c r="W59" s="57"/>
      <c r="X59" s="59">
        <f>+IF(W59='Tabla Valoración controles'!$D$7,'Tabla Valoración controles'!$F$7,IF(U59=FORMULAS!$A$10,0,'Tabla Valoración controles'!$F$8))</f>
        <v>0</v>
      </c>
      <c r="Y59" s="57"/>
      <c r="Z59" s="58">
        <f>+IF(Y59='Tabla Valoración controles'!$D$9,'Tabla Valoración controles'!$F$9,IF(U59=FORMULAS!$A$10,0,'Tabla Valoración controles'!$F$10))</f>
        <v>0</v>
      </c>
      <c r="AA59" s="57"/>
      <c r="AB59" s="58">
        <f>+IF(AA59='Tabla Valoración controles'!$D$9,'Tabla Valoración controles'!$F$9,IF(W59=FORMULAS!$A$10,0,'Tabla Valoración controles'!$F$10))</f>
        <v>0</v>
      </c>
      <c r="AC59" s="57"/>
      <c r="AD59" s="58">
        <f>+IF(AC59='Tabla Valoración controles'!$D$13,'Tabla Valoración controles'!$F$13,'Tabla Valoración controles'!$F$14)</f>
        <v>0</v>
      </c>
      <c r="AE59" s="105">
        <f t="shared" si="0"/>
        <v>0</v>
      </c>
      <c r="AF59" s="105">
        <f t="shared" ref="AF59:AF62" si="43">+AF58*AE59</f>
        <v>0</v>
      </c>
      <c r="AG59" s="105">
        <f t="shared" si="12"/>
        <v>0.24</v>
      </c>
      <c r="AH59" s="214"/>
      <c r="AI59" s="214"/>
      <c r="AJ59" s="214"/>
      <c r="AK59" s="214"/>
      <c r="AL59" s="215"/>
      <c r="AM59" s="217"/>
      <c r="AN59" s="211"/>
      <c r="AO59" s="141"/>
      <c r="AP59" s="141"/>
      <c r="AQ59" s="162"/>
      <c r="AR59" s="151"/>
      <c r="AS59" s="151"/>
      <c r="AT59" s="141"/>
      <c r="AU59" s="141"/>
      <c r="AV59" s="143"/>
      <c r="AW59" s="208"/>
      <c r="AX59" s="109"/>
      <c r="AY59" s="109"/>
      <c r="AZ59" s="109"/>
      <c r="BA59" s="109"/>
      <c r="BB59" s="109"/>
      <c r="BC59" s="109"/>
      <c r="BD59" s="109"/>
      <c r="BE59" s="109"/>
      <c r="BF59" s="109"/>
      <c r="BG59" s="109"/>
      <c r="BH59" s="109"/>
      <c r="BI59" s="109"/>
      <c r="BJ59" s="109"/>
      <c r="BK59" s="109"/>
      <c r="BL59" s="109"/>
      <c r="BM59" s="109"/>
      <c r="BN59" s="109"/>
      <c r="BO59" s="109"/>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1"/>
      <c r="DF59" s="211"/>
      <c r="DG59" s="211"/>
      <c r="DH59" s="211"/>
      <c r="DI59" s="211"/>
      <c r="DJ59" s="211"/>
      <c r="DK59" s="211"/>
      <c r="DL59" s="211"/>
      <c r="DM59" s="211"/>
      <c r="DN59" s="211"/>
      <c r="DO59" s="211"/>
      <c r="DP59" s="211"/>
      <c r="DQ59" s="211"/>
      <c r="DR59" s="211"/>
      <c r="DS59" s="211"/>
      <c r="DT59" s="211"/>
    </row>
    <row r="60" spans="1:124" ht="17.25" customHeight="1" x14ac:dyDescent="0.2">
      <c r="A60" s="251"/>
      <c r="B60" s="245"/>
      <c r="C60" s="254"/>
      <c r="D60" s="254"/>
      <c r="E60" s="245"/>
      <c r="F60" s="245"/>
      <c r="G60" s="245"/>
      <c r="H60" s="248"/>
      <c r="I60" s="233"/>
      <c r="J60" s="236"/>
      <c r="K60" s="227"/>
      <c r="L60" s="242"/>
      <c r="M60" s="239"/>
      <c r="N60" s="227"/>
      <c r="O60" s="224"/>
      <c r="P60" s="224"/>
      <c r="Q60" s="230"/>
      <c r="R60" s="132"/>
      <c r="S60" s="130"/>
      <c r="T60" s="56">
        <f>VLOOKUP(U60,FORMULAS!$A$15:$B$18,2,0)</f>
        <v>0</v>
      </c>
      <c r="U60" s="57" t="s">
        <v>157</v>
      </c>
      <c r="V60" s="58">
        <f>+IF(U60='Tabla Valoración controles'!$D$4,'Tabla Valoración controles'!$F$4,IF('208-PLA-Ft-78 Mapa Gestión'!U60='Tabla Valoración controles'!$D$5,'Tabla Valoración controles'!$F$5,IF(U60=FORMULAS!$A$10,0,'Tabla Valoración controles'!$F$6)))</f>
        <v>0</v>
      </c>
      <c r="W60" s="57"/>
      <c r="X60" s="59">
        <f>+IF(W60='Tabla Valoración controles'!$D$7,'Tabla Valoración controles'!$F$7,IF(U60=FORMULAS!$A$10,0,'Tabla Valoración controles'!$F$8))</f>
        <v>0</v>
      </c>
      <c r="Y60" s="57"/>
      <c r="Z60" s="58">
        <f>+IF(Y60='Tabla Valoración controles'!$D$9,'Tabla Valoración controles'!$F$9,IF(U60=FORMULAS!$A$10,0,'Tabla Valoración controles'!$F$10))</f>
        <v>0</v>
      </c>
      <c r="AA60" s="57"/>
      <c r="AB60" s="58">
        <f>+IF(AA60='Tabla Valoración controles'!$D$9,'Tabla Valoración controles'!$F$9,IF(W60=FORMULAS!$A$10,0,'Tabla Valoración controles'!$F$10))</f>
        <v>0</v>
      </c>
      <c r="AC60" s="57"/>
      <c r="AD60" s="58">
        <f>+IF(AC60='Tabla Valoración controles'!$D$13,'Tabla Valoración controles'!$F$13,'Tabla Valoración controles'!$F$14)</f>
        <v>0</v>
      </c>
      <c r="AE60" s="105">
        <f t="shared" si="0"/>
        <v>0</v>
      </c>
      <c r="AF60" s="105">
        <f t="shared" si="43"/>
        <v>0</v>
      </c>
      <c r="AG60" s="105">
        <f t="shared" si="12"/>
        <v>0.24</v>
      </c>
      <c r="AH60" s="214"/>
      <c r="AI60" s="214"/>
      <c r="AJ60" s="214"/>
      <c r="AK60" s="214"/>
      <c r="AL60" s="215"/>
      <c r="AM60" s="217"/>
      <c r="AN60" s="211"/>
      <c r="AO60" s="141"/>
      <c r="AP60" s="141"/>
      <c r="AQ60" s="162"/>
      <c r="AR60" s="151"/>
      <c r="AS60" s="151"/>
      <c r="AT60" s="141"/>
      <c r="AU60" s="141"/>
      <c r="AV60" s="143"/>
      <c r="AW60" s="208"/>
      <c r="AX60" s="109"/>
      <c r="AY60" s="109"/>
      <c r="AZ60" s="109"/>
      <c r="BA60" s="109"/>
      <c r="BB60" s="109"/>
      <c r="BC60" s="109"/>
      <c r="BD60" s="109"/>
      <c r="BE60" s="109"/>
      <c r="BF60" s="109"/>
      <c r="BG60" s="109"/>
      <c r="BH60" s="109"/>
      <c r="BI60" s="109"/>
      <c r="BJ60" s="109"/>
      <c r="BK60" s="109"/>
      <c r="BL60" s="109"/>
      <c r="BM60" s="109"/>
      <c r="BN60" s="109"/>
      <c r="BO60" s="109"/>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c r="CP60" s="211"/>
      <c r="CQ60" s="211"/>
      <c r="CR60" s="211"/>
      <c r="CS60" s="211"/>
      <c r="CT60" s="211"/>
      <c r="CU60" s="211"/>
      <c r="CV60" s="211"/>
      <c r="CW60" s="211"/>
      <c r="CX60" s="211"/>
      <c r="CY60" s="211"/>
      <c r="CZ60" s="211"/>
      <c r="DA60" s="211"/>
      <c r="DB60" s="211"/>
      <c r="DC60" s="211"/>
      <c r="DD60" s="211"/>
      <c r="DE60" s="211"/>
      <c r="DF60" s="211"/>
      <c r="DG60" s="211"/>
      <c r="DH60" s="211"/>
      <c r="DI60" s="211"/>
      <c r="DJ60" s="211"/>
      <c r="DK60" s="211"/>
      <c r="DL60" s="211"/>
      <c r="DM60" s="211"/>
      <c r="DN60" s="211"/>
      <c r="DO60" s="211"/>
      <c r="DP60" s="211"/>
      <c r="DQ60" s="211"/>
      <c r="DR60" s="211"/>
      <c r="DS60" s="211"/>
      <c r="DT60" s="211"/>
    </row>
    <row r="61" spans="1:124" ht="17.25" customHeight="1" x14ac:dyDescent="0.2">
      <c r="A61" s="251"/>
      <c r="B61" s="245"/>
      <c r="C61" s="254"/>
      <c r="D61" s="254"/>
      <c r="E61" s="245"/>
      <c r="F61" s="245"/>
      <c r="G61" s="245"/>
      <c r="H61" s="248"/>
      <c r="I61" s="233"/>
      <c r="J61" s="236"/>
      <c r="K61" s="227"/>
      <c r="L61" s="242"/>
      <c r="M61" s="239"/>
      <c r="N61" s="227"/>
      <c r="O61" s="224"/>
      <c r="P61" s="224"/>
      <c r="Q61" s="230"/>
      <c r="R61" s="132"/>
      <c r="S61" s="130"/>
      <c r="T61" s="56">
        <f>VLOOKUP(U61,FORMULAS!$A$15:$B$18,2,0)</f>
        <v>0</v>
      </c>
      <c r="U61" s="57" t="s">
        <v>157</v>
      </c>
      <c r="V61" s="58">
        <f>+IF(U61='Tabla Valoración controles'!$D$4,'Tabla Valoración controles'!$F$4,IF('208-PLA-Ft-78 Mapa Gestión'!U61='Tabla Valoración controles'!$D$5,'Tabla Valoración controles'!$F$5,IF(U61=FORMULAS!$A$10,0,'Tabla Valoración controles'!$F$6)))</f>
        <v>0</v>
      </c>
      <c r="W61" s="57"/>
      <c r="X61" s="59">
        <f>+IF(W61='Tabla Valoración controles'!$D$7,'Tabla Valoración controles'!$F$7,IF(U61=FORMULAS!$A$10,0,'Tabla Valoración controles'!$F$8))</f>
        <v>0</v>
      </c>
      <c r="Y61" s="57"/>
      <c r="Z61" s="58">
        <f>+IF(Y61='Tabla Valoración controles'!$D$9,'Tabla Valoración controles'!$F$9,IF(U61=FORMULAS!$A$10,0,'Tabla Valoración controles'!$F$10))</f>
        <v>0</v>
      </c>
      <c r="AA61" s="57"/>
      <c r="AB61" s="58">
        <f>+IF(AA61='Tabla Valoración controles'!$D$9,'Tabla Valoración controles'!$F$9,IF(W61=FORMULAS!$A$10,0,'Tabla Valoración controles'!$F$10))</f>
        <v>0</v>
      </c>
      <c r="AC61" s="57"/>
      <c r="AD61" s="58">
        <f>+IF(AC61='Tabla Valoración controles'!$D$13,'Tabla Valoración controles'!$F$13,'Tabla Valoración controles'!$F$14)</f>
        <v>0</v>
      </c>
      <c r="AE61" s="105">
        <f t="shared" si="0"/>
        <v>0</v>
      </c>
      <c r="AF61" s="105">
        <f t="shared" si="43"/>
        <v>0</v>
      </c>
      <c r="AG61" s="105">
        <f t="shared" si="12"/>
        <v>0.24</v>
      </c>
      <c r="AH61" s="214"/>
      <c r="AI61" s="214"/>
      <c r="AJ61" s="214"/>
      <c r="AK61" s="214"/>
      <c r="AL61" s="215"/>
      <c r="AM61" s="217"/>
      <c r="AN61" s="211"/>
      <c r="AO61" s="141"/>
      <c r="AP61" s="141"/>
      <c r="AQ61" s="162"/>
      <c r="AR61" s="151"/>
      <c r="AS61" s="151"/>
      <c r="AT61" s="141"/>
      <c r="AU61" s="141"/>
      <c r="AV61" s="143"/>
      <c r="AW61" s="208"/>
      <c r="AX61" s="109"/>
      <c r="AY61" s="109"/>
      <c r="AZ61" s="109"/>
      <c r="BA61" s="109"/>
      <c r="BB61" s="109"/>
      <c r="BC61" s="109"/>
      <c r="BD61" s="109"/>
      <c r="BE61" s="109"/>
      <c r="BF61" s="109"/>
      <c r="BG61" s="109"/>
      <c r="BH61" s="109"/>
      <c r="BI61" s="109"/>
      <c r="BJ61" s="109"/>
      <c r="BK61" s="109"/>
      <c r="BL61" s="109"/>
      <c r="BM61" s="109"/>
      <c r="BN61" s="109"/>
      <c r="BO61" s="109"/>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c r="DF61" s="211"/>
      <c r="DG61" s="211"/>
      <c r="DH61" s="211"/>
      <c r="DI61" s="211"/>
      <c r="DJ61" s="211"/>
      <c r="DK61" s="211"/>
      <c r="DL61" s="211"/>
      <c r="DM61" s="211"/>
      <c r="DN61" s="211"/>
      <c r="DO61" s="211"/>
      <c r="DP61" s="211"/>
      <c r="DQ61" s="211"/>
      <c r="DR61" s="211"/>
      <c r="DS61" s="211"/>
      <c r="DT61" s="211"/>
    </row>
    <row r="62" spans="1:124" ht="17.25" customHeight="1" x14ac:dyDescent="0.2">
      <c r="A62" s="252"/>
      <c r="B62" s="246"/>
      <c r="C62" s="255"/>
      <c r="D62" s="255"/>
      <c r="E62" s="246"/>
      <c r="F62" s="246"/>
      <c r="G62" s="246"/>
      <c r="H62" s="249"/>
      <c r="I62" s="234"/>
      <c r="J62" s="237"/>
      <c r="K62" s="228"/>
      <c r="L62" s="243"/>
      <c r="M62" s="240"/>
      <c r="N62" s="228"/>
      <c r="O62" s="225"/>
      <c r="P62" s="225"/>
      <c r="Q62" s="231"/>
      <c r="R62" s="132"/>
      <c r="S62" s="130"/>
      <c r="T62" s="56">
        <f>VLOOKUP(U62,FORMULAS!$A$15:$B$18,2,0)</f>
        <v>0</v>
      </c>
      <c r="U62" s="57" t="s">
        <v>157</v>
      </c>
      <c r="V62" s="58">
        <f>+IF(U62='Tabla Valoración controles'!$D$4,'Tabla Valoración controles'!$F$4,IF('208-PLA-Ft-78 Mapa Gestión'!U62='Tabla Valoración controles'!$D$5,'Tabla Valoración controles'!$F$5,IF(U62=FORMULAS!$A$10,0,'Tabla Valoración controles'!$F$6)))</f>
        <v>0</v>
      </c>
      <c r="W62" s="57"/>
      <c r="X62" s="59">
        <f>+IF(W62='Tabla Valoración controles'!$D$7,'Tabla Valoración controles'!$F$7,IF(U62=FORMULAS!$A$10,0,'Tabla Valoración controles'!$F$8))</f>
        <v>0</v>
      </c>
      <c r="Y62" s="57"/>
      <c r="Z62" s="58">
        <f>+IF(Y62='Tabla Valoración controles'!$D$9,'Tabla Valoración controles'!$F$9,IF(U62=FORMULAS!$A$10,0,'Tabla Valoración controles'!$F$10))</f>
        <v>0</v>
      </c>
      <c r="AA62" s="57"/>
      <c r="AB62" s="58">
        <f>+IF(AA62='Tabla Valoración controles'!$D$9,'Tabla Valoración controles'!$F$9,IF(W62=FORMULAS!$A$10,0,'Tabla Valoración controles'!$F$10))</f>
        <v>0</v>
      </c>
      <c r="AC62" s="57"/>
      <c r="AD62" s="58">
        <f>+IF(AC62='Tabla Valoración controles'!$D$13,'Tabla Valoración controles'!$F$13,'Tabla Valoración controles'!$F$14)</f>
        <v>0</v>
      </c>
      <c r="AE62" s="105">
        <f t="shared" si="0"/>
        <v>0</v>
      </c>
      <c r="AF62" s="105">
        <f t="shared" si="43"/>
        <v>0</v>
      </c>
      <c r="AG62" s="105">
        <f t="shared" si="12"/>
        <v>0.24</v>
      </c>
      <c r="AH62" s="214"/>
      <c r="AI62" s="214"/>
      <c r="AJ62" s="214"/>
      <c r="AK62" s="214"/>
      <c r="AL62" s="215"/>
      <c r="AM62" s="265"/>
      <c r="AN62" s="212"/>
      <c r="AO62" s="142"/>
      <c r="AP62" s="142"/>
      <c r="AQ62" s="163"/>
      <c r="AR62" s="152"/>
      <c r="AS62" s="152"/>
      <c r="AT62" s="142"/>
      <c r="AU62" s="142"/>
      <c r="AV62" s="144"/>
      <c r="AW62" s="209"/>
      <c r="AX62" s="110"/>
      <c r="AY62" s="110"/>
      <c r="AZ62" s="110"/>
      <c r="BA62" s="110"/>
      <c r="BB62" s="110"/>
      <c r="BC62" s="110"/>
      <c r="BD62" s="110"/>
      <c r="BE62" s="110"/>
      <c r="BF62" s="110"/>
      <c r="BG62" s="110"/>
      <c r="BH62" s="110"/>
      <c r="BI62" s="110"/>
      <c r="BJ62" s="110"/>
      <c r="BK62" s="110"/>
      <c r="BL62" s="110"/>
      <c r="BM62" s="110"/>
      <c r="BN62" s="110"/>
      <c r="BO62" s="110"/>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row>
    <row r="63" spans="1:124" ht="89.25" customHeight="1" x14ac:dyDescent="0.2">
      <c r="A63" s="250">
        <v>10</v>
      </c>
      <c r="B63" s="244" t="s">
        <v>174</v>
      </c>
      <c r="C63" s="253" t="str">
        <f>VLOOKUP(B63,FORMULAS!$A$30:$B$52,2,0)</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D63" s="253" t="str">
        <f>VLOOKUP(B63,FORMULAS!$A$30:$C$52,3,0)</f>
        <v>Director de Gestión Corporativa y CID</v>
      </c>
      <c r="E63" s="244" t="s">
        <v>259</v>
      </c>
      <c r="F63" s="232" t="s">
        <v>375</v>
      </c>
      <c r="G63" s="232" t="s">
        <v>376</v>
      </c>
      <c r="H63" s="276" t="s">
        <v>377</v>
      </c>
      <c r="I63" s="232" t="s">
        <v>263</v>
      </c>
      <c r="J63" s="235">
        <v>600</v>
      </c>
      <c r="K63" s="226" t="str">
        <f>+IF(L63=FORMULAS!$N$2,FORMULAS!$O$2,IF('208-PLA-Ft-78 Mapa Gestión'!L63:L68=FORMULAS!$N$3,FORMULAS!$O$3,IF('208-PLA-Ft-78 Mapa Gestión'!L63:L68=FORMULAS!$N$4,FORMULAS!$O$4,IF('208-PLA-Ft-78 Mapa Gestión'!L63:L68=FORMULAS!$N$5,FORMULAS!$O$5,IF('208-PLA-Ft-78 Mapa Gestión'!L63:L68=FORMULAS!$N$6,FORMULAS!$O$6)))))</f>
        <v>Alta</v>
      </c>
      <c r="L63" s="241">
        <f>+IF(J63&lt;=FORMULAS!$M$2,FORMULAS!$N$2,IF('208-PLA-Ft-78 Mapa Gestión'!J63&lt;=FORMULAS!$M$3,FORMULAS!$N$3,IF('208-PLA-Ft-78 Mapa Gestión'!J63&lt;=FORMULAS!$M$4,FORMULAS!$N$4,IF('208-PLA-Ft-78 Mapa Gestión'!J63&lt;=FORMULAS!$M$5,FORMULAS!$N$5,FORMULAS!$N$6))))</f>
        <v>0.8</v>
      </c>
      <c r="M63" s="238" t="s">
        <v>91</v>
      </c>
      <c r="N63" s="226" t="str">
        <f>+IF(M63=FORMULAS!$H$2,FORMULAS!$I$2,IF('208-PLA-Ft-78 Mapa Gestión'!M63:M68=FORMULAS!$H$3,FORMULAS!$I$3,IF('208-PLA-Ft-78 Mapa Gestión'!M63:M68=FORMULAS!$H$4,FORMULAS!$I$4,IF('208-PLA-Ft-78 Mapa Gestión'!M63:M68=FORMULAS!$H$5,FORMULAS!$I$5,IF('208-PLA-Ft-78 Mapa Gestión'!M63:M68=FORMULAS!$H$6,FORMULAS!$I$6,IF('208-PLA-Ft-78 Mapa Gestión'!M63:M68=FORMULAS!$H$7,FORMULAS!$I$7,IF('208-PLA-Ft-78 Mapa Gestión'!M63:M68=FORMULAS!$H$8,FORMULAS!$I$8,IF('208-PLA-Ft-78 Mapa Gestión'!M63:M68=FORMULAS!$H$9,FORMULAS!$I$9,IF('208-PLA-Ft-78 Mapa Gestión'!M63:M68=FORMULAS!$H$10,FORMULAS!$I$10,IF('208-PLA-Ft-78 Mapa Gestión'!M63:M68=FORMULAS!$H$11,FORMULAS!$I$11))))))))))</f>
        <v>Moderado</v>
      </c>
      <c r="O63" s="223">
        <f>VLOOKUP(N63,FORMULAS!$I$1:$J$6,2,0)</f>
        <v>0.6</v>
      </c>
      <c r="P63" s="223" t="str">
        <f t="shared" ref="P63" si="44">CONCATENATE(N63,K63)</f>
        <v>ModeradoAlta</v>
      </c>
      <c r="Q63" s="229" t="str">
        <f>VLOOKUP(P63,FORMULAS!$K$17:$L$42,2,0)</f>
        <v>Alto</v>
      </c>
      <c r="R63" s="132">
        <v>1</v>
      </c>
      <c r="S63" s="130" t="s">
        <v>484</v>
      </c>
      <c r="T63" s="56" t="str">
        <f>VLOOKUP(U63,FORMULAS!$A$15:$B$18,2,0)</f>
        <v>Probabilidad</v>
      </c>
      <c r="U63" s="57" t="s">
        <v>13</v>
      </c>
      <c r="V63" s="58">
        <f>+IF(U63='Tabla Valoración controles'!$D$4,'Tabla Valoración controles'!$F$4,IF('208-PLA-Ft-78 Mapa Gestión'!U63='Tabla Valoración controles'!$D$5,'Tabla Valoración controles'!$F$5,IF(U63=FORMULAS!$A$10,0,'Tabla Valoración controles'!$F$6)))</f>
        <v>0.25</v>
      </c>
      <c r="W63" s="57" t="s">
        <v>8</v>
      </c>
      <c r="X63" s="59">
        <f>+IF(W63='Tabla Valoración controles'!$D$7,'Tabla Valoración controles'!$F$7,IF(U63=FORMULAS!$A$10,0,'Tabla Valoración controles'!$F$8))</f>
        <v>0.15</v>
      </c>
      <c r="Y63" s="57" t="s">
        <v>19</v>
      </c>
      <c r="Z63" s="58">
        <f>+IF(Y63='Tabla Valoración controles'!$D$9,'Tabla Valoración controles'!$F$9,IF(U63=FORMULAS!$A$10,0,'Tabla Valoración controles'!$F$10))</f>
        <v>0</v>
      </c>
      <c r="AA63" s="57" t="s">
        <v>21</v>
      </c>
      <c r="AB63" s="58">
        <f>+IF(AA63='Tabla Valoración controles'!$D$9,'Tabla Valoración controles'!$F$9,IF(W63=FORMULAS!$A$10,0,'Tabla Valoración controles'!$F$10))</f>
        <v>0</v>
      </c>
      <c r="AC63" s="57" t="s">
        <v>100</v>
      </c>
      <c r="AD63" s="58">
        <f>+IF(AC63='Tabla Valoración controles'!$D$13,'Tabla Valoración controles'!$F$13,'Tabla Valoración controles'!$F$14)</f>
        <v>0</v>
      </c>
      <c r="AE63" s="105">
        <f t="shared" si="0"/>
        <v>0.4</v>
      </c>
      <c r="AF63" s="105">
        <f>+IF(T63=FORMULAS!$A$8,'208-PLA-Ft-78 Mapa Gestión'!AE63*'208-PLA-Ft-78 Mapa Gestión'!L63:L68,'208-PLA-Ft-78 Mapa Gestión'!AE63*'208-PLA-Ft-78 Mapa Gestión'!O63:O68)</f>
        <v>0.32000000000000006</v>
      </c>
      <c r="AG63" s="105">
        <f>+IF(T63=FORMULAS!$A$8,'208-PLA-Ft-78 Mapa Gestión'!L63:L68-'208-PLA-Ft-78 Mapa Gestión'!AF63,0)</f>
        <v>0.48</v>
      </c>
      <c r="AH63" s="213">
        <f t="shared" ref="AH63" si="45">+AG68</f>
        <v>0.48</v>
      </c>
      <c r="AI63" s="213" t="str">
        <f>+IF(AH63&lt;=FORMULAS!$N$2,FORMULAS!$O$2,IF(AH63&lt;=FORMULAS!$N$3,FORMULAS!$O$3,IF(AH63&lt;=FORMULAS!$N$4,FORMULAS!$O$4,IF(AH63&lt;=FORMULAS!$N$5,FORMULAS!$O$5,FORMULAS!O60))))</f>
        <v>Media</v>
      </c>
      <c r="AJ63" s="213" t="str">
        <f>+IF(T63=FORMULAS!$A$9,AG68,'208-PLA-Ft-78 Mapa Gestión'!N63:N68)</f>
        <v>Moderado</v>
      </c>
      <c r="AK63" s="213">
        <f>+IF(T63=FORMULAS!B63,'208-PLA-Ft-78 Mapa Gestión'!AG68,'208-PLA-Ft-78 Mapa Gestión'!O63:O68)</f>
        <v>0.6</v>
      </c>
      <c r="AL63" s="215" t="str">
        <f t="shared" ref="AL63" si="46">CONCATENATE(AJ63,AI63)</f>
        <v>ModeradoMedia</v>
      </c>
      <c r="AM63" s="216" t="str">
        <f>VLOOKUP(AL63,FORMULAS!$K$17:$L$42,2,0)</f>
        <v>Moderado</v>
      </c>
      <c r="AN63" s="210" t="s">
        <v>163</v>
      </c>
      <c r="AO63" s="145" t="s">
        <v>539</v>
      </c>
      <c r="AP63" s="145" t="s">
        <v>584</v>
      </c>
      <c r="AQ63" s="161" t="s">
        <v>324</v>
      </c>
      <c r="AR63" s="159">
        <v>44562</v>
      </c>
      <c r="AS63" s="159">
        <v>44926</v>
      </c>
      <c r="AT63" s="145" t="s">
        <v>615</v>
      </c>
      <c r="AU63" s="145" t="s">
        <v>616</v>
      </c>
      <c r="AV63" s="157" t="s">
        <v>235</v>
      </c>
      <c r="AW63" s="210"/>
      <c r="AX63" s="108"/>
      <c r="AY63" s="108"/>
      <c r="AZ63" s="108"/>
      <c r="BA63" s="108"/>
      <c r="BB63" s="108"/>
      <c r="BC63" s="108"/>
      <c r="BD63" s="108"/>
      <c r="BE63" s="108"/>
      <c r="BF63" s="108"/>
      <c r="BG63" s="108"/>
      <c r="BH63" s="108"/>
      <c r="BI63" s="108"/>
      <c r="BJ63" s="108"/>
      <c r="BK63" s="108"/>
      <c r="BL63" s="108"/>
      <c r="BM63" s="108"/>
      <c r="BN63" s="108"/>
      <c r="BO63" s="108"/>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c r="DP63" s="210"/>
      <c r="DQ63" s="210"/>
      <c r="DR63" s="210"/>
      <c r="DS63" s="210"/>
      <c r="DT63" s="210"/>
    </row>
    <row r="64" spans="1:124" ht="17.25" customHeight="1" x14ac:dyDescent="0.2">
      <c r="A64" s="251"/>
      <c r="B64" s="245"/>
      <c r="C64" s="254"/>
      <c r="D64" s="254"/>
      <c r="E64" s="245"/>
      <c r="F64" s="233"/>
      <c r="G64" s="233"/>
      <c r="H64" s="274"/>
      <c r="I64" s="233"/>
      <c r="J64" s="236"/>
      <c r="K64" s="227"/>
      <c r="L64" s="242"/>
      <c r="M64" s="239"/>
      <c r="N64" s="227"/>
      <c r="O64" s="224"/>
      <c r="P64" s="224"/>
      <c r="Q64" s="230"/>
      <c r="R64" s="132"/>
      <c r="S64" s="130"/>
      <c r="T64" s="56">
        <f>VLOOKUP(U64,FORMULAS!$A$15:$B$18,2,0)</f>
        <v>0</v>
      </c>
      <c r="U64" s="57" t="s">
        <v>157</v>
      </c>
      <c r="V64" s="58">
        <f>+IF(U64='Tabla Valoración controles'!$D$4,'Tabla Valoración controles'!$F$4,IF('208-PLA-Ft-78 Mapa Gestión'!U64='Tabla Valoración controles'!$D$5,'Tabla Valoración controles'!$F$5,IF(U64=FORMULAS!$A$10,0,'Tabla Valoración controles'!$F$6)))</f>
        <v>0</v>
      </c>
      <c r="W64" s="57"/>
      <c r="X64" s="59">
        <f>+IF(W64='Tabla Valoración controles'!$D$7,'Tabla Valoración controles'!$F$7,IF(U64=FORMULAS!$A$10,0,'Tabla Valoración controles'!$F$8))</f>
        <v>0</v>
      </c>
      <c r="Y64" s="57"/>
      <c r="Z64" s="58">
        <f>+IF(Y64='Tabla Valoración controles'!$D$9,'Tabla Valoración controles'!$F$9,IF(U64=FORMULAS!$A$10,0,'Tabla Valoración controles'!$F$10))</f>
        <v>0</v>
      </c>
      <c r="AA64" s="57"/>
      <c r="AB64" s="58">
        <f>+IF(AA64='Tabla Valoración controles'!$D$9,'Tabla Valoración controles'!$F$9,IF(W64=FORMULAS!$A$10,0,'Tabla Valoración controles'!$F$10))</f>
        <v>0</v>
      </c>
      <c r="AC64" s="57"/>
      <c r="AD64" s="58">
        <f>+IF(AC64='Tabla Valoración controles'!$D$13,'Tabla Valoración controles'!$F$13,'Tabla Valoración controles'!$F$14)</f>
        <v>0</v>
      </c>
      <c r="AE64" s="105">
        <f t="shared" si="0"/>
        <v>0</v>
      </c>
      <c r="AF64" s="105">
        <f t="shared" ref="AF64" si="47">+AE64*AG63</f>
        <v>0</v>
      </c>
      <c r="AG64" s="105">
        <f t="shared" ref="AG64" si="48">+AG63-AF64</f>
        <v>0.48</v>
      </c>
      <c r="AH64" s="214"/>
      <c r="AI64" s="214"/>
      <c r="AJ64" s="214"/>
      <c r="AK64" s="214"/>
      <c r="AL64" s="215"/>
      <c r="AM64" s="217"/>
      <c r="AN64" s="211"/>
      <c r="AO64" s="141"/>
      <c r="AP64" s="141"/>
      <c r="AQ64" s="162"/>
      <c r="AR64" s="141"/>
      <c r="AS64" s="141"/>
      <c r="AT64" s="141"/>
      <c r="AU64" s="141"/>
      <c r="AV64" s="143"/>
      <c r="AW64" s="211"/>
      <c r="AX64" s="109"/>
      <c r="AY64" s="109"/>
      <c r="AZ64" s="109"/>
      <c r="BA64" s="109"/>
      <c r="BB64" s="109"/>
      <c r="BC64" s="109"/>
      <c r="BD64" s="109"/>
      <c r="BE64" s="109"/>
      <c r="BF64" s="109"/>
      <c r="BG64" s="109"/>
      <c r="BH64" s="109"/>
      <c r="BI64" s="109"/>
      <c r="BJ64" s="109"/>
      <c r="BK64" s="109"/>
      <c r="BL64" s="109"/>
      <c r="BM64" s="109"/>
      <c r="BN64" s="109"/>
      <c r="BO64" s="109"/>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1"/>
      <c r="DF64" s="211"/>
      <c r="DG64" s="211"/>
      <c r="DH64" s="211"/>
      <c r="DI64" s="211"/>
      <c r="DJ64" s="211"/>
      <c r="DK64" s="211"/>
      <c r="DL64" s="211"/>
      <c r="DM64" s="211"/>
      <c r="DN64" s="211"/>
      <c r="DO64" s="211"/>
      <c r="DP64" s="211"/>
      <c r="DQ64" s="211"/>
      <c r="DR64" s="211"/>
      <c r="DS64" s="211"/>
      <c r="DT64" s="211"/>
    </row>
    <row r="65" spans="1:124" ht="17.25" customHeight="1" x14ac:dyDescent="0.2">
      <c r="A65" s="251"/>
      <c r="B65" s="245"/>
      <c r="C65" s="254"/>
      <c r="D65" s="254"/>
      <c r="E65" s="245"/>
      <c r="F65" s="233"/>
      <c r="G65" s="233"/>
      <c r="H65" s="274"/>
      <c r="I65" s="233"/>
      <c r="J65" s="236"/>
      <c r="K65" s="227"/>
      <c r="L65" s="242"/>
      <c r="M65" s="239"/>
      <c r="N65" s="227"/>
      <c r="O65" s="224"/>
      <c r="P65" s="224"/>
      <c r="Q65" s="230"/>
      <c r="R65" s="132"/>
      <c r="S65" s="130"/>
      <c r="T65" s="56">
        <f>VLOOKUP(U65,FORMULAS!$A$15:$B$18,2,0)</f>
        <v>0</v>
      </c>
      <c r="U65" s="57" t="s">
        <v>157</v>
      </c>
      <c r="V65" s="58">
        <f>+IF(U65='Tabla Valoración controles'!$D$4,'Tabla Valoración controles'!$F$4,IF('208-PLA-Ft-78 Mapa Gestión'!U65='Tabla Valoración controles'!$D$5,'Tabla Valoración controles'!$F$5,IF(U65=FORMULAS!$A$10,0,'Tabla Valoración controles'!$F$6)))</f>
        <v>0</v>
      </c>
      <c r="W65" s="57"/>
      <c r="X65" s="59">
        <f>+IF(W65='Tabla Valoración controles'!$D$7,'Tabla Valoración controles'!$F$7,IF(U65=FORMULAS!$A$10,0,'Tabla Valoración controles'!$F$8))</f>
        <v>0</v>
      </c>
      <c r="Y65" s="57"/>
      <c r="Z65" s="58">
        <f>+IF(Y65='Tabla Valoración controles'!$D$9,'Tabla Valoración controles'!$F$9,IF(U65=FORMULAS!$A$10,0,'Tabla Valoración controles'!$F$10))</f>
        <v>0</v>
      </c>
      <c r="AA65" s="57"/>
      <c r="AB65" s="58">
        <f>+IF(AA65='Tabla Valoración controles'!$D$9,'Tabla Valoración controles'!$F$9,IF(W65=FORMULAS!$A$10,0,'Tabla Valoración controles'!$F$10))</f>
        <v>0</v>
      </c>
      <c r="AC65" s="57"/>
      <c r="AD65" s="58">
        <f>+IF(AC65='Tabla Valoración controles'!$D$13,'Tabla Valoración controles'!$F$13,'Tabla Valoración controles'!$F$14)</f>
        <v>0</v>
      </c>
      <c r="AE65" s="105">
        <f t="shared" si="0"/>
        <v>0</v>
      </c>
      <c r="AF65" s="105">
        <f t="shared" ref="AF65:AF68" si="49">+AF64*AE65</f>
        <v>0</v>
      </c>
      <c r="AG65" s="105">
        <f t="shared" si="12"/>
        <v>0.48</v>
      </c>
      <c r="AH65" s="214"/>
      <c r="AI65" s="214"/>
      <c r="AJ65" s="214"/>
      <c r="AK65" s="214"/>
      <c r="AL65" s="215"/>
      <c r="AM65" s="217"/>
      <c r="AN65" s="211"/>
      <c r="AO65" s="141"/>
      <c r="AP65" s="141"/>
      <c r="AQ65" s="162"/>
      <c r="AR65" s="141"/>
      <c r="AS65" s="141"/>
      <c r="AT65" s="141"/>
      <c r="AU65" s="141"/>
      <c r="AV65" s="143"/>
      <c r="AW65" s="211"/>
      <c r="AX65" s="109"/>
      <c r="AY65" s="109"/>
      <c r="AZ65" s="109"/>
      <c r="BA65" s="109"/>
      <c r="BB65" s="109"/>
      <c r="BC65" s="109"/>
      <c r="BD65" s="109"/>
      <c r="BE65" s="109"/>
      <c r="BF65" s="109"/>
      <c r="BG65" s="109"/>
      <c r="BH65" s="109"/>
      <c r="BI65" s="109"/>
      <c r="BJ65" s="109"/>
      <c r="BK65" s="109"/>
      <c r="BL65" s="109"/>
      <c r="BM65" s="109"/>
      <c r="BN65" s="109"/>
      <c r="BO65" s="109"/>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c r="DF65" s="211"/>
      <c r="DG65" s="211"/>
      <c r="DH65" s="211"/>
      <c r="DI65" s="211"/>
      <c r="DJ65" s="211"/>
      <c r="DK65" s="211"/>
      <c r="DL65" s="211"/>
      <c r="DM65" s="211"/>
      <c r="DN65" s="211"/>
      <c r="DO65" s="211"/>
      <c r="DP65" s="211"/>
      <c r="DQ65" s="211"/>
      <c r="DR65" s="211"/>
      <c r="DS65" s="211"/>
      <c r="DT65" s="211"/>
    </row>
    <row r="66" spans="1:124" ht="17.25" customHeight="1" x14ac:dyDescent="0.2">
      <c r="A66" s="251"/>
      <c r="B66" s="245"/>
      <c r="C66" s="254"/>
      <c r="D66" s="254"/>
      <c r="E66" s="245"/>
      <c r="F66" s="233"/>
      <c r="G66" s="233"/>
      <c r="H66" s="274"/>
      <c r="I66" s="233"/>
      <c r="J66" s="236"/>
      <c r="K66" s="227"/>
      <c r="L66" s="242"/>
      <c r="M66" s="239"/>
      <c r="N66" s="227"/>
      <c r="O66" s="224"/>
      <c r="P66" s="224"/>
      <c r="Q66" s="230"/>
      <c r="R66" s="132"/>
      <c r="S66" s="130"/>
      <c r="T66" s="56">
        <f>VLOOKUP(U66,FORMULAS!$A$15:$B$18,2,0)</f>
        <v>0</v>
      </c>
      <c r="U66" s="57" t="s">
        <v>157</v>
      </c>
      <c r="V66" s="58">
        <f>+IF(U66='Tabla Valoración controles'!$D$4,'Tabla Valoración controles'!$F$4,IF('208-PLA-Ft-78 Mapa Gestión'!U66='Tabla Valoración controles'!$D$5,'Tabla Valoración controles'!$F$5,IF(U66=FORMULAS!$A$10,0,'Tabla Valoración controles'!$F$6)))</f>
        <v>0</v>
      </c>
      <c r="W66" s="57"/>
      <c r="X66" s="59">
        <f>+IF(W66='Tabla Valoración controles'!$D$7,'Tabla Valoración controles'!$F$7,IF(U66=FORMULAS!$A$10,0,'Tabla Valoración controles'!$F$8))</f>
        <v>0</v>
      </c>
      <c r="Y66" s="57"/>
      <c r="Z66" s="58">
        <f>+IF(Y66='Tabla Valoración controles'!$D$9,'Tabla Valoración controles'!$F$9,IF(U66=FORMULAS!$A$10,0,'Tabla Valoración controles'!$F$10))</f>
        <v>0</v>
      </c>
      <c r="AA66" s="57"/>
      <c r="AB66" s="58">
        <f>+IF(AA66='Tabla Valoración controles'!$D$9,'Tabla Valoración controles'!$F$9,IF(W66=FORMULAS!$A$10,0,'Tabla Valoración controles'!$F$10))</f>
        <v>0</v>
      </c>
      <c r="AC66" s="57"/>
      <c r="AD66" s="58">
        <f>+IF(AC66='Tabla Valoración controles'!$D$13,'Tabla Valoración controles'!$F$13,'Tabla Valoración controles'!$F$14)</f>
        <v>0</v>
      </c>
      <c r="AE66" s="105">
        <f t="shared" si="0"/>
        <v>0</v>
      </c>
      <c r="AF66" s="105">
        <f t="shared" si="49"/>
        <v>0</v>
      </c>
      <c r="AG66" s="105">
        <f t="shared" si="12"/>
        <v>0.48</v>
      </c>
      <c r="AH66" s="214"/>
      <c r="AI66" s="214"/>
      <c r="AJ66" s="214"/>
      <c r="AK66" s="214"/>
      <c r="AL66" s="215"/>
      <c r="AM66" s="217"/>
      <c r="AN66" s="211"/>
      <c r="AO66" s="141"/>
      <c r="AP66" s="141"/>
      <c r="AQ66" s="162"/>
      <c r="AR66" s="141"/>
      <c r="AS66" s="141"/>
      <c r="AT66" s="141"/>
      <c r="AU66" s="141"/>
      <c r="AV66" s="143"/>
      <c r="AW66" s="211"/>
      <c r="AX66" s="109"/>
      <c r="AY66" s="109"/>
      <c r="AZ66" s="109"/>
      <c r="BA66" s="109"/>
      <c r="BB66" s="109"/>
      <c r="BC66" s="109"/>
      <c r="BD66" s="109"/>
      <c r="BE66" s="109"/>
      <c r="BF66" s="109"/>
      <c r="BG66" s="109"/>
      <c r="BH66" s="109"/>
      <c r="BI66" s="109"/>
      <c r="BJ66" s="109"/>
      <c r="BK66" s="109"/>
      <c r="BL66" s="109"/>
      <c r="BM66" s="109"/>
      <c r="BN66" s="109"/>
      <c r="BO66" s="109"/>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c r="DO66" s="211"/>
      <c r="DP66" s="211"/>
      <c r="DQ66" s="211"/>
      <c r="DR66" s="211"/>
      <c r="DS66" s="211"/>
      <c r="DT66" s="211"/>
    </row>
    <row r="67" spans="1:124" ht="17.25" customHeight="1" x14ac:dyDescent="0.2">
      <c r="A67" s="251"/>
      <c r="B67" s="245"/>
      <c r="C67" s="254"/>
      <c r="D67" s="254"/>
      <c r="E67" s="245"/>
      <c r="F67" s="233"/>
      <c r="G67" s="233"/>
      <c r="H67" s="274"/>
      <c r="I67" s="233"/>
      <c r="J67" s="236"/>
      <c r="K67" s="227"/>
      <c r="L67" s="242"/>
      <c r="M67" s="239"/>
      <c r="N67" s="227"/>
      <c r="O67" s="224"/>
      <c r="P67" s="224"/>
      <c r="Q67" s="230"/>
      <c r="R67" s="132"/>
      <c r="S67" s="130"/>
      <c r="T67" s="56">
        <f>VLOOKUP(U67,FORMULAS!$A$15:$B$18,2,0)</f>
        <v>0</v>
      </c>
      <c r="U67" s="57" t="s">
        <v>157</v>
      </c>
      <c r="V67" s="58">
        <f>+IF(U67='Tabla Valoración controles'!$D$4,'Tabla Valoración controles'!$F$4,IF('208-PLA-Ft-78 Mapa Gestión'!U67='Tabla Valoración controles'!$D$5,'Tabla Valoración controles'!$F$5,IF(U67=FORMULAS!$A$10,0,'Tabla Valoración controles'!$F$6)))</f>
        <v>0</v>
      </c>
      <c r="W67" s="57"/>
      <c r="X67" s="59">
        <f>+IF(W67='Tabla Valoración controles'!$D$7,'Tabla Valoración controles'!$F$7,IF(U67=FORMULAS!$A$10,0,'Tabla Valoración controles'!$F$8))</f>
        <v>0</v>
      </c>
      <c r="Y67" s="57"/>
      <c r="Z67" s="58">
        <f>+IF(Y67='Tabla Valoración controles'!$D$9,'Tabla Valoración controles'!$F$9,IF(U67=FORMULAS!$A$10,0,'Tabla Valoración controles'!$F$10))</f>
        <v>0</v>
      </c>
      <c r="AA67" s="57"/>
      <c r="AB67" s="58">
        <f>+IF(AA67='Tabla Valoración controles'!$D$9,'Tabla Valoración controles'!$F$9,IF(W67=FORMULAS!$A$10,0,'Tabla Valoración controles'!$F$10))</f>
        <v>0</v>
      </c>
      <c r="AC67" s="57"/>
      <c r="AD67" s="58">
        <f>+IF(AC67='Tabla Valoración controles'!$D$13,'Tabla Valoración controles'!$F$13,'Tabla Valoración controles'!$F$14)</f>
        <v>0</v>
      </c>
      <c r="AE67" s="105">
        <f t="shared" si="0"/>
        <v>0</v>
      </c>
      <c r="AF67" s="105">
        <f t="shared" si="49"/>
        <v>0</v>
      </c>
      <c r="AG67" s="105">
        <f t="shared" si="12"/>
        <v>0.48</v>
      </c>
      <c r="AH67" s="214"/>
      <c r="AI67" s="214"/>
      <c r="AJ67" s="214"/>
      <c r="AK67" s="214"/>
      <c r="AL67" s="215"/>
      <c r="AM67" s="217"/>
      <c r="AN67" s="211"/>
      <c r="AO67" s="141"/>
      <c r="AP67" s="141"/>
      <c r="AQ67" s="162"/>
      <c r="AR67" s="141"/>
      <c r="AS67" s="141"/>
      <c r="AT67" s="141"/>
      <c r="AU67" s="141"/>
      <c r="AV67" s="143"/>
      <c r="AW67" s="211"/>
      <c r="AX67" s="109"/>
      <c r="AY67" s="109"/>
      <c r="AZ67" s="109"/>
      <c r="BA67" s="109"/>
      <c r="BB67" s="109"/>
      <c r="BC67" s="109"/>
      <c r="BD67" s="109"/>
      <c r="BE67" s="109"/>
      <c r="BF67" s="109"/>
      <c r="BG67" s="109"/>
      <c r="BH67" s="109"/>
      <c r="BI67" s="109"/>
      <c r="BJ67" s="109"/>
      <c r="BK67" s="109"/>
      <c r="BL67" s="109"/>
      <c r="BM67" s="109"/>
      <c r="BN67" s="109"/>
      <c r="BO67" s="109"/>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c r="CX67" s="211"/>
      <c r="CY67" s="211"/>
      <c r="CZ67" s="211"/>
      <c r="DA67" s="211"/>
      <c r="DB67" s="211"/>
      <c r="DC67" s="211"/>
      <c r="DD67" s="211"/>
      <c r="DE67" s="211"/>
      <c r="DF67" s="211"/>
      <c r="DG67" s="211"/>
      <c r="DH67" s="211"/>
      <c r="DI67" s="211"/>
      <c r="DJ67" s="211"/>
      <c r="DK67" s="211"/>
      <c r="DL67" s="211"/>
      <c r="DM67" s="211"/>
      <c r="DN67" s="211"/>
      <c r="DO67" s="211"/>
      <c r="DP67" s="211"/>
      <c r="DQ67" s="211"/>
      <c r="DR67" s="211"/>
      <c r="DS67" s="211"/>
      <c r="DT67" s="211"/>
    </row>
    <row r="68" spans="1:124" ht="17.25" customHeight="1" x14ac:dyDescent="0.2">
      <c r="A68" s="252"/>
      <c r="B68" s="246"/>
      <c r="C68" s="255"/>
      <c r="D68" s="255"/>
      <c r="E68" s="246"/>
      <c r="F68" s="234"/>
      <c r="G68" s="234"/>
      <c r="H68" s="275"/>
      <c r="I68" s="234"/>
      <c r="J68" s="237"/>
      <c r="K68" s="228"/>
      <c r="L68" s="243"/>
      <c r="M68" s="240"/>
      <c r="N68" s="228"/>
      <c r="O68" s="225"/>
      <c r="P68" s="225"/>
      <c r="Q68" s="231"/>
      <c r="R68" s="132"/>
      <c r="S68" s="130"/>
      <c r="T68" s="56">
        <f>VLOOKUP(U68,FORMULAS!$A$15:$B$18,2,0)</f>
        <v>0</v>
      </c>
      <c r="U68" s="57" t="s">
        <v>157</v>
      </c>
      <c r="V68" s="58">
        <f>+IF(U68='Tabla Valoración controles'!$D$4,'Tabla Valoración controles'!$F$4,IF('208-PLA-Ft-78 Mapa Gestión'!U68='Tabla Valoración controles'!$D$5,'Tabla Valoración controles'!$F$5,IF(U68=FORMULAS!$A$10,0,'Tabla Valoración controles'!$F$6)))</f>
        <v>0</v>
      </c>
      <c r="W68" s="57"/>
      <c r="X68" s="59">
        <f>+IF(W68='Tabla Valoración controles'!$D$7,'Tabla Valoración controles'!$F$7,IF(U68=FORMULAS!$A$10,0,'Tabla Valoración controles'!$F$8))</f>
        <v>0</v>
      </c>
      <c r="Y68" s="57"/>
      <c r="Z68" s="58">
        <f>+IF(Y68='Tabla Valoración controles'!$D$9,'Tabla Valoración controles'!$F$9,IF(U68=FORMULAS!$A$10,0,'Tabla Valoración controles'!$F$10))</f>
        <v>0</v>
      </c>
      <c r="AA68" s="57"/>
      <c r="AB68" s="58">
        <f>+IF(AA68='Tabla Valoración controles'!$D$9,'Tabla Valoración controles'!$F$9,IF(W68=FORMULAS!$A$10,0,'Tabla Valoración controles'!$F$10))</f>
        <v>0</v>
      </c>
      <c r="AC68" s="57"/>
      <c r="AD68" s="58">
        <f>+IF(AC68='Tabla Valoración controles'!$D$13,'Tabla Valoración controles'!$F$13,'Tabla Valoración controles'!$F$14)</f>
        <v>0</v>
      </c>
      <c r="AE68" s="105">
        <f t="shared" si="0"/>
        <v>0</v>
      </c>
      <c r="AF68" s="105">
        <f t="shared" si="49"/>
        <v>0</v>
      </c>
      <c r="AG68" s="105">
        <f t="shared" si="12"/>
        <v>0.48</v>
      </c>
      <c r="AH68" s="214"/>
      <c r="AI68" s="214"/>
      <c r="AJ68" s="214"/>
      <c r="AK68" s="214"/>
      <c r="AL68" s="215"/>
      <c r="AM68" s="265"/>
      <c r="AN68" s="212"/>
      <c r="AO68" s="142"/>
      <c r="AP68" s="142"/>
      <c r="AQ68" s="163"/>
      <c r="AR68" s="142"/>
      <c r="AS68" s="142"/>
      <c r="AT68" s="142"/>
      <c r="AU68" s="142"/>
      <c r="AV68" s="144"/>
      <c r="AW68" s="212"/>
      <c r="AX68" s="110"/>
      <c r="AY68" s="110"/>
      <c r="AZ68" s="110"/>
      <c r="BA68" s="110"/>
      <c r="BB68" s="110"/>
      <c r="BC68" s="110"/>
      <c r="BD68" s="110"/>
      <c r="BE68" s="110"/>
      <c r="BF68" s="110"/>
      <c r="BG68" s="110"/>
      <c r="BH68" s="110"/>
      <c r="BI68" s="110"/>
      <c r="BJ68" s="110"/>
      <c r="BK68" s="110"/>
      <c r="BL68" s="110"/>
      <c r="BM68" s="110"/>
      <c r="BN68" s="110"/>
      <c r="BO68" s="110"/>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row>
    <row r="69" spans="1:124" ht="68.25" customHeight="1" x14ac:dyDescent="0.2">
      <c r="A69" s="250">
        <v>11</v>
      </c>
      <c r="B69" s="244" t="s">
        <v>182</v>
      </c>
      <c r="C69" s="253" t="str">
        <f>VLOOKUP(B69,FORMULAS!$A$30:$B$52,2,0)</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v>
      </c>
      <c r="D69" s="253" t="str">
        <f>VLOOKUP(B69,FORMULAS!$A$30:$C$52,3,0)</f>
        <v>Director de Gestión Corporativa y CID</v>
      </c>
      <c r="E69" s="244" t="s">
        <v>113</v>
      </c>
      <c r="F69" s="232" t="s">
        <v>378</v>
      </c>
      <c r="G69" s="232" t="s">
        <v>379</v>
      </c>
      <c r="H69" s="276" t="s">
        <v>380</v>
      </c>
      <c r="I69" s="232" t="s">
        <v>260</v>
      </c>
      <c r="J69" s="235">
        <v>450</v>
      </c>
      <c r="K69" s="226" t="str">
        <f>+IF(L69=FORMULAS!$N$2,FORMULAS!$O$2,IF('208-PLA-Ft-78 Mapa Gestión'!L69:L74=FORMULAS!$N$3,FORMULAS!$O$3,IF('208-PLA-Ft-78 Mapa Gestión'!L69:L74=FORMULAS!$N$4,FORMULAS!$O$4,IF('208-PLA-Ft-78 Mapa Gestión'!L69:L74=FORMULAS!$N$5,FORMULAS!$O$5,IF('208-PLA-Ft-78 Mapa Gestión'!L69:L74=FORMULAS!$N$6,FORMULAS!$O$6)))))</f>
        <v>Media</v>
      </c>
      <c r="L69" s="241">
        <f>+IF(J69&lt;=FORMULAS!$M$2,FORMULAS!$N$2,IF('208-PLA-Ft-78 Mapa Gestión'!J69&lt;=FORMULAS!$M$3,FORMULAS!$N$3,IF('208-PLA-Ft-78 Mapa Gestión'!J69&lt;=FORMULAS!$M$4,FORMULAS!$N$4,IF('208-PLA-Ft-78 Mapa Gestión'!J69&lt;=FORMULAS!$M$5,FORMULAS!$N$5,FORMULAS!$N$6))))</f>
        <v>0.6</v>
      </c>
      <c r="M69" s="238" t="s">
        <v>261</v>
      </c>
      <c r="N69" s="226" t="str">
        <f>+IF(M69=FORMULAS!$H$2,FORMULAS!$I$2,IF('208-PLA-Ft-78 Mapa Gestión'!M69:M74=FORMULAS!$H$3,FORMULAS!$I$3,IF('208-PLA-Ft-78 Mapa Gestión'!M69:M74=FORMULAS!$H$4,FORMULAS!$I$4,IF('208-PLA-Ft-78 Mapa Gestión'!M69:M74=FORMULAS!$H$5,FORMULAS!$I$5,IF('208-PLA-Ft-78 Mapa Gestión'!M69:M74=FORMULAS!$H$6,FORMULAS!$I$6,IF('208-PLA-Ft-78 Mapa Gestión'!M69:M74=FORMULAS!$H$7,FORMULAS!$I$7,IF('208-PLA-Ft-78 Mapa Gestión'!M69:M74=FORMULAS!$H$8,FORMULAS!$I$8,IF('208-PLA-Ft-78 Mapa Gestión'!M69:M74=FORMULAS!$H$9,FORMULAS!$I$9,IF('208-PLA-Ft-78 Mapa Gestión'!M69:M74=FORMULAS!$H$10,FORMULAS!$I$10,IF('208-PLA-Ft-78 Mapa Gestión'!M69:M74=FORMULAS!$H$11,FORMULAS!$I$11))))))))))</f>
        <v>Menor</v>
      </c>
      <c r="O69" s="223">
        <f>VLOOKUP(N69,FORMULAS!$I$1:$J$6,2,0)</f>
        <v>0.4</v>
      </c>
      <c r="P69" s="223" t="str">
        <f t="shared" ref="P69" si="50">CONCATENATE(N69,K69)</f>
        <v>MenorMedia</v>
      </c>
      <c r="Q69" s="229" t="str">
        <f>VLOOKUP(P69,FORMULAS!$K$17:$L$42,2,0)</f>
        <v>Moderado</v>
      </c>
      <c r="R69" s="132">
        <v>1</v>
      </c>
      <c r="S69" s="130" t="s">
        <v>485</v>
      </c>
      <c r="T69" s="56" t="str">
        <f>VLOOKUP(U69,FORMULAS!$A$15:$B$18,2,0)</f>
        <v>Probabilidad</v>
      </c>
      <c r="U69" s="57" t="s">
        <v>13</v>
      </c>
      <c r="V69" s="58">
        <f>+IF(U69='Tabla Valoración controles'!$D$4,'Tabla Valoración controles'!$F$4,IF('208-PLA-Ft-78 Mapa Gestión'!U69='Tabla Valoración controles'!$D$5,'Tabla Valoración controles'!$F$5,IF(U69=FORMULAS!$A$10,0,'Tabla Valoración controles'!$F$6)))</f>
        <v>0.25</v>
      </c>
      <c r="W69" s="57" t="s">
        <v>8</v>
      </c>
      <c r="X69" s="59">
        <f>+IF(W69='Tabla Valoración controles'!$D$7,'Tabla Valoración controles'!$F$7,IF(U69=FORMULAS!$A$10,0,'Tabla Valoración controles'!$F$8))</f>
        <v>0.15</v>
      </c>
      <c r="Y69" s="57" t="s">
        <v>18</v>
      </c>
      <c r="Z69" s="58">
        <f>+IF(Y69='Tabla Valoración controles'!$D$9,'Tabla Valoración controles'!$F$9,IF(U69=FORMULAS!$A$10,0,'Tabla Valoración controles'!$F$10))</f>
        <v>0</v>
      </c>
      <c r="AA69" s="57" t="s">
        <v>21</v>
      </c>
      <c r="AB69" s="58">
        <f>+IF(AA69='Tabla Valoración controles'!$D$9,'Tabla Valoración controles'!$F$9,IF(W69=FORMULAS!$A$10,0,'Tabla Valoración controles'!$F$10))</f>
        <v>0</v>
      </c>
      <c r="AC69" s="57" t="s">
        <v>100</v>
      </c>
      <c r="AD69" s="58">
        <f>+IF(AC69='Tabla Valoración controles'!$D$13,'Tabla Valoración controles'!$F$13,'Tabla Valoración controles'!$F$14)</f>
        <v>0</v>
      </c>
      <c r="AE69" s="105">
        <f t="shared" si="0"/>
        <v>0.4</v>
      </c>
      <c r="AF69" s="105">
        <f>+IF(T69=FORMULAS!$A$8,'208-PLA-Ft-78 Mapa Gestión'!AE69*'208-PLA-Ft-78 Mapa Gestión'!L69:L74,'208-PLA-Ft-78 Mapa Gestión'!AE69*'208-PLA-Ft-78 Mapa Gestión'!O69:O74)</f>
        <v>0.24</v>
      </c>
      <c r="AG69" s="105">
        <f>+IF(T69=FORMULAS!$A$8,'208-PLA-Ft-78 Mapa Gestión'!L69:L74-'208-PLA-Ft-78 Mapa Gestión'!AF69,0)</f>
        <v>0.36</v>
      </c>
      <c r="AH69" s="213">
        <f t="shared" ref="AH69" si="51">+AG74</f>
        <v>0.36</v>
      </c>
      <c r="AI69" s="213" t="str">
        <f>+IF(AH69&lt;=FORMULAS!$N$2,FORMULAS!$O$2,IF(AH69&lt;=FORMULAS!$N$3,FORMULAS!$O$3,IF(AH69&lt;=FORMULAS!$N$4,FORMULAS!$O$4,IF(AH69&lt;=FORMULAS!$N$5,FORMULAS!$O$5,FORMULAS!O66))))</f>
        <v>Baja</v>
      </c>
      <c r="AJ69" s="213" t="str">
        <f>+IF(T69=FORMULAS!$A$9,AG74,'208-PLA-Ft-78 Mapa Gestión'!N69:N74)</f>
        <v>Menor</v>
      </c>
      <c r="AK69" s="213">
        <f>+IF(T69=FORMULAS!B69,'208-PLA-Ft-78 Mapa Gestión'!AG74,'208-PLA-Ft-78 Mapa Gestión'!O69:O74)</f>
        <v>0.4</v>
      </c>
      <c r="AL69" s="215" t="str">
        <f t="shared" ref="AL69" si="52">CONCATENATE(AJ69,AI69)</f>
        <v>MenorBaja</v>
      </c>
      <c r="AM69" s="216" t="str">
        <f>VLOOKUP(AL69,FORMULAS!$K$17:$L$42,2,0)</f>
        <v>Moderado</v>
      </c>
      <c r="AN69" s="210" t="s">
        <v>163</v>
      </c>
      <c r="AO69" s="139" t="s">
        <v>540</v>
      </c>
      <c r="AP69" s="139" t="s">
        <v>584</v>
      </c>
      <c r="AQ69" s="164" t="s">
        <v>714</v>
      </c>
      <c r="AR69" s="158">
        <v>44562</v>
      </c>
      <c r="AS69" s="158">
        <v>44926</v>
      </c>
      <c r="AT69" s="139" t="s">
        <v>617</v>
      </c>
      <c r="AU69" s="139" t="s">
        <v>618</v>
      </c>
      <c r="AV69" s="157" t="s">
        <v>235</v>
      </c>
      <c r="AW69" s="210"/>
      <c r="AX69" s="108"/>
      <c r="AY69" s="108"/>
      <c r="AZ69" s="108"/>
      <c r="BA69" s="108"/>
      <c r="BB69" s="108"/>
      <c r="BC69" s="108"/>
      <c r="BD69" s="108"/>
      <c r="BE69" s="108"/>
      <c r="BF69" s="108"/>
      <c r="BG69" s="108"/>
      <c r="BH69" s="108"/>
      <c r="BI69" s="108"/>
      <c r="BJ69" s="108"/>
      <c r="BK69" s="108"/>
      <c r="BL69" s="108"/>
      <c r="BM69" s="108"/>
      <c r="BN69" s="108"/>
      <c r="BO69" s="108"/>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10"/>
      <c r="CN69" s="210"/>
      <c r="CO69" s="210"/>
      <c r="CP69" s="210"/>
      <c r="CQ69" s="210"/>
      <c r="CR69" s="210"/>
      <c r="CS69" s="210"/>
      <c r="CT69" s="210"/>
      <c r="CU69" s="210"/>
      <c r="CV69" s="210"/>
      <c r="CW69" s="210"/>
      <c r="CX69" s="210"/>
      <c r="CY69" s="210"/>
      <c r="CZ69" s="210"/>
      <c r="DA69" s="210"/>
      <c r="DB69" s="210"/>
      <c r="DC69" s="210"/>
      <c r="DD69" s="210"/>
      <c r="DE69" s="210"/>
      <c r="DF69" s="210"/>
      <c r="DG69" s="210"/>
      <c r="DH69" s="210"/>
      <c r="DI69" s="210"/>
      <c r="DJ69" s="210"/>
      <c r="DK69" s="210"/>
      <c r="DL69" s="210"/>
      <c r="DM69" s="210"/>
      <c r="DN69" s="210"/>
      <c r="DO69" s="210"/>
      <c r="DP69" s="210"/>
      <c r="DQ69" s="210"/>
      <c r="DR69" s="210"/>
      <c r="DS69" s="210"/>
      <c r="DT69" s="210"/>
    </row>
    <row r="70" spans="1:124" ht="17.25" customHeight="1" x14ac:dyDescent="0.2">
      <c r="A70" s="251"/>
      <c r="B70" s="245"/>
      <c r="C70" s="254"/>
      <c r="D70" s="254"/>
      <c r="E70" s="245"/>
      <c r="F70" s="233"/>
      <c r="G70" s="233"/>
      <c r="H70" s="274"/>
      <c r="I70" s="233"/>
      <c r="J70" s="236"/>
      <c r="K70" s="227"/>
      <c r="L70" s="242"/>
      <c r="M70" s="239"/>
      <c r="N70" s="227"/>
      <c r="O70" s="224"/>
      <c r="P70" s="224"/>
      <c r="Q70" s="230"/>
      <c r="R70" s="132"/>
      <c r="S70" s="130"/>
      <c r="T70" s="56">
        <f>VLOOKUP(U70,FORMULAS!$A$15:$B$18,2,0)</f>
        <v>0</v>
      </c>
      <c r="U70" s="57" t="s">
        <v>157</v>
      </c>
      <c r="V70" s="58">
        <f>+IF(U70='Tabla Valoración controles'!$D$4,'Tabla Valoración controles'!$F$4,IF('208-PLA-Ft-78 Mapa Gestión'!U70='Tabla Valoración controles'!$D$5,'Tabla Valoración controles'!$F$5,IF(U70=FORMULAS!$A$10,0,'Tabla Valoración controles'!$F$6)))</f>
        <v>0</v>
      </c>
      <c r="W70" s="57"/>
      <c r="X70" s="59">
        <f>+IF(W70='Tabla Valoración controles'!$D$7,'Tabla Valoración controles'!$F$7,IF(U70=FORMULAS!$A$10,0,'Tabla Valoración controles'!$F$8))</f>
        <v>0</v>
      </c>
      <c r="Y70" s="57"/>
      <c r="Z70" s="58">
        <f>+IF(Y70='Tabla Valoración controles'!$D$9,'Tabla Valoración controles'!$F$9,IF(U70=FORMULAS!$A$10,0,'Tabla Valoración controles'!$F$10))</f>
        <v>0</v>
      </c>
      <c r="AA70" s="57"/>
      <c r="AB70" s="58">
        <f>+IF(AA70='Tabla Valoración controles'!$D$9,'Tabla Valoración controles'!$F$9,IF(W70=FORMULAS!$A$10,0,'Tabla Valoración controles'!$F$10))</f>
        <v>0</v>
      </c>
      <c r="AC70" s="57"/>
      <c r="AD70" s="58">
        <f>+IF(AC70='Tabla Valoración controles'!$D$13,'Tabla Valoración controles'!$F$13,'Tabla Valoración controles'!$F$14)</f>
        <v>0</v>
      </c>
      <c r="AE70" s="105">
        <f t="shared" si="0"/>
        <v>0</v>
      </c>
      <c r="AF70" s="105">
        <f t="shared" ref="AF70" si="53">+AE70*AG69</f>
        <v>0</v>
      </c>
      <c r="AG70" s="105">
        <f t="shared" ref="AG70" si="54">+AG69-AF70</f>
        <v>0.36</v>
      </c>
      <c r="AH70" s="214"/>
      <c r="AI70" s="214"/>
      <c r="AJ70" s="214"/>
      <c r="AK70" s="214"/>
      <c r="AL70" s="215"/>
      <c r="AM70" s="217"/>
      <c r="AN70" s="211"/>
      <c r="AO70" s="139"/>
      <c r="AP70" s="139"/>
      <c r="AQ70" s="164"/>
      <c r="AR70" s="139"/>
      <c r="AS70" s="139"/>
      <c r="AT70" s="139"/>
      <c r="AU70" s="139"/>
      <c r="AV70" s="143"/>
      <c r="AW70" s="211"/>
      <c r="AX70" s="109"/>
      <c r="AY70" s="109"/>
      <c r="AZ70" s="109"/>
      <c r="BA70" s="109"/>
      <c r="BB70" s="109"/>
      <c r="BC70" s="109"/>
      <c r="BD70" s="109"/>
      <c r="BE70" s="109"/>
      <c r="BF70" s="109"/>
      <c r="BG70" s="109"/>
      <c r="BH70" s="109"/>
      <c r="BI70" s="109"/>
      <c r="BJ70" s="109"/>
      <c r="BK70" s="109"/>
      <c r="BL70" s="109"/>
      <c r="BM70" s="109"/>
      <c r="BN70" s="109"/>
      <c r="BO70" s="109"/>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c r="CX70" s="211"/>
      <c r="CY70" s="211"/>
      <c r="CZ70" s="211"/>
      <c r="DA70" s="211"/>
      <c r="DB70" s="211"/>
      <c r="DC70" s="211"/>
      <c r="DD70" s="211"/>
      <c r="DE70" s="211"/>
      <c r="DF70" s="211"/>
      <c r="DG70" s="211"/>
      <c r="DH70" s="211"/>
      <c r="DI70" s="211"/>
      <c r="DJ70" s="211"/>
      <c r="DK70" s="211"/>
      <c r="DL70" s="211"/>
      <c r="DM70" s="211"/>
      <c r="DN70" s="211"/>
      <c r="DO70" s="211"/>
      <c r="DP70" s="211"/>
      <c r="DQ70" s="211"/>
      <c r="DR70" s="211"/>
      <c r="DS70" s="211"/>
      <c r="DT70" s="211"/>
    </row>
    <row r="71" spans="1:124" ht="17.25" customHeight="1" x14ac:dyDescent="0.2">
      <c r="A71" s="251"/>
      <c r="B71" s="245"/>
      <c r="C71" s="254"/>
      <c r="D71" s="254"/>
      <c r="E71" s="245"/>
      <c r="F71" s="233"/>
      <c r="G71" s="233"/>
      <c r="H71" s="274"/>
      <c r="I71" s="233"/>
      <c r="J71" s="236"/>
      <c r="K71" s="227"/>
      <c r="L71" s="242"/>
      <c r="M71" s="239"/>
      <c r="N71" s="227"/>
      <c r="O71" s="224"/>
      <c r="P71" s="224"/>
      <c r="Q71" s="230"/>
      <c r="R71" s="132"/>
      <c r="S71" s="130"/>
      <c r="T71" s="56">
        <f>VLOOKUP(U71,FORMULAS!$A$15:$B$18,2,0)</f>
        <v>0</v>
      </c>
      <c r="U71" s="57" t="s">
        <v>157</v>
      </c>
      <c r="V71" s="58">
        <f>+IF(U71='Tabla Valoración controles'!$D$4,'Tabla Valoración controles'!$F$4,IF('208-PLA-Ft-78 Mapa Gestión'!U71='Tabla Valoración controles'!$D$5,'Tabla Valoración controles'!$F$5,IF(U71=FORMULAS!$A$10,0,'Tabla Valoración controles'!$F$6)))</f>
        <v>0</v>
      </c>
      <c r="W71" s="57"/>
      <c r="X71" s="59">
        <f>+IF(W71='Tabla Valoración controles'!$D$7,'Tabla Valoración controles'!$F$7,IF(U71=FORMULAS!$A$10,0,'Tabla Valoración controles'!$F$8))</f>
        <v>0</v>
      </c>
      <c r="Y71" s="57"/>
      <c r="Z71" s="58">
        <f>+IF(Y71='Tabla Valoración controles'!$D$9,'Tabla Valoración controles'!$F$9,IF(U71=FORMULAS!$A$10,0,'Tabla Valoración controles'!$F$10))</f>
        <v>0</v>
      </c>
      <c r="AA71" s="57"/>
      <c r="AB71" s="58">
        <f>+IF(AA71='Tabla Valoración controles'!$D$9,'Tabla Valoración controles'!$F$9,IF(W71=FORMULAS!$A$10,0,'Tabla Valoración controles'!$F$10))</f>
        <v>0</v>
      </c>
      <c r="AC71" s="57"/>
      <c r="AD71" s="58">
        <f>+IF(AC71='Tabla Valoración controles'!$D$13,'Tabla Valoración controles'!$F$13,'Tabla Valoración controles'!$F$14)</f>
        <v>0</v>
      </c>
      <c r="AE71" s="105">
        <f t="shared" si="0"/>
        <v>0</v>
      </c>
      <c r="AF71" s="105">
        <f t="shared" ref="AF71:AF74" si="55">+AF70*AE71</f>
        <v>0</v>
      </c>
      <c r="AG71" s="105">
        <f t="shared" si="12"/>
        <v>0.36</v>
      </c>
      <c r="AH71" s="214"/>
      <c r="AI71" s="214"/>
      <c r="AJ71" s="214"/>
      <c r="AK71" s="214"/>
      <c r="AL71" s="215"/>
      <c r="AM71" s="217"/>
      <c r="AN71" s="211"/>
      <c r="AO71" s="139"/>
      <c r="AP71" s="139"/>
      <c r="AQ71" s="164"/>
      <c r="AR71" s="139"/>
      <c r="AS71" s="139"/>
      <c r="AT71" s="139"/>
      <c r="AU71" s="139"/>
      <c r="AV71" s="143"/>
      <c r="AW71" s="211"/>
      <c r="AX71" s="109"/>
      <c r="AY71" s="109"/>
      <c r="AZ71" s="109"/>
      <c r="BA71" s="109"/>
      <c r="BB71" s="109"/>
      <c r="BC71" s="109"/>
      <c r="BD71" s="109"/>
      <c r="BE71" s="109"/>
      <c r="BF71" s="109"/>
      <c r="BG71" s="109"/>
      <c r="BH71" s="109"/>
      <c r="BI71" s="109"/>
      <c r="BJ71" s="109"/>
      <c r="BK71" s="109"/>
      <c r="BL71" s="109"/>
      <c r="BM71" s="109"/>
      <c r="BN71" s="109"/>
      <c r="BO71" s="109"/>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row>
    <row r="72" spans="1:124" ht="17.25" customHeight="1" x14ac:dyDescent="0.2">
      <c r="A72" s="251"/>
      <c r="B72" s="245"/>
      <c r="C72" s="254"/>
      <c r="D72" s="254"/>
      <c r="E72" s="245"/>
      <c r="F72" s="233"/>
      <c r="G72" s="233"/>
      <c r="H72" s="274"/>
      <c r="I72" s="233"/>
      <c r="J72" s="236"/>
      <c r="K72" s="227"/>
      <c r="L72" s="242"/>
      <c r="M72" s="239"/>
      <c r="N72" s="227"/>
      <c r="O72" s="224"/>
      <c r="P72" s="224"/>
      <c r="Q72" s="230"/>
      <c r="R72" s="132"/>
      <c r="S72" s="130"/>
      <c r="T72" s="56">
        <f>VLOOKUP(U72,FORMULAS!$A$15:$B$18,2,0)</f>
        <v>0</v>
      </c>
      <c r="U72" s="57" t="s">
        <v>157</v>
      </c>
      <c r="V72" s="58">
        <f>+IF(U72='Tabla Valoración controles'!$D$4,'Tabla Valoración controles'!$F$4,IF('208-PLA-Ft-78 Mapa Gestión'!U72='Tabla Valoración controles'!$D$5,'Tabla Valoración controles'!$F$5,IF(U72=FORMULAS!$A$10,0,'Tabla Valoración controles'!$F$6)))</f>
        <v>0</v>
      </c>
      <c r="W72" s="57"/>
      <c r="X72" s="59">
        <f>+IF(W72='Tabla Valoración controles'!$D$7,'Tabla Valoración controles'!$F$7,IF(U72=FORMULAS!$A$10,0,'Tabla Valoración controles'!$F$8))</f>
        <v>0</v>
      </c>
      <c r="Y72" s="57"/>
      <c r="Z72" s="58">
        <f>+IF(Y72='Tabla Valoración controles'!$D$9,'Tabla Valoración controles'!$F$9,IF(U72=FORMULAS!$A$10,0,'Tabla Valoración controles'!$F$10))</f>
        <v>0</v>
      </c>
      <c r="AA72" s="57"/>
      <c r="AB72" s="58">
        <f>+IF(AA72='Tabla Valoración controles'!$D$9,'Tabla Valoración controles'!$F$9,IF(W72=FORMULAS!$A$10,0,'Tabla Valoración controles'!$F$10))</f>
        <v>0</v>
      </c>
      <c r="AC72" s="57"/>
      <c r="AD72" s="58">
        <f>+IF(AC72='Tabla Valoración controles'!$D$13,'Tabla Valoración controles'!$F$13,'Tabla Valoración controles'!$F$14)</f>
        <v>0</v>
      </c>
      <c r="AE72" s="105">
        <f t="shared" si="0"/>
        <v>0</v>
      </c>
      <c r="AF72" s="105">
        <f t="shared" si="55"/>
        <v>0</v>
      </c>
      <c r="AG72" s="105">
        <f t="shared" si="12"/>
        <v>0.36</v>
      </c>
      <c r="AH72" s="214"/>
      <c r="AI72" s="214"/>
      <c r="AJ72" s="214"/>
      <c r="AK72" s="214"/>
      <c r="AL72" s="215"/>
      <c r="AM72" s="217"/>
      <c r="AN72" s="211"/>
      <c r="AO72" s="139"/>
      <c r="AP72" s="139"/>
      <c r="AQ72" s="164"/>
      <c r="AR72" s="139"/>
      <c r="AS72" s="139"/>
      <c r="AT72" s="139"/>
      <c r="AU72" s="139"/>
      <c r="AV72" s="143"/>
      <c r="AW72" s="211"/>
      <c r="AX72" s="109"/>
      <c r="AY72" s="109"/>
      <c r="AZ72" s="109"/>
      <c r="BA72" s="109"/>
      <c r="BB72" s="109"/>
      <c r="BC72" s="109"/>
      <c r="BD72" s="109"/>
      <c r="BE72" s="109"/>
      <c r="BF72" s="109"/>
      <c r="BG72" s="109"/>
      <c r="BH72" s="109"/>
      <c r="BI72" s="109"/>
      <c r="BJ72" s="109"/>
      <c r="BK72" s="109"/>
      <c r="BL72" s="109"/>
      <c r="BM72" s="109"/>
      <c r="BN72" s="109"/>
      <c r="BO72" s="109"/>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c r="CP72" s="211"/>
      <c r="CQ72" s="211"/>
      <c r="CR72" s="211"/>
      <c r="CS72" s="211"/>
      <c r="CT72" s="211"/>
      <c r="CU72" s="211"/>
      <c r="CV72" s="211"/>
      <c r="CW72" s="211"/>
      <c r="CX72" s="211"/>
      <c r="CY72" s="211"/>
      <c r="CZ72" s="211"/>
      <c r="DA72" s="211"/>
      <c r="DB72" s="211"/>
      <c r="DC72" s="211"/>
      <c r="DD72" s="211"/>
      <c r="DE72" s="211"/>
      <c r="DF72" s="211"/>
      <c r="DG72" s="211"/>
      <c r="DH72" s="211"/>
      <c r="DI72" s="211"/>
      <c r="DJ72" s="211"/>
      <c r="DK72" s="211"/>
      <c r="DL72" s="211"/>
      <c r="DM72" s="211"/>
      <c r="DN72" s="211"/>
      <c r="DO72" s="211"/>
      <c r="DP72" s="211"/>
      <c r="DQ72" s="211"/>
      <c r="DR72" s="211"/>
      <c r="DS72" s="211"/>
      <c r="DT72" s="211"/>
    </row>
    <row r="73" spans="1:124" ht="17.25" customHeight="1" x14ac:dyDescent="0.2">
      <c r="A73" s="251"/>
      <c r="B73" s="245"/>
      <c r="C73" s="254"/>
      <c r="D73" s="254"/>
      <c r="E73" s="245"/>
      <c r="F73" s="233"/>
      <c r="G73" s="233"/>
      <c r="H73" s="274"/>
      <c r="I73" s="233"/>
      <c r="J73" s="236"/>
      <c r="K73" s="227"/>
      <c r="L73" s="242"/>
      <c r="M73" s="239"/>
      <c r="N73" s="227"/>
      <c r="O73" s="224"/>
      <c r="P73" s="224"/>
      <c r="Q73" s="230"/>
      <c r="R73" s="132"/>
      <c r="S73" s="130"/>
      <c r="T73" s="56">
        <f>VLOOKUP(U73,FORMULAS!$A$15:$B$18,2,0)</f>
        <v>0</v>
      </c>
      <c r="U73" s="57" t="s">
        <v>157</v>
      </c>
      <c r="V73" s="58">
        <f>+IF(U73='Tabla Valoración controles'!$D$4,'Tabla Valoración controles'!$F$4,IF('208-PLA-Ft-78 Mapa Gestión'!U73='Tabla Valoración controles'!$D$5,'Tabla Valoración controles'!$F$5,IF(U73=FORMULAS!$A$10,0,'Tabla Valoración controles'!$F$6)))</f>
        <v>0</v>
      </c>
      <c r="W73" s="57"/>
      <c r="X73" s="59">
        <f>+IF(W73='Tabla Valoración controles'!$D$7,'Tabla Valoración controles'!$F$7,IF(U73=FORMULAS!$A$10,0,'Tabla Valoración controles'!$F$8))</f>
        <v>0</v>
      </c>
      <c r="Y73" s="57"/>
      <c r="Z73" s="58">
        <f>+IF(Y73='Tabla Valoración controles'!$D$9,'Tabla Valoración controles'!$F$9,IF(U73=FORMULAS!$A$10,0,'Tabla Valoración controles'!$F$10))</f>
        <v>0</v>
      </c>
      <c r="AA73" s="57"/>
      <c r="AB73" s="58">
        <f>+IF(AA73='Tabla Valoración controles'!$D$9,'Tabla Valoración controles'!$F$9,IF(W73=FORMULAS!$A$10,0,'Tabla Valoración controles'!$F$10))</f>
        <v>0</v>
      </c>
      <c r="AC73" s="57"/>
      <c r="AD73" s="58">
        <f>+IF(AC73='Tabla Valoración controles'!$D$13,'Tabla Valoración controles'!$F$13,'Tabla Valoración controles'!$F$14)</f>
        <v>0</v>
      </c>
      <c r="AE73" s="105">
        <f t="shared" ref="AE73:AE136" si="56">+V73+X73+Z73</f>
        <v>0</v>
      </c>
      <c r="AF73" s="105">
        <f t="shared" si="55"/>
        <v>0</v>
      </c>
      <c r="AG73" s="105">
        <f t="shared" si="12"/>
        <v>0.36</v>
      </c>
      <c r="AH73" s="214"/>
      <c r="AI73" s="214"/>
      <c r="AJ73" s="214"/>
      <c r="AK73" s="214"/>
      <c r="AL73" s="215"/>
      <c r="AM73" s="217"/>
      <c r="AN73" s="211"/>
      <c r="AO73" s="139"/>
      <c r="AP73" s="139"/>
      <c r="AQ73" s="164"/>
      <c r="AR73" s="139"/>
      <c r="AS73" s="139"/>
      <c r="AT73" s="139"/>
      <c r="AU73" s="139"/>
      <c r="AV73" s="143"/>
      <c r="AW73" s="211"/>
      <c r="AX73" s="109"/>
      <c r="AY73" s="109"/>
      <c r="AZ73" s="109"/>
      <c r="BA73" s="109"/>
      <c r="BB73" s="109"/>
      <c r="BC73" s="109"/>
      <c r="BD73" s="109"/>
      <c r="BE73" s="109"/>
      <c r="BF73" s="109"/>
      <c r="BG73" s="109"/>
      <c r="BH73" s="109"/>
      <c r="BI73" s="109"/>
      <c r="BJ73" s="109"/>
      <c r="BK73" s="109"/>
      <c r="BL73" s="109"/>
      <c r="BM73" s="109"/>
      <c r="BN73" s="109"/>
      <c r="BO73" s="109"/>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c r="CP73" s="211"/>
      <c r="CQ73" s="211"/>
      <c r="CR73" s="211"/>
      <c r="CS73" s="211"/>
      <c r="CT73" s="211"/>
      <c r="CU73" s="211"/>
      <c r="CV73" s="211"/>
      <c r="CW73" s="211"/>
      <c r="CX73" s="211"/>
      <c r="CY73" s="211"/>
      <c r="CZ73" s="211"/>
      <c r="DA73" s="211"/>
      <c r="DB73" s="211"/>
      <c r="DC73" s="211"/>
      <c r="DD73" s="211"/>
      <c r="DE73" s="211"/>
      <c r="DF73" s="211"/>
      <c r="DG73" s="211"/>
      <c r="DH73" s="211"/>
      <c r="DI73" s="211"/>
      <c r="DJ73" s="211"/>
      <c r="DK73" s="211"/>
      <c r="DL73" s="211"/>
      <c r="DM73" s="211"/>
      <c r="DN73" s="211"/>
      <c r="DO73" s="211"/>
      <c r="DP73" s="211"/>
      <c r="DQ73" s="211"/>
      <c r="DR73" s="211"/>
      <c r="DS73" s="211"/>
      <c r="DT73" s="211"/>
    </row>
    <row r="74" spans="1:124" ht="17.25" customHeight="1" x14ac:dyDescent="0.2">
      <c r="A74" s="252"/>
      <c r="B74" s="246"/>
      <c r="C74" s="255"/>
      <c r="D74" s="255"/>
      <c r="E74" s="246"/>
      <c r="F74" s="234"/>
      <c r="G74" s="234"/>
      <c r="H74" s="275"/>
      <c r="I74" s="234"/>
      <c r="J74" s="237"/>
      <c r="K74" s="228"/>
      <c r="L74" s="243"/>
      <c r="M74" s="240"/>
      <c r="N74" s="228"/>
      <c r="O74" s="225"/>
      <c r="P74" s="225"/>
      <c r="Q74" s="231"/>
      <c r="R74" s="132"/>
      <c r="S74" s="130"/>
      <c r="T74" s="56">
        <f>VLOOKUP(U74,FORMULAS!$A$15:$B$18,2,0)</f>
        <v>0</v>
      </c>
      <c r="U74" s="57" t="s">
        <v>157</v>
      </c>
      <c r="V74" s="58">
        <f>+IF(U74='Tabla Valoración controles'!$D$4,'Tabla Valoración controles'!$F$4,IF('208-PLA-Ft-78 Mapa Gestión'!U74='Tabla Valoración controles'!$D$5,'Tabla Valoración controles'!$F$5,IF(U74=FORMULAS!$A$10,0,'Tabla Valoración controles'!$F$6)))</f>
        <v>0</v>
      </c>
      <c r="W74" s="57"/>
      <c r="X74" s="59">
        <f>+IF(W74='Tabla Valoración controles'!$D$7,'Tabla Valoración controles'!$F$7,IF(U74=FORMULAS!$A$10,0,'Tabla Valoración controles'!$F$8))</f>
        <v>0</v>
      </c>
      <c r="Y74" s="57"/>
      <c r="Z74" s="58">
        <f>+IF(Y74='Tabla Valoración controles'!$D$9,'Tabla Valoración controles'!$F$9,IF(U74=FORMULAS!$A$10,0,'Tabla Valoración controles'!$F$10))</f>
        <v>0</v>
      </c>
      <c r="AA74" s="57"/>
      <c r="AB74" s="58">
        <f>+IF(AA74='Tabla Valoración controles'!$D$9,'Tabla Valoración controles'!$F$9,IF(W74=FORMULAS!$A$10,0,'Tabla Valoración controles'!$F$10))</f>
        <v>0</v>
      </c>
      <c r="AC74" s="57"/>
      <c r="AD74" s="58">
        <f>+IF(AC74='Tabla Valoración controles'!$D$13,'Tabla Valoración controles'!$F$13,'Tabla Valoración controles'!$F$14)</f>
        <v>0</v>
      </c>
      <c r="AE74" s="105">
        <f t="shared" si="56"/>
        <v>0</v>
      </c>
      <c r="AF74" s="105">
        <f t="shared" si="55"/>
        <v>0</v>
      </c>
      <c r="AG74" s="105">
        <f t="shared" si="12"/>
        <v>0.36</v>
      </c>
      <c r="AH74" s="214"/>
      <c r="AI74" s="214"/>
      <c r="AJ74" s="214"/>
      <c r="AK74" s="214"/>
      <c r="AL74" s="215"/>
      <c r="AM74" s="265"/>
      <c r="AN74" s="212"/>
      <c r="AO74" s="139"/>
      <c r="AP74" s="139"/>
      <c r="AQ74" s="164"/>
      <c r="AR74" s="139"/>
      <c r="AS74" s="139"/>
      <c r="AT74" s="139"/>
      <c r="AU74" s="139"/>
      <c r="AV74" s="144"/>
      <c r="AW74" s="212"/>
      <c r="AX74" s="110"/>
      <c r="AY74" s="110"/>
      <c r="AZ74" s="110"/>
      <c r="BA74" s="110"/>
      <c r="BB74" s="110"/>
      <c r="BC74" s="110"/>
      <c r="BD74" s="110"/>
      <c r="BE74" s="110"/>
      <c r="BF74" s="110"/>
      <c r="BG74" s="110"/>
      <c r="BH74" s="110"/>
      <c r="BI74" s="110"/>
      <c r="BJ74" s="110"/>
      <c r="BK74" s="110"/>
      <c r="BL74" s="110"/>
      <c r="BM74" s="110"/>
      <c r="BN74" s="110"/>
      <c r="BO74" s="110"/>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c r="DP74" s="212"/>
      <c r="DQ74" s="212"/>
      <c r="DR74" s="212"/>
      <c r="DS74" s="212"/>
      <c r="DT74" s="212"/>
    </row>
    <row r="75" spans="1:124" ht="77.25" customHeight="1" x14ac:dyDescent="0.2">
      <c r="A75" s="250">
        <v>12</v>
      </c>
      <c r="B75" s="244" t="s">
        <v>184</v>
      </c>
      <c r="C75" s="253" t="str">
        <f>VLOOKUP(B75,FORMULAS!$A$30:$B$52,2,0)</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D75" s="253" t="str">
        <f>VLOOKUP(B75,FORMULAS!$A$30:$C$52,3,0)</f>
        <v>Director de Gestión Corporativa y CID</v>
      </c>
      <c r="E75" s="244" t="s">
        <v>259</v>
      </c>
      <c r="F75" s="247" t="s">
        <v>381</v>
      </c>
      <c r="G75" s="247" t="s">
        <v>382</v>
      </c>
      <c r="H75" s="247" t="s">
        <v>383</v>
      </c>
      <c r="I75" s="232" t="s">
        <v>263</v>
      </c>
      <c r="J75" s="235">
        <v>23</v>
      </c>
      <c r="K75" s="226" t="str">
        <f>+IF(L75=FORMULAS!$N$2,FORMULAS!$O$2,IF('208-PLA-Ft-78 Mapa Gestión'!L75:L80=FORMULAS!$N$3,FORMULAS!$O$3,IF('208-PLA-Ft-78 Mapa Gestión'!L75:L80=FORMULAS!$N$4,FORMULAS!$O$4,IF('208-PLA-Ft-78 Mapa Gestión'!L75:L80=FORMULAS!$N$5,FORMULAS!$O$5,IF('208-PLA-Ft-78 Mapa Gestión'!L75:L80=FORMULAS!$N$6,FORMULAS!$O$6)))))</f>
        <v>Baja</v>
      </c>
      <c r="L75" s="241">
        <f>+IF(J75&lt;=FORMULAS!$M$2,FORMULAS!$N$2,IF('208-PLA-Ft-78 Mapa Gestión'!J75&lt;=FORMULAS!$M$3,FORMULAS!$N$3,IF('208-PLA-Ft-78 Mapa Gestión'!J75&lt;=FORMULAS!$M$4,FORMULAS!$N$4,IF('208-PLA-Ft-78 Mapa Gestión'!J75&lt;=FORMULAS!$M$5,FORMULAS!$N$5,FORMULAS!$N$6))))</f>
        <v>0.4</v>
      </c>
      <c r="M75" s="238" t="s">
        <v>261</v>
      </c>
      <c r="N75" s="226" t="str">
        <f>+IF(M75=FORMULAS!$H$2,FORMULAS!$I$2,IF('208-PLA-Ft-78 Mapa Gestión'!M75:M80=FORMULAS!$H$3,FORMULAS!$I$3,IF('208-PLA-Ft-78 Mapa Gestión'!M75:M80=FORMULAS!$H$4,FORMULAS!$I$4,IF('208-PLA-Ft-78 Mapa Gestión'!M75:M80=FORMULAS!$H$5,FORMULAS!$I$5,IF('208-PLA-Ft-78 Mapa Gestión'!M75:M80=FORMULAS!$H$6,FORMULAS!$I$6,IF('208-PLA-Ft-78 Mapa Gestión'!M75:M80=FORMULAS!$H$7,FORMULAS!$I$7,IF('208-PLA-Ft-78 Mapa Gestión'!M75:M80=FORMULAS!$H$8,FORMULAS!$I$8,IF('208-PLA-Ft-78 Mapa Gestión'!M75:M80=FORMULAS!$H$9,FORMULAS!$I$9,IF('208-PLA-Ft-78 Mapa Gestión'!M75:M80=FORMULAS!$H$10,FORMULAS!$I$10,IF('208-PLA-Ft-78 Mapa Gestión'!M75:M80=FORMULAS!$H$11,FORMULAS!$I$11))))))))))</f>
        <v>Menor</v>
      </c>
      <c r="O75" s="223">
        <f>VLOOKUP(N75,FORMULAS!$I$1:$J$6,2,0)</f>
        <v>0.4</v>
      </c>
      <c r="P75" s="223" t="str">
        <f t="shared" ref="P75" si="57">CONCATENATE(N75,K75)</f>
        <v>MenorBaja</v>
      </c>
      <c r="Q75" s="229" t="str">
        <f>VLOOKUP(P75,FORMULAS!$K$17:$L$42,2,0)</f>
        <v>Moderado</v>
      </c>
      <c r="R75" s="133">
        <v>1</v>
      </c>
      <c r="S75" s="131" t="s">
        <v>486</v>
      </c>
      <c r="T75" s="56" t="str">
        <f>VLOOKUP(U75,FORMULAS!$A$15:$B$18,2,0)</f>
        <v>Probabilidad</v>
      </c>
      <c r="U75" s="57" t="s">
        <v>13</v>
      </c>
      <c r="V75" s="58">
        <f>+IF(U75='Tabla Valoración controles'!$D$4,'Tabla Valoración controles'!$F$4,IF('208-PLA-Ft-78 Mapa Gestión'!U75='Tabla Valoración controles'!$D$5,'Tabla Valoración controles'!$F$5,IF(U75=FORMULAS!$A$10,0,'Tabla Valoración controles'!$F$6)))</f>
        <v>0.25</v>
      </c>
      <c r="W75" s="57" t="s">
        <v>8</v>
      </c>
      <c r="X75" s="59">
        <f>+IF(W75='Tabla Valoración controles'!$D$7,'Tabla Valoración controles'!$F$7,IF(U75=FORMULAS!$A$10,0,'Tabla Valoración controles'!$F$8))</f>
        <v>0.15</v>
      </c>
      <c r="Y75" s="57" t="s">
        <v>18</v>
      </c>
      <c r="Z75" s="58">
        <f>+IF(Y75='Tabla Valoración controles'!$D$9,'Tabla Valoración controles'!$F$9,IF(U75=FORMULAS!$A$10,0,'Tabla Valoración controles'!$F$10))</f>
        <v>0</v>
      </c>
      <c r="AA75" s="57" t="s">
        <v>22</v>
      </c>
      <c r="AB75" s="58">
        <f>+IF(AA75='Tabla Valoración controles'!$D$9,'Tabla Valoración controles'!$F$9,IF(W75=FORMULAS!$A$10,0,'Tabla Valoración controles'!$F$10))</f>
        <v>0</v>
      </c>
      <c r="AC75" s="57" t="s">
        <v>100</v>
      </c>
      <c r="AD75" s="58">
        <f>+IF(AC75='Tabla Valoración controles'!$D$13,'Tabla Valoración controles'!$F$13,'Tabla Valoración controles'!$F$14)</f>
        <v>0</v>
      </c>
      <c r="AE75" s="105">
        <f t="shared" si="56"/>
        <v>0.4</v>
      </c>
      <c r="AF75" s="105">
        <f>+IF(T75=FORMULAS!$A$8,'208-PLA-Ft-78 Mapa Gestión'!AE75*'208-PLA-Ft-78 Mapa Gestión'!L75:L80,'208-PLA-Ft-78 Mapa Gestión'!AE75*'208-PLA-Ft-78 Mapa Gestión'!O75:O80)</f>
        <v>0.16000000000000003</v>
      </c>
      <c r="AG75" s="105">
        <f>+IF(T75=FORMULAS!$A$8,'208-PLA-Ft-78 Mapa Gestión'!L75:L80-'208-PLA-Ft-78 Mapa Gestión'!AF75,0)</f>
        <v>0.24</v>
      </c>
      <c r="AH75" s="213">
        <f t="shared" ref="AH75" si="58">+AG80</f>
        <v>0.24</v>
      </c>
      <c r="AI75" s="213" t="str">
        <f>+IF(AH75&lt;=FORMULAS!$N$2,FORMULAS!$O$2,IF(AH75&lt;=FORMULAS!$N$3,FORMULAS!$O$3,IF(AH75&lt;=FORMULAS!$N$4,FORMULAS!$O$4,IF(AH75&lt;=FORMULAS!$N$5,FORMULAS!$O$5,FORMULAS!O72))))</f>
        <v>Baja</v>
      </c>
      <c r="AJ75" s="213" t="str">
        <f>+IF(T75=FORMULAS!$A$9,AG80,'208-PLA-Ft-78 Mapa Gestión'!N75:N80)</f>
        <v>Menor</v>
      </c>
      <c r="AK75" s="213">
        <f>+IF(T75=FORMULAS!B75,'208-PLA-Ft-78 Mapa Gestión'!AG80,'208-PLA-Ft-78 Mapa Gestión'!O75:O80)</f>
        <v>0.4</v>
      </c>
      <c r="AL75" s="215" t="str">
        <f t="shared" ref="AL75" si="59">CONCATENATE(AJ75,AI75)</f>
        <v>MenorBaja</v>
      </c>
      <c r="AM75" s="216" t="str">
        <f>VLOOKUP(AL75,FORMULAS!$K$17:$L$42,2,0)</f>
        <v>Moderado</v>
      </c>
      <c r="AN75" s="210" t="s">
        <v>163</v>
      </c>
      <c r="AO75" s="172" t="s">
        <v>541</v>
      </c>
      <c r="AP75" s="172" t="s">
        <v>584</v>
      </c>
      <c r="AQ75" s="165" t="s">
        <v>716</v>
      </c>
      <c r="AR75" s="173">
        <v>44562</v>
      </c>
      <c r="AS75" s="173">
        <v>44926</v>
      </c>
      <c r="AT75" s="172" t="s">
        <v>619</v>
      </c>
      <c r="AU75" s="172" t="s">
        <v>620</v>
      </c>
      <c r="AV75" s="157" t="s">
        <v>235</v>
      </c>
      <c r="AW75" s="210"/>
      <c r="AX75" s="108"/>
      <c r="AY75" s="108"/>
      <c r="AZ75" s="108"/>
      <c r="BA75" s="108"/>
      <c r="BB75" s="108"/>
      <c r="BC75" s="108"/>
      <c r="BD75" s="108"/>
      <c r="BE75" s="108"/>
      <c r="BF75" s="108"/>
      <c r="BG75" s="108"/>
      <c r="BH75" s="108"/>
      <c r="BI75" s="108"/>
      <c r="BJ75" s="108"/>
      <c r="BK75" s="108"/>
      <c r="BL75" s="108"/>
      <c r="BM75" s="108"/>
      <c r="BN75" s="108"/>
      <c r="BO75" s="108"/>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c r="CV75" s="210"/>
      <c r="CW75" s="210"/>
      <c r="CX75" s="210"/>
      <c r="CY75" s="210"/>
      <c r="CZ75" s="210"/>
      <c r="DA75" s="210"/>
      <c r="DB75" s="210"/>
      <c r="DC75" s="210"/>
      <c r="DD75" s="210"/>
      <c r="DE75" s="210"/>
      <c r="DF75" s="210"/>
      <c r="DG75" s="210"/>
      <c r="DH75" s="210"/>
      <c r="DI75" s="210"/>
      <c r="DJ75" s="210"/>
      <c r="DK75" s="210"/>
      <c r="DL75" s="210"/>
      <c r="DM75" s="210"/>
      <c r="DN75" s="210"/>
      <c r="DO75" s="210"/>
      <c r="DP75" s="210"/>
      <c r="DQ75" s="210"/>
      <c r="DR75" s="210"/>
      <c r="DS75" s="210"/>
      <c r="DT75" s="210"/>
    </row>
    <row r="76" spans="1:124" ht="17.25" customHeight="1" x14ac:dyDescent="0.2">
      <c r="A76" s="251"/>
      <c r="B76" s="245"/>
      <c r="C76" s="254"/>
      <c r="D76" s="254"/>
      <c r="E76" s="245"/>
      <c r="F76" s="245"/>
      <c r="G76" s="245"/>
      <c r="H76" s="248"/>
      <c r="I76" s="233"/>
      <c r="J76" s="236"/>
      <c r="K76" s="227"/>
      <c r="L76" s="242"/>
      <c r="M76" s="239"/>
      <c r="N76" s="227"/>
      <c r="O76" s="224"/>
      <c r="P76" s="224"/>
      <c r="Q76" s="230"/>
      <c r="R76" s="132"/>
      <c r="S76" s="130"/>
      <c r="T76" s="56">
        <f>VLOOKUP(U76,FORMULAS!$A$15:$B$18,2,0)</f>
        <v>0</v>
      </c>
      <c r="U76" s="57" t="s">
        <v>157</v>
      </c>
      <c r="V76" s="58">
        <f>+IF(U76='Tabla Valoración controles'!$D$4,'Tabla Valoración controles'!$F$4,IF('208-PLA-Ft-78 Mapa Gestión'!U76='Tabla Valoración controles'!$D$5,'Tabla Valoración controles'!$F$5,IF(U76=FORMULAS!$A$10,0,'Tabla Valoración controles'!$F$6)))</f>
        <v>0</v>
      </c>
      <c r="W76" s="57"/>
      <c r="X76" s="59">
        <f>+IF(W76='Tabla Valoración controles'!$D$7,'Tabla Valoración controles'!$F$7,IF(U76=FORMULAS!$A$10,0,'Tabla Valoración controles'!$F$8))</f>
        <v>0</v>
      </c>
      <c r="Y76" s="57"/>
      <c r="Z76" s="58">
        <f>+IF(Y76='Tabla Valoración controles'!$D$9,'Tabla Valoración controles'!$F$9,IF(U76=FORMULAS!$A$10,0,'Tabla Valoración controles'!$F$10))</f>
        <v>0</v>
      </c>
      <c r="AA76" s="57"/>
      <c r="AB76" s="58">
        <f>+IF(AA76='Tabla Valoración controles'!$D$9,'Tabla Valoración controles'!$F$9,IF(W76=FORMULAS!$A$10,0,'Tabla Valoración controles'!$F$10))</f>
        <v>0</v>
      </c>
      <c r="AC76" s="57"/>
      <c r="AD76" s="58">
        <f>+IF(AC76='Tabla Valoración controles'!$D$13,'Tabla Valoración controles'!$F$13,'Tabla Valoración controles'!$F$14)</f>
        <v>0</v>
      </c>
      <c r="AE76" s="105">
        <f t="shared" si="56"/>
        <v>0</v>
      </c>
      <c r="AF76" s="105">
        <f t="shared" ref="AF76" si="60">+AE76*AG75</f>
        <v>0</v>
      </c>
      <c r="AG76" s="105">
        <f t="shared" ref="AG76" si="61">+AG75-AF76</f>
        <v>0.24</v>
      </c>
      <c r="AH76" s="214"/>
      <c r="AI76" s="214"/>
      <c r="AJ76" s="214"/>
      <c r="AK76" s="214"/>
      <c r="AL76" s="215"/>
      <c r="AM76" s="217"/>
      <c r="AN76" s="211"/>
      <c r="AO76" s="139"/>
      <c r="AP76" s="139"/>
      <c r="AQ76" s="164"/>
      <c r="AR76" s="139"/>
      <c r="AS76" s="139"/>
      <c r="AT76" s="139"/>
      <c r="AU76" s="139"/>
      <c r="AV76" s="143"/>
      <c r="AW76" s="211"/>
      <c r="AX76" s="109"/>
      <c r="AY76" s="109"/>
      <c r="AZ76" s="109"/>
      <c r="BA76" s="109"/>
      <c r="BB76" s="109"/>
      <c r="BC76" s="109"/>
      <c r="BD76" s="109"/>
      <c r="BE76" s="109"/>
      <c r="BF76" s="109"/>
      <c r="BG76" s="109"/>
      <c r="BH76" s="109"/>
      <c r="BI76" s="109"/>
      <c r="BJ76" s="109"/>
      <c r="BK76" s="109"/>
      <c r="BL76" s="109"/>
      <c r="BM76" s="109"/>
      <c r="BN76" s="109"/>
      <c r="BO76" s="109"/>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c r="DI76" s="211"/>
      <c r="DJ76" s="211"/>
      <c r="DK76" s="211"/>
      <c r="DL76" s="211"/>
      <c r="DM76" s="211"/>
      <c r="DN76" s="211"/>
      <c r="DO76" s="211"/>
      <c r="DP76" s="211"/>
      <c r="DQ76" s="211"/>
      <c r="DR76" s="211"/>
      <c r="DS76" s="211"/>
      <c r="DT76" s="211"/>
    </row>
    <row r="77" spans="1:124" ht="17.25" customHeight="1" x14ac:dyDescent="0.2">
      <c r="A77" s="251"/>
      <c r="B77" s="245"/>
      <c r="C77" s="254"/>
      <c r="D77" s="254"/>
      <c r="E77" s="245"/>
      <c r="F77" s="245"/>
      <c r="G77" s="245"/>
      <c r="H77" s="248"/>
      <c r="I77" s="233"/>
      <c r="J77" s="236"/>
      <c r="K77" s="227"/>
      <c r="L77" s="242"/>
      <c r="M77" s="239"/>
      <c r="N77" s="227"/>
      <c r="O77" s="224"/>
      <c r="P77" s="224"/>
      <c r="Q77" s="230"/>
      <c r="R77" s="132"/>
      <c r="S77" s="130"/>
      <c r="T77" s="56">
        <f>VLOOKUP(U77,FORMULAS!$A$15:$B$18,2,0)</f>
        <v>0</v>
      </c>
      <c r="U77" s="57" t="s">
        <v>157</v>
      </c>
      <c r="V77" s="58">
        <f>+IF(U77='Tabla Valoración controles'!$D$4,'Tabla Valoración controles'!$F$4,IF('208-PLA-Ft-78 Mapa Gestión'!U77='Tabla Valoración controles'!$D$5,'Tabla Valoración controles'!$F$5,IF(U77=FORMULAS!$A$10,0,'Tabla Valoración controles'!$F$6)))</f>
        <v>0</v>
      </c>
      <c r="W77" s="57"/>
      <c r="X77" s="59">
        <f>+IF(W77='Tabla Valoración controles'!$D$7,'Tabla Valoración controles'!$F$7,IF(U77=FORMULAS!$A$10,0,'Tabla Valoración controles'!$F$8))</f>
        <v>0</v>
      </c>
      <c r="Y77" s="57"/>
      <c r="Z77" s="58">
        <f>+IF(Y77='Tabla Valoración controles'!$D$9,'Tabla Valoración controles'!$F$9,IF(U77=FORMULAS!$A$10,0,'Tabla Valoración controles'!$F$10))</f>
        <v>0</v>
      </c>
      <c r="AA77" s="57"/>
      <c r="AB77" s="58">
        <f>+IF(AA77='Tabla Valoración controles'!$D$9,'Tabla Valoración controles'!$F$9,IF(W77=FORMULAS!$A$10,0,'Tabla Valoración controles'!$F$10))</f>
        <v>0</v>
      </c>
      <c r="AC77" s="57"/>
      <c r="AD77" s="58">
        <f>+IF(AC77='Tabla Valoración controles'!$D$13,'Tabla Valoración controles'!$F$13,'Tabla Valoración controles'!$F$14)</f>
        <v>0</v>
      </c>
      <c r="AE77" s="105">
        <f t="shared" si="56"/>
        <v>0</v>
      </c>
      <c r="AF77" s="105">
        <f t="shared" ref="AF77:AF80" si="62">+AF76*AE77</f>
        <v>0</v>
      </c>
      <c r="AG77" s="105">
        <f t="shared" si="12"/>
        <v>0.24</v>
      </c>
      <c r="AH77" s="214"/>
      <c r="AI77" s="214"/>
      <c r="AJ77" s="214"/>
      <c r="AK77" s="214"/>
      <c r="AL77" s="215"/>
      <c r="AM77" s="217"/>
      <c r="AN77" s="211"/>
      <c r="AO77" s="139"/>
      <c r="AP77" s="139"/>
      <c r="AQ77" s="164"/>
      <c r="AR77" s="139"/>
      <c r="AS77" s="139"/>
      <c r="AT77" s="139"/>
      <c r="AU77" s="139"/>
      <c r="AV77" s="143"/>
      <c r="AW77" s="211"/>
      <c r="AX77" s="109"/>
      <c r="AY77" s="109"/>
      <c r="AZ77" s="109"/>
      <c r="BA77" s="109"/>
      <c r="BB77" s="109"/>
      <c r="BC77" s="109"/>
      <c r="BD77" s="109"/>
      <c r="BE77" s="109"/>
      <c r="BF77" s="109"/>
      <c r="BG77" s="109"/>
      <c r="BH77" s="109"/>
      <c r="BI77" s="109"/>
      <c r="BJ77" s="109"/>
      <c r="BK77" s="109"/>
      <c r="BL77" s="109"/>
      <c r="BM77" s="109"/>
      <c r="BN77" s="109"/>
      <c r="BO77" s="109"/>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c r="CX77" s="211"/>
      <c r="CY77" s="211"/>
      <c r="CZ77" s="211"/>
      <c r="DA77" s="211"/>
      <c r="DB77" s="211"/>
      <c r="DC77" s="211"/>
      <c r="DD77" s="211"/>
      <c r="DE77" s="211"/>
      <c r="DF77" s="211"/>
      <c r="DG77" s="211"/>
      <c r="DH77" s="211"/>
      <c r="DI77" s="211"/>
      <c r="DJ77" s="211"/>
      <c r="DK77" s="211"/>
      <c r="DL77" s="211"/>
      <c r="DM77" s="211"/>
      <c r="DN77" s="211"/>
      <c r="DO77" s="211"/>
      <c r="DP77" s="211"/>
      <c r="DQ77" s="211"/>
      <c r="DR77" s="211"/>
      <c r="DS77" s="211"/>
      <c r="DT77" s="211"/>
    </row>
    <row r="78" spans="1:124" ht="17.25" customHeight="1" x14ac:dyDescent="0.2">
      <c r="A78" s="251"/>
      <c r="B78" s="245"/>
      <c r="C78" s="254"/>
      <c r="D78" s="254"/>
      <c r="E78" s="245"/>
      <c r="F78" s="245"/>
      <c r="G78" s="245"/>
      <c r="H78" s="248"/>
      <c r="I78" s="233"/>
      <c r="J78" s="236"/>
      <c r="K78" s="227"/>
      <c r="L78" s="242"/>
      <c r="M78" s="239"/>
      <c r="N78" s="227"/>
      <c r="O78" s="224"/>
      <c r="P78" s="224"/>
      <c r="Q78" s="230"/>
      <c r="R78" s="132"/>
      <c r="S78" s="130"/>
      <c r="T78" s="56">
        <f>VLOOKUP(U78,FORMULAS!$A$15:$B$18,2,0)</f>
        <v>0</v>
      </c>
      <c r="U78" s="57" t="s">
        <v>157</v>
      </c>
      <c r="V78" s="58">
        <f>+IF(U78='Tabla Valoración controles'!$D$4,'Tabla Valoración controles'!$F$4,IF('208-PLA-Ft-78 Mapa Gestión'!U78='Tabla Valoración controles'!$D$5,'Tabla Valoración controles'!$F$5,IF(U78=FORMULAS!$A$10,0,'Tabla Valoración controles'!$F$6)))</f>
        <v>0</v>
      </c>
      <c r="W78" s="57"/>
      <c r="X78" s="59">
        <f>+IF(W78='Tabla Valoración controles'!$D$7,'Tabla Valoración controles'!$F$7,IF(U78=FORMULAS!$A$10,0,'Tabla Valoración controles'!$F$8))</f>
        <v>0</v>
      </c>
      <c r="Y78" s="57"/>
      <c r="Z78" s="58">
        <f>+IF(Y78='Tabla Valoración controles'!$D$9,'Tabla Valoración controles'!$F$9,IF(U78=FORMULAS!$A$10,0,'Tabla Valoración controles'!$F$10))</f>
        <v>0</v>
      </c>
      <c r="AA78" s="57"/>
      <c r="AB78" s="58">
        <f>+IF(AA78='Tabla Valoración controles'!$D$9,'Tabla Valoración controles'!$F$9,IF(W78=FORMULAS!$A$10,0,'Tabla Valoración controles'!$F$10))</f>
        <v>0</v>
      </c>
      <c r="AC78" s="57"/>
      <c r="AD78" s="58">
        <f>+IF(AC78='Tabla Valoración controles'!$D$13,'Tabla Valoración controles'!$F$13,'Tabla Valoración controles'!$F$14)</f>
        <v>0</v>
      </c>
      <c r="AE78" s="105">
        <f t="shared" si="56"/>
        <v>0</v>
      </c>
      <c r="AF78" s="105">
        <f t="shared" si="62"/>
        <v>0</v>
      </c>
      <c r="AG78" s="105">
        <f t="shared" si="12"/>
        <v>0.24</v>
      </c>
      <c r="AH78" s="214"/>
      <c r="AI78" s="214"/>
      <c r="AJ78" s="214"/>
      <c r="AK78" s="214"/>
      <c r="AL78" s="215"/>
      <c r="AM78" s="217"/>
      <c r="AN78" s="211"/>
      <c r="AO78" s="139"/>
      <c r="AP78" s="139"/>
      <c r="AQ78" s="164"/>
      <c r="AR78" s="139"/>
      <c r="AS78" s="139"/>
      <c r="AT78" s="139"/>
      <c r="AU78" s="139"/>
      <c r="AV78" s="143"/>
      <c r="AW78" s="211"/>
      <c r="AX78" s="109"/>
      <c r="AY78" s="109"/>
      <c r="AZ78" s="109"/>
      <c r="BA78" s="109"/>
      <c r="BB78" s="109"/>
      <c r="BC78" s="109"/>
      <c r="BD78" s="109"/>
      <c r="BE78" s="109"/>
      <c r="BF78" s="109"/>
      <c r="BG78" s="109"/>
      <c r="BH78" s="109"/>
      <c r="BI78" s="109"/>
      <c r="BJ78" s="109"/>
      <c r="BK78" s="109"/>
      <c r="BL78" s="109"/>
      <c r="BM78" s="109"/>
      <c r="BN78" s="109"/>
      <c r="BO78" s="109"/>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c r="CX78" s="211"/>
      <c r="CY78" s="211"/>
      <c r="CZ78" s="211"/>
      <c r="DA78" s="211"/>
      <c r="DB78" s="211"/>
      <c r="DC78" s="211"/>
      <c r="DD78" s="211"/>
      <c r="DE78" s="211"/>
      <c r="DF78" s="211"/>
      <c r="DG78" s="211"/>
      <c r="DH78" s="211"/>
      <c r="DI78" s="211"/>
      <c r="DJ78" s="211"/>
      <c r="DK78" s="211"/>
      <c r="DL78" s="211"/>
      <c r="DM78" s="211"/>
      <c r="DN78" s="211"/>
      <c r="DO78" s="211"/>
      <c r="DP78" s="211"/>
      <c r="DQ78" s="211"/>
      <c r="DR78" s="211"/>
      <c r="DS78" s="211"/>
      <c r="DT78" s="211"/>
    </row>
    <row r="79" spans="1:124" ht="17.25" customHeight="1" x14ac:dyDescent="0.2">
      <c r="A79" s="251"/>
      <c r="B79" s="245"/>
      <c r="C79" s="254"/>
      <c r="D79" s="254"/>
      <c r="E79" s="245"/>
      <c r="F79" s="245"/>
      <c r="G79" s="245"/>
      <c r="H79" s="248"/>
      <c r="I79" s="233"/>
      <c r="J79" s="236"/>
      <c r="K79" s="227"/>
      <c r="L79" s="242"/>
      <c r="M79" s="239"/>
      <c r="N79" s="227"/>
      <c r="O79" s="224"/>
      <c r="P79" s="224"/>
      <c r="Q79" s="230"/>
      <c r="R79" s="132"/>
      <c r="S79" s="130"/>
      <c r="T79" s="56">
        <f>VLOOKUP(U79,FORMULAS!$A$15:$B$18,2,0)</f>
        <v>0</v>
      </c>
      <c r="U79" s="57" t="s">
        <v>157</v>
      </c>
      <c r="V79" s="58">
        <f>+IF(U79='Tabla Valoración controles'!$D$4,'Tabla Valoración controles'!$F$4,IF('208-PLA-Ft-78 Mapa Gestión'!U79='Tabla Valoración controles'!$D$5,'Tabla Valoración controles'!$F$5,IF(U79=FORMULAS!$A$10,0,'Tabla Valoración controles'!$F$6)))</f>
        <v>0</v>
      </c>
      <c r="W79" s="57"/>
      <c r="X79" s="59">
        <f>+IF(W79='Tabla Valoración controles'!$D$7,'Tabla Valoración controles'!$F$7,IF(U79=FORMULAS!$A$10,0,'Tabla Valoración controles'!$F$8))</f>
        <v>0</v>
      </c>
      <c r="Y79" s="57"/>
      <c r="Z79" s="58">
        <f>+IF(Y79='Tabla Valoración controles'!$D$9,'Tabla Valoración controles'!$F$9,IF(U79=FORMULAS!$A$10,0,'Tabla Valoración controles'!$F$10))</f>
        <v>0</v>
      </c>
      <c r="AA79" s="57"/>
      <c r="AB79" s="58">
        <f>+IF(AA79='Tabla Valoración controles'!$D$9,'Tabla Valoración controles'!$F$9,IF(W79=FORMULAS!$A$10,0,'Tabla Valoración controles'!$F$10))</f>
        <v>0</v>
      </c>
      <c r="AC79" s="57"/>
      <c r="AD79" s="58">
        <f>+IF(AC79='Tabla Valoración controles'!$D$13,'Tabla Valoración controles'!$F$13,'Tabla Valoración controles'!$F$14)</f>
        <v>0</v>
      </c>
      <c r="AE79" s="105">
        <f t="shared" si="56"/>
        <v>0</v>
      </c>
      <c r="AF79" s="105">
        <f t="shared" si="62"/>
        <v>0</v>
      </c>
      <c r="AG79" s="105">
        <f t="shared" si="12"/>
        <v>0.24</v>
      </c>
      <c r="AH79" s="214"/>
      <c r="AI79" s="214"/>
      <c r="AJ79" s="214"/>
      <c r="AK79" s="214"/>
      <c r="AL79" s="215"/>
      <c r="AM79" s="217"/>
      <c r="AN79" s="211"/>
      <c r="AO79" s="139"/>
      <c r="AP79" s="139"/>
      <c r="AQ79" s="164"/>
      <c r="AR79" s="139"/>
      <c r="AS79" s="139"/>
      <c r="AT79" s="139"/>
      <c r="AU79" s="139"/>
      <c r="AV79" s="143"/>
      <c r="AW79" s="211"/>
      <c r="AX79" s="109"/>
      <c r="AY79" s="109"/>
      <c r="AZ79" s="109"/>
      <c r="BA79" s="109"/>
      <c r="BB79" s="109"/>
      <c r="BC79" s="109"/>
      <c r="BD79" s="109"/>
      <c r="BE79" s="109"/>
      <c r="BF79" s="109"/>
      <c r="BG79" s="109"/>
      <c r="BH79" s="109"/>
      <c r="BI79" s="109"/>
      <c r="BJ79" s="109"/>
      <c r="BK79" s="109"/>
      <c r="BL79" s="109"/>
      <c r="BM79" s="109"/>
      <c r="BN79" s="109"/>
      <c r="BO79" s="109"/>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c r="CP79" s="211"/>
      <c r="CQ79" s="211"/>
      <c r="CR79" s="211"/>
      <c r="CS79" s="211"/>
      <c r="CT79" s="211"/>
      <c r="CU79" s="211"/>
      <c r="CV79" s="211"/>
      <c r="CW79" s="211"/>
      <c r="CX79" s="211"/>
      <c r="CY79" s="211"/>
      <c r="CZ79" s="211"/>
      <c r="DA79" s="211"/>
      <c r="DB79" s="211"/>
      <c r="DC79" s="211"/>
      <c r="DD79" s="211"/>
      <c r="DE79" s="211"/>
      <c r="DF79" s="211"/>
      <c r="DG79" s="211"/>
      <c r="DH79" s="211"/>
      <c r="DI79" s="211"/>
      <c r="DJ79" s="211"/>
      <c r="DK79" s="211"/>
      <c r="DL79" s="211"/>
      <c r="DM79" s="211"/>
      <c r="DN79" s="211"/>
      <c r="DO79" s="211"/>
      <c r="DP79" s="211"/>
      <c r="DQ79" s="211"/>
      <c r="DR79" s="211"/>
      <c r="DS79" s="211"/>
      <c r="DT79" s="211"/>
    </row>
    <row r="80" spans="1:124" ht="17.25" customHeight="1" x14ac:dyDescent="0.2">
      <c r="A80" s="252"/>
      <c r="B80" s="246"/>
      <c r="C80" s="255"/>
      <c r="D80" s="255"/>
      <c r="E80" s="246"/>
      <c r="F80" s="246"/>
      <c r="G80" s="246"/>
      <c r="H80" s="249"/>
      <c r="I80" s="234"/>
      <c r="J80" s="237"/>
      <c r="K80" s="228"/>
      <c r="L80" s="243"/>
      <c r="M80" s="240"/>
      <c r="N80" s="228"/>
      <c r="O80" s="225"/>
      <c r="P80" s="225"/>
      <c r="Q80" s="231"/>
      <c r="R80" s="132"/>
      <c r="S80" s="130"/>
      <c r="T80" s="56">
        <f>VLOOKUP(U80,FORMULAS!$A$15:$B$18,2,0)</f>
        <v>0</v>
      </c>
      <c r="U80" s="57" t="s">
        <v>157</v>
      </c>
      <c r="V80" s="58">
        <f>+IF(U80='Tabla Valoración controles'!$D$4,'Tabla Valoración controles'!$F$4,IF('208-PLA-Ft-78 Mapa Gestión'!U80='Tabla Valoración controles'!$D$5,'Tabla Valoración controles'!$F$5,IF(U80=FORMULAS!$A$10,0,'Tabla Valoración controles'!$F$6)))</f>
        <v>0</v>
      </c>
      <c r="W80" s="57"/>
      <c r="X80" s="59">
        <f>+IF(W80='Tabla Valoración controles'!$D$7,'Tabla Valoración controles'!$F$7,IF(U80=FORMULAS!$A$10,0,'Tabla Valoración controles'!$F$8))</f>
        <v>0</v>
      </c>
      <c r="Y80" s="57"/>
      <c r="Z80" s="58">
        <f>+IF(Y80='Tabla Valoración controles'!$D$9,'Tabla Valoración controles'!$F$9,IF(U80=FORMULAS!$A$10,0,'Tabla Valoración controles'!$F$10))</f>
        <v>0</v>
      </c>
      <c r="AA80" s="57"/>
      <c r="AB80" s="58">
        <f>+IF(AA80='Tabla Valoración controles'!$D$9,'Tabla Valoración controles'!$F$9,IF(W80=FORMULAS!$A$10,0,'Tabla Valoración controles'!$F$10))</f>
        <v>0</v>
      </c>
      <c r="AC80" s="57"/>
      <c r="AD80" s="58">
        <f>+IF(AC80='Tabla Valoración controles'!$D$13,'Tabla Valoración controles'!$F$13,'Tabla Valoración controles'!$F$14)</f>
        <v>0</v>
      </c>
      <c r="AE80" s="105">
        <f t="shared" si="56"/>
        <v>0</v>
      </c>
      <c r="AF80" s="105">
        <f t="shared" si="62"/>
        <v>0</v>
      </c>
      <c r="AG80" s="105">
        <f t="shared" si="12"/>
        <v>0.24</v>
      </c>
      <c r="AH80" s="214"/>
      <c r="AI80" s="214"/>
      <c r="AJ80" s="214"/>
      <c r="AK80" s="214"/>
      <c r="AL80" s="215"/>
      <c r="AM80" s="265"/>
      <c r="AN80" s="212"/>
      <c r="AO80" s="139"/>
      <c r="AP80" s="139"/>
      <c r="AQ80" s="164"/>
      <c r="AR80" s="139"/>
      <c r="AS80" s="139"/>
      <c r="AT80" s="139"/>
      <c r="AU80" s="139"/>
      <c r="AV80" s="144"/>
      <c r="AW80" s="212"/>
      <c r="AX80" s="110"/>
      <c r="AY80" s="110"/>
      <c r="AZ80" s="110"/>
      <c r="BA80" s="110"/>
      <c r="BB80" s="110"/>
      <c r="BC80" s="110"/>
      <c r="BD80" s="110"/>
      <c r="BE80" s="110"/>
      <c r="BF80" s="110"/>
      <c r="BG80" s="110"/>
      <c r="BH80" s="110"/>
      <c r="BI80" s="110"/>
      <c r="BJ80" s="110"/>
      <c r="BK80" s="110"/>
      <c r="BL80" s="110"/>
      <c r="BM80" s="110"/>
      <c r="BN80" s="110"/>
      <c r="BO80" s="110"/>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2"/>
    </row>
    <row r="81" spans="1:124" ht="80.25" customHeight="1" x14ac:dyDescent="0.2">
      <c r="A81" s="250">
        <v>13</v>
      </c>
      <c r="B81" s="244" t="s">
        <v>345</v>
      </c>
      <c r="C81" s="253" t="str">
        <f>VLOOKUP(B81,FORMULAS!$A$30:$B$52,2,0)</f>
        <v>Realizar el acompañamiento técnico, jurídico y social a las familias asentadas VIS o VIP, con el fin de obtener un título de propiedad registrado y concretar la entrega de zonas de cesión obligatorias; facilitando el acceso a una ciudad legal.</v>
      </c>
      <c r="D81" s="253" t="str">
        <f>VLOOKUP(B81,FORMULAS!$A$30:$C$52,3,0)</f>
        <v>Director de Urbanizaciones y Titulación</v>
      </c>
      <c r="E81" s="244" t="s">
        <v>259</v>
      </c>
      <c r="F81" s="266" t="s">
        <v>384</v>
      </c>
      <c r="G81" s="266" t="s">
        <v>385</v>
      </c>
      <c r="H81" s="271" t="s">
        <v>386</v>
      </c>
      <c r="I81" s="232" t="s">
        <v>260</v>
      </c>
      <c r="J81" s="235">
        <v>600</v>
      </c>
      <c r="K81" s="226" t="str">
        <f>+IF(L81=FORMULAS!$N$2,FORMULAS!$O$2,IF('208-PLA-Ft-78 Mapa Gestión'!L81:L86=FORMULAS!$N$3,FORMULAS!$O$3,IF('208-PLA-Ft-78 Mapa Gestión'!L81:L86=FORMULAS!$N$4,FORMULAS!$O$4,IF('208-PLA-Ft-78 Mapa Gestión'!L81:L86=FORMULAS!$N$5,FORMULAS!$O$5,IF('208-PLA-Ft-78 Mapa Gestión'!L81:L86=FORMULAS!$N$6,FORMULAS!$O$6)))))</f>
        <v>Alta</v>
      </c>
      <c r="L81" s="241">
        <f>+IF(J81&lt;=FORMULAS!$M$2,FORMULAS!$N$2,IF('208-PLA-Ft-78 Mapa Gestión'!J81&lt;=FORMULAS!$M$3,FORMULAS!$N$3,IF('208-PLA-Ft-78 Mapa Gestión'!J81&lt;=FORMULAS!$M$4,FORMULAS!$N$4,IF('208-PLA-Ft-78 Mapa Gestión'!J81&lt;=FORMULAS!$M$5,FORMULAS!$N$5,FORMULAS!$N$6))))</f>
        <v>0.8</v>
      </c>
      <c r="M81" s="238" t="s">
        <v>261</v>
      </c>
      <c r="N81" s="226" t="str">
        <f>+IF(M81=FORMULAS!$H$2,FORMULAS!$I$2,IF('208-PLA-Ft-78 Mapa Gestión'!M81:M86=FORMULAS!$H$3,FORMULAS!$I$3,IF('208-PLA-Ft-78 Mapa Gestión'!M81:M86=FORMULAS!$H$4,FORMULAS!$I$4,IF('208-PLA-Ft-78 Mapa Gestión'!M81:M86=FORMULAS!$H$5,FORMULAS!$I$5,IF('208-PLA-Ft-78 Mapa Gestión'!M81:M86=FORMULAS!$H$6,FORMULAS!$I$6,IF('208-PLA-Ft-78 Mapa Gestión'!M81:M86=FORMULAS!$H$7,FORMULAS!$I$7,IF('208-PLA-Ft-78 Mapa Gestión'!M81:M86=FORMULAS!$H$8,FORMULAS!$I$8,IF('208-PLA-Ft-78 Mapa Gestión'!M81:M86=FORMULAS!$H$9,FORMULAS!$I$9,IF('208-PLA-Ft-78 Mapa Gestión'!M81:M86=FORMULAS!$H$10,FORMULAS!$I$10,IF('208-PLA-Ft-78 Mapa Gestión'!M81:M86=FORMULAS!$H$11,FORMULAS!$I$11))))))))))</f>
        <v>Menor</v>
      </c>
      <c r="O81" s="223">
        <f>VLOOKUP(N81,FORMULAS!$I$1:$J$6,2,0)</f>
        <v>0.4</v>
      </c>
      <c r="P81" s="223" t="str">
        <f t="shared" ref="P81" si="63">CONCATENATE(N81,K81)</f>
        <v>MenorAlta</v>
      </c>
      <c r="Q81" s="229" t="str">
        <f>VLOOKUP(P81,FORMULAS!$K$17:$L$42,2,0)</f>
        <v>Moderado</v>
      </c>
      <c r="R81" s="134">
        <v>1</v>
      </c>
      <c r="S81" s="130" t="s">
        <v>487</v>
      </c>
      <c r="T81" s="56" t="str">
        <f>VLOOKUP(U81,FORMULAS!$A$15:$B$18,2,0)</f>
        <v>Probabilidad</v>
      </c>
      <c r="U81" s="57" t="s">
        <v>13</v>
      </c>
      <c r="V81" s="58">
        <f>+IF(U81='Tabla Valoración controles'!$D$4,'Tabla Valoración controles'!$F$4,IF('208-PLA-Ft-78 Mapa Gestión'!U81='Tabla Valoración controles'!$D$5,'Tabla Valoración controles'!$F$5,IF(U81=FORMULAS!$A$10,0,'Tabla Valoración controles'!$F$6)))</f>
        <v>0.25</v>
      </c>
      <c r="W81" s="57" t="s">
        <v>9</v>
      </c>
      <c r="X81" s="59">
        <f>+IF(W81='Tabla Valoración controles'!$D$7,'Tabla Valoración controles'!$F$7,IF(U81=FORMULAS!$A$10,0,'Tabla Valoración controles'!$F$8))</f>
        <v>0.25</v>
      </c>
      <c r="Y81" s="57" t="s">
        <v>18</v>
      </c>
      <c r="Z81" s="58">
        <f>+IF(Y81='Tabla Valoración controles'!$D$9,'Tabla Valoración controles'!$F$9,IF(U81=FORMULAS!$A$10,0,'Tabla Valoración controles'!$F$10))</f>
        <v>0</v>
      </c>
      <c r="AA81" s="57" t="s">
        <v>21</v>
      </c>
      <c r="AB81" s="58">
        <f>+IF(AA81='Tabla Valoración controles'!$D$9,'Tabla Valoración controles'!$F$9,IF(W81=FORMULAS!$A$10,0,'Tabla Valoración controles'!$F$10))</f>
        <v>0</v>
      </c>
      <c r="AC81" s="57" t="s">
        <v>100</v>
      </c>
      <c r="AD81" s="58">
        <f>+IF(AC81='Tabla Valoración controles'!$D$13,'Tabla Valoración controles'!$F$13,'Tabla Valoración controles'!$F$14)</f>
        <v>0</v>
      </c>
      <c r="AE81" s="105">
        <f t="shared" si="56"/>
        <v>0.5</v>
      </c>
      <c r="AF81" s="105">
        <f>+IF(T81=FORMULAS!$A$8,'208-PLA-Ft-78 Mapa Gestión'!AE81*'208-PLA-Ft-78 Mapa Gestión'!L81:L86,'208-PLA-Ft-78 Mapa Gestión'!AE81*'208-PLA-Ft-78 Mapa Gestión'!O81:O86)</f>
        <v>0.4</v>
      </c>
      <c r="AG81" s="105">
        <f>+IF(T81=FORMULAS!$A$8,'208-PLA-Ft-78 Mapa Gestión'!L81:L86-'208-PLA-Ft-78 Mapa Gestión'!AF81,0)</f>
        <v>0.4</v>
      </c>
      <c r="AH81" s="213">
        <f t="shared" ref="AH81" si="64">+AG86</f>
        <v>0.24</v>
      </c>
      <c r="AI81" s="213" t="str">
        <f>+IF(AH81&lt;=FORMULAS!$N$2,FORMULAS!$O$2,IF(AH81&lt;=FORMULAS!$N$3,FORMULAS!$O$3,IF(AH81&lt;=FORMULAS!$N$4,FORMULAS!$O$4,IF(AH81&lt;=FORMULAS!$N$5,FORMULAS!$O$5,FORMULAS!O78))))</f>
        <v>Baja</v>
      </c>
      <c r="AJ81" s="213" t="str">
        <f>+IF(T81=FORMULAS!$A$9,AG86,'208-PLA-Ft-78 Mapa Gestión'!N81:N86)</f>
        <v>Menor</v>
      </c>
      <c r="AK81" s="213">
        <f>+IF(T81=FORMULAS!B81,'208-PLA-Ft-78 Mapa Gestión'!AG86,'208-PLA-Ft-78 Mapa Gestión'!O81:O86)</f>
        <v>0.4</v>
      </c>
      <c r="AL81" s="215" t="str">
        <f t="shared" ref="AL81" si="65">CONCATENATE(AJ81,AI81)</f>
        <v>MenorBaja</v>
      </c>
      <c r="AM81" s="216" t="str">
        <f>VLOOKUP(AL81,FORMULAS!$K$17:$L$42,2,0)</f>
        <v>Moderado</v>
      </c>
      <c r="AN81" s="210" t="s">
        <v>163</v>
      </c>
      <c r="AO81" s="140" t="s">
        <v>542</v>
      </c>
      <c r="AP81" s="140" t="s">
        <v>585</v>
      </c>
      <c r="AQ81" s="166" t="s">
        <v>324</v>
      </c>
      <c r="AR81" s="174">
        <v>44562</v>
      </c>
      <c r="AS81" s="174">
        <v>44895</v>
      </c>
      <c r="AT81" s="140" t="s">
        <v>621</v>
      </c>
      <c r="AU81" s="140" t="s">
        <v>622</v>
      </c>
      <c r="AV81" s="157" t="s">
        <v>235</v>
      </c>
      <c r="AW81" s="207" t="s">
        <v>701</v>
      </c>
      <c r="AX81" s="108"/>
      <c r="AY81" s="108"/>
      <c r="AZ81" s="108"/>
      <c r="BA81" s="108"/>
      <c r="BB81" s="108"/>
      <c r="BC81" s="108"/>
      <c r="BD81" s="108"/>
      <c r="BE81" s="108"/>
      <c r="BF81" s="108"/>
      <c r="BG81" s="108"/>
      <c r="BH81" s="108"/>
      <c r="BI81" s="108"/>
      <c r="BJ81" s="108"/>
      <c r="BK81" s="108"/>
      <c r="BL81" s="108"/>
      <c r="BM81" s="108"/>
      <c r="BN81" s="108"/>
      <c r="BO81" s="108"/>
      <c r="BP81" s="210"/>
      <c r="BQ81" s="210"/>
      <c r="BR81" s="210"/>
      <c r="BS81" s="210"/>
      <c r="BT81" s="210"/>
      <c r="BU81" s="210"/>
      <c r="BV81" s="210"/>
      <c r="BW81" s="210"/>
      <c r="BX81" s="210"/>
      <c r="BY81" s="210"/>
      <c r="BZ81" s="210"/>
      <c r="CA81" s="210"/>
      <c r="CB81" s="210"/>
      <c r="CC81" s="210"/>
      <c r="CD81" s="210"/>
      <c r="CE81" s="210"/>
      <c r="CF81" s="210"/>
      <c r="CG81" s="210"/>
      <c r="CH81" s="210"/>
      <c r="CI81" s="210"/>
      <c r="CJ81" s="210"/>
      <c r="CK81" s="210"/>
      <c r="CL81" s="210"/>
      <c r="CM81" s="210"/>
      <c r="CN81" s="210"/>
      <c r="CO81" s="210"/>
      <c r="CP81" s="210"/>
      <c r="CQ81" s="210"/>
      <c r="CR81" s="210"/>
      <c r="CS81" s="210"/>
      <c r="CT81" s="210"/>
      <c r="CU81" s="210"/>
      <c r="CV81" s="210"/>
      <c r="CW81" s="210"/>
      <c r="CX81" s="210"/>
      <c r="CY81" s="210"/>
      <c r="CZ81" s="210"/>
      <c r="DA81" s="210"/>
      <c r="DB81" s="210"/>
      <c r="DC81" s="210"/>
      <c r="DD81" s="210"/>
      <c r="DE81" s="210"/>
      <c r="DF81" s="210"/>
      <c r="DG81" s="210"/>
      <c r="DH81" s="210"/>
      <c r="DI81" s="210"/>
      <c r="DJ81" s="210"/>
      <c r="DK81" s="210"/>
      <c r="DL81" s="210"/>
      <c r="DM81" s="210"/>
      <c r="DN81" s="210"/>
      <c r="DO81" s="210"/>
      <c r="DP81" s="210"/>
      <c r="DQ81" s="210"/>
      <c r="DR81" s="210"/>
      <c r="DS81" s="210"/>
      <c r="DT81" s="210"/>
    </row>
    <row r="82" spans="1:124" ht="102.75" customHeight="1" x14ac:dyDescent="0.2">
      <c r="A82" s="251"/>
      <c r="B82" s="245"/>
      <c r="C82" s="254"/>
      <c r="D82" s="254"/>
      <c r="E82" s="245"/>
      <c r="F82" s="267"/>
      <c r="G82" s="267"/>
      <c r="H82" s="277"/>
      <c r="I82" s="233"/>
      <c r="J82" s="236"/>
      <c r="K82" s="227"/>
      <c r="L82" s="242"/>
      <c r="M82" s="239"/>
      <c r="N82" s="227"/>
      <c r="O82" s="224"/>
      <c r="P82" s="224"/>
      <c r="Q82" s="230"/>
      <c r="R82" s="134">
        <v>2</v>
      </c>
      <c r="S82" s="130" t="s">
        <v>488</v>
      </c>
      <c r="T82" s="56" t="str">
        <f>VLOOKUP(U82,FORMULAS!$A$15:$B$18,2,0)</f>
        <v>Probabilidad</v>
      </c>
      <c r="U82" s="57" t="s">
        <v>14</v>
      </c>
      <c r="V82" s="58">
        <f>+IF(U82='Tabla Valoración controles'!$D$4,'Tabla Valoración controles'!$F$4,IF('208-PLA-Ft-78 Mapa Gestión'!U82='Tabla Valoración controles'!$D$5,'Tabla Valoración controles'!$F$5,IF(U82=FORMULAS!$A$10,0,'Tabla Valoración controles'!$F$6)))</f>
        <v>0.15</v>
      </c>
      <c r="W82" s="57" t="s">
        <v>9</v>
      </c>
      <c r="X82" s="59">
        <f>+IF(W82='Tabla Valoración controles'!$D$7,'Tabla Valoración controles'!$F$7,IF(U82=FORMULAS!$A$10,0,'Tabla Valoración controles'!$F$8))</f>
        <v>0.25</v>
      </c>
      <c r="Y82" s="57" t="s">
        <v>19</v>
      </c>
      <c r="Z82" s="58">
        <f>+IF(Y82='Tabla Valoración controles'!$D$9,'Tabla Valoración controles'!$F$9,IF(U82=FORMULAS!$A$10,0,'Tabla Valoración controles'!$F$10))</f>
        <v>0</v>
      </c>
      <c r="AA82" s="57" t="s">
        <v>21</v>
      </c>
      <c r="AB82" s="58">
        <f>+IF(AA82='Tabla Valoración controles'!$D$9,'Tabla Valoración controles'!$F$9,IF(W82=FORMULAS!$A$10,0,'Tabla Valoración controles'!$F$10))</f>
        <v>0</v>
      </c>
      <c r="AC82" s="57" t="s">
        <v>100</v>
      </c>
      <c r="AD82" s="58">
        <f>+IF(AC82='Tabla Valoración controles'!$D$13,'Tabla Valoración controles'!$F$13,'Tabla Valoración controles'!$F$14)</f>
        <v>0</v>
      </c>
      <c r="AE82" s="105">
        <f t="shared" si="56"/>
        <v>0.4</v>
      </c>
      <c r="AF82" s="105">
        <f t="shared" ref="AF82" si="66">+AE82*AG81</f>
        <v>0.16000000000000003</v>
      </c>
      <c r="AG82" s="105">
        <f t="shared" ref="AG82" si="67">+AG81-AF82</f>
        <v>0.24</v>
      </c>
      <c r="AH82" s="214"/>
      <c r="AI82" s="214"/>
      <c r="AJ82" s="214"/>
      <c r="AK82" s="214"/>
      <c r="AL82" s="215"/>
      <c r="AM82" s="217"/>
      <c r="AN82" s="211"/>
      <c r="AO82" s="140"/>
      <c r="AP82" s="140"/>
      <c r="AQ82" s="166"/>
      <c r="AR82" s="140"/>
      <c r="AS82" s="140"/>
      <c r="AT82" s="140"/>
      <c r="AU82" s="140"/>
      <c r="AV82" s="143"/>
      <c r="AW82" s="208"/>
      <c r="AX82" s="109"/>
      <c r="AY82" s="109"/>
      <c r="AZ82" s="109"/>
      <c r="BA82" s="109"/>
      <c r="BB82" s="109"/>
      <c r="BC82" s="109"/>
      <c r="BD82" s="109"/>
      <c r="BE82" s="109"/>
      <c r="BF82" s="109"/>
      <c r="BG82" s="109"/>
      <c r="BH82" s="109"/>
      <c r="BI82" s="109"/>
      <c r="BJ82" s="109"/>
      <c r="BK82" s="109"/>
      <c r="BL82" s="109"/>
      <c r="BM82" s="109"/>
      <c r="BN82" s="109"/>
      <c r="BO82" s="109"/>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c r="CO82" s="211"/>
      <c r="CP82" s="211"/>
      <c r="CQ82" s="211"/>
      <c r="CR82" s="211"/>
      <c r="CS82" s="211"/>
      <c r="CT82" s="211"/>
      <c r="CU82" s="211"/>
      <c r="CV82" s="211"/>
      <c r="CW82" s="211"/>
      <c r="CX82" s="211"/>
      <c r="CY82" s="211"/>
      <c r="CZ82" s="211"/>
      <c r="DA82" s="211"/>
      <c r="DB82" s="211"/>
      <c r="DC82" s="211"/>
      <c r="DD82" s="211"/>
      <c r="DE82" s="211"/>
      <c r="DF82" s="211"/>
      <c r="DG82" s="211"/>
      <c r="DH82" s="211"/>
      <c r="DI82" s="211"/>
      <c r="DJ82" s="211"/>
      <c r="DK82" s="211"/>
      <c r="DL82" s="211"/>
      <c r="DM82" s="211"/>
      <c r="DN82" s="211"/>
      <c r="DO82" s="211"/>
      <c r="DP82" s="211"/>
      <c r="DQ82" s="211"/>
      <c r="DR82" s="211"/>
      <c r="DS82" s="211"/>
      <c r="DT82" s="211"/>
    </row>
    <row r="83" spans="1:124" ht="17.25" customHeight="1" x14ac:dyDescent="0.2">
      <c r="A83" s="251"/>
      <c r="B83" s="245"/>
      <c r="C83" s="254"/>
      <c r="D83" s="254"/>
      <c r="E83" s="245"/>
      <c r="F83" s="267"/>
      <c r="G83" s="267"/>
      <c r="H83" s="277"/>
      <c r="I83" s="233"/>
      <c r="J83" s="236"/>
      <c r="K83" s="227"/>
      <c r="L83" s="242"/>
      <c r="M83" s="239"/>
      <c r="N83" s="227"/>
      <c r="O83" s="224"/>
      <c r="P83" s="224"/>
      <c r="Q83" s="230"/>
      <c r="R83" s="132"/>
      <c r="S83" s="130"/>
      <c r="T83" s="56">
        <f>VLOOKUP(U83,FORMULAS!$A$15:$B$18,2,0)</f>
        <v>0</v>
      </c>
      <c r="U83" s="57" t="s">
        <v>157</v>
      </c>
      <c r="V83" s="58">
        <f>+IF(U83='Tabla Valoración controles'!$D$4,'Tabla Valoración controles'!$F$4,IF('208-PLA-Ft-78 Mapa Gestión'!U83='Tabla Valoración controles'!$D$5,'Tabla Valoración controles'!$F$5,IF(U83=FORMULAS!$A$10,0,'Tabla Valoración controles'!$F$6)))</f>
        <v>0</v>
      </c>
      <c r="W83" s="57"/>
      <c r="X83" s="59">
        <f>+IF(W83='Tabla Valoración controles'!$D$7,'Tabla Valoración controles'!$F$7,IF(U83=FORMULAS!$A$10,0,'Tabla Valoración controles'!$F$8))</f>
        <v>0</v>
      </c>
      <c r="Y83" s="57"/>
      <c r="Z83" s="58">
        <f>+IF(Y83='Tabla Valoración controles'!$D$9,'Tabla Valoración controles'!$F$9,IF(U83=FORMULAS!$A$10,0,'Tabla Valoración controles'!$F$10))</f>
        <v>0</v>
      </c>
      <c r="AA83" s="57"/>
      <c r="AB83" s="58">
        <f>+IF(AA83='Tabla Valoración controles'!$D$9,'Tabla Valoración controles'!$F$9,IF(W83=FORMULAS!$A$10,0,'Tabla Valoración controles'!$F$10))</f>
        <v>0</v>
      </c>
      <c r="AC83" s="57"/>
      <c r="AD83" s="58">
        <f>+IF(AC83='Tabla Valoración controles'!$D$13,'Tabla Valoración controles'!$F$13,'Tabla Valoración controles'!$F$14)</f>
        <v>0</v>
      </c>
      <c r="AE83" s="105">
        <f t="shared" si="56"/>
        <v>0</v>
      </c>
      <c r="AF83" s="105">
        <f t="shared" ref="AF83:AF86" si="68">+AF82*AE83</f>
        <v>0</v>
      </c>
      <c r="AG83" s="105">
        <f t="shared" si="12"/>
        <v>0.24</v>
      </c>
      <c r="AH83" s="214"/>
      <c r="AI83" s="214"/>
      <c r="AJ83" s="214"/>
      <c r="AK83" s="214"/>
      <c r="AL83" s="215"/>
      <c r="AM83" s="217"/>
      <c r="AN83" s="211"/>
      <c r="AO83" s="140"/>
      <c r="AP83" s="140"/>
      <c r="AQ83" s="166"/>
      <c r="AR83" s="140"/>
      <c r="AS83" s="140"/>
      <c r="AT83" s="140"/>
      <c r="AU83" s="140"/>
      <c r="AV83" s="143"/>
      <c r="AW83" s="208"/>
      <c r="AX83" s="109"/>
      <c r="AY83" s="109"/>
      <c r="AZ83" s="109"/>
      <c r="BA83" s="109"/>
      <c r="BB83" s="109"/>
      <c r="BC83" s="109"/>
      <c r="BD83" s="109"/>
      <c r="BE83" s="109"/>
      <c r="BF83" s="109"/>
      <c r="BG83" s="109"/>
      <c r="BH83" s="109"/>
      <c r="BI83" s="109"/>
      <c r="BJ83" s="109"/>
      <c r="BK83" s="109"/>
      <c r="BL83" s="109"/>
      <c r="BM83" s="109"/>
      <c r="BN83" s="109"/>
      <c r="BO83" s="109"/>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c r="CP83" s="211"/>
      <c r="CQ83" s="211"/>
      <c r="CR83" s="211"/>
      <c r="CS83" s="211"/>
      <c r="CT83" s="211"/>
      <c r="CU83" s="211"/>
      <c r="CV83" s="211"/>
      <c r="CW83" s="211"/>
      <c r="CX83" s="211"/>
      <c r="CY83" s="211"/>
      <c r="CZ83" s="211"/>
      <c r="DA83" s="211"/>
      <c r="DB83" s="211"/>
      <c r="DC83" s="211"/>
      <c r="DD83" s="211"/>
      <c r="DE83" s="211"/>
      <c r="DF83" s="211"/>
      <c r="DG83" s="211"/>
      <c r="DH83" s="211"/>
      <c r="DI83" s="211"/>
      <c r="DJ83" s="211"/>
      <c r="DK83" s="211"/>
      <c r="DL83" s="211"/>
      <c r="DM83" s="211"/>
      <c r="DN83" s="211"/>
      <c r="DO83" s="211"/>
      <c r="DP83" s="211"/>
      <c r="DQ83" s="211"/>
      <c r="DR83" s="211"/>
      <c r="DS83" s="211"/>
      <c r="DT83" s="211"/>
    </row>
    <row r="84" spans="1:124" ht="17.25" customHeight="1" x14ac:dyDescent="0.2">
      <c r="A84" s="251"/>
      <c r="B84" s="245"/>
      <c r="C84" s="254"/>
      <c r="D84" s="254"/>
      <c r="E84" s="245"/>
      <c r="F84" s="267"/>
      <c r="G84" s="267"/>
      <c r="H84" s="277"/>
      <c r="I84" s="233"/>
      <c r="J84" s="236"/>
      <c r="K84" s="227"/>
      <c r="L84" s="242"/>
      <c r="M84" s="239"/>
      <c r="N84" s="227"/>
      <c r="O84" s="224"/>
      <c r="P84" s="224"/>
      <c r="Q84" s="230"/>
      <c r="R84" s="132"/>
      <c r="S84" s="130"/>
      <c r="T84" s="56">
        <f>VLOOKUP(U84,FORMULAS!$A$15:$B$18,2,0)</f>
        <v>0</v>
      </c>
      <c r="U84" s="57" t="s">
        <v>157</v>
      </c>
      <c r="V84" s="58">
        <f>+IF(U84='Tabla Valoración controles'!$D$4,'Tabla Valoración controles'!$F$4,IF('208-PLA-Ft-78 Mapa Gestión'!U84='Tabla Valoración controles'!$D$5,'Tabla Valoración controles'!$F$5,IF(U84=FORMULAS!$A$10,0,'Tabla Valoración controles'!$F$6)))</f>
        <v>0</v>
      </c>
      <c r="W84" s="57"/>
      <c r="X84" s="59">
        <f>+IF(W84='Tabla Valoración controles'!$D$7,'Tabla Valoración controles'!$F$7,IF(U84=FORMULAS!$A$10,0,'Tabla Valoración controles'!$F$8))</f>
        <v>0</v>
      </c>
      <c r="Y84" s="57"/>
      <c r="Z84" s="58">
        <f>+IF(Y84='Tabla Valoración controles'!$D$9,'Tabla Valoración controles'!$F$9,IF(U84=FORMULAS!$A$10,0,'Tabla Valoración controles'!$F$10))</f>
        <v>0</v>
      </c>
      <c r="AA84" s="57"/>
      <c r="AB84" s="58">
        <f>+IF(AA84='Tabla Valoración controles'!$D$9,'Tabla Valoración controles'!$F$9,IF(W84=FORMULAS!$A$10,0,'Tabla Valoración controles'!$F$10))</f>
        <v>0</v>
      </c>
      <c r="AC84" s="57"/>
      <c r="AD84" s="58">
        <f>+IF(AC84='Tabla Valoración controles'!$D$13,'Tabla Valoración controles'!$F$13,'Tabla Valoración controles'!$F$14)</f>
        <v>0</v>
      </c>
      <c r="AE84" s="105">
        <f t="shared" si="56"/>
        <v>0</v>
      </c>
      <c r="AF84" s="105">
        <f t="shared" si="68"/>
        <v>0</v>
      </c>
      <c r="AG84" s="105">
        <f t="shared" si="12"/>
        <v>0.24</v>
      </c>
      <c r="AH84" s="214"/>
      <c r="AI84" s="214"/>
      <c r="AJ84" s="214"/>
      <c r="AK84" s="214"/>
      <c r="AL84" s="215"/>
      <c r="AM84" s="217"/>
      <c r="AN84" s="211"/>
      <c r="AO84" s="140"/>
      <c r="AP84" s="140"/>
      <c r="AQ84" s="166"/>
      <c r="AR84" s="140"/>
      <c r="AS84" s="140"/>
      <c r="AT84" s="140"/>
      <c r="AU84" s="140"/>
      <c r="AV84" s="143"/>
      <c r="AW84" s="208"/>
      <c r="AX84" s="109"/>
      <c r="AY84" s="109"/>
      <c r="AZ84" s="109"/>
      <c r="BA84" s="109"/>
      <c r="BB84" s="109"/>
      <c r="BC84" s="109"/>
      <c r="BD84" s="109"/>
      <c r="BE84" s="109"/>
      <c r="BF84" s="109"/>
      <c r="BG84" s="109"/>
      <c r="BH84" s="109"/>
      <c r="BI84" s="109"/>
      <c r="BJ84" s="109"/>
      <c r="BK84" s="109"/>
      <c r="BL84" s="109"/>
      <c r="BM84" s="109"/>
      <c r="BN84" s="109"/>
      <c r="BO84" s="109"/>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211"/>
      <c r="DF84" s="211"/>
      <c r="DG84" s="211"/>
      <c r="DH84" s="211"/>
      <c r="DI84" s="211"/>
      <c r="DJ84" s="211"/>
      <c r="DK84" s="211"/>
      <c r="DL84" s="211"/>
      <c r="DM84" s="211"/>
      <c r="DN84" s="211"/>
      <c r="DO84" s="211"/>
      <c r="DP84" s="211"/>
      <c r="DQ84" s="211"/>
      <c r="DR84" s="211"/>
      <c r="DS84" s="211"/>
      <c r="DT84" s="211"/>
    </row>
    <row r="85" spans="1:124" ht="17.25" customHeight="1" x14ac:dyDescent="0.2">
      <c r="A85" s="251"/>
      <c r="B85" s="245"/>
      <c r="C85" s="254"/>
      <c r="D85" s="254"/>
      <c r="E85" s="245"/>
      <c r="F85" s="267"/>
      <c r="G85" s="267"/>
      <c r="H85" s="277"/>
      <c r="I85" s="233"/>
      <c r="J85" s="236"/>
      <c r="K85" s="227"/>
      <c r="L85" s="242"/>
      <c r="M85" s="239"/>
      <c r="N85" s="227"/>
      <c r="O85" s="224"/>
      <c r="P85" s="224"/>
      <c r="Q85" s="230"/>
      <c r="R85" s="132"/>
      <c r="S85" s="130"/>
      <c r="T85" s="56">
        <f>VLOOKUP(U85,FORMULAS!$A$15:$B$18,2,0)</f>
        <v>0</v>
      </c>
      <c r="U85" s="57" t="s">
        <v>157</v>
      </c>
      <c r="V85" s="58">
        <f>+IF(U85='Tabla Valoración controles'!$D$4,'Tabla Valoración controles'!$F$4,IF('208-PLA-Ft-78 Mapa Gestión'!U85='Tabla Valoración controles'!$D$5,'Tabla Valoración controles'!$F$5,IF(U85=FORMULAS!$A$10,0,'Tabla Valoración controles'!$F$6)))</f>
        <v>0</v>
      </c>
      <c r="W85" s="57"/>
      <c r="X85" s="59">
        <f>+IF(W85='Tabla Valoración controles'!$D$7,'Tabla Valoración controles'!$F$7,IF(U85=FORMULAS!$A$10,0,'Tabla Valoración controles'!$F$8))</f>
        <v>0</v>
      </c>
      <c r="Y85" s="57"/>
      <c r="Z85" s="58">
        <f>+IF(Y85='Tabla Valoración controles'!$D$9,'Tabla Valoración controles'!$F$9,IF(U85=FORMULAS!$A$10,0,'Tabla Valoración controles'!$F$10))</f>
        <v>0</v>
      </c>
      <c r="AA85" s="57"/>
      <c r="AB85" s="58">
        <f>+IF(AA85='Tabla Valoración controles'!$D$9,'Tabla Valoración controles'!$F$9,IF(W85=FORMULAS!$A$10,0,'Tabla Valoración controles'!$F$10))</f>
        <v>0</v>
      </c>
      <c r="AC85" s="57"/>
      <c r="AD85" s="58">
        <f>+IF(AC85='Tabla Valoración controles'!$D$13,'Tabla Valoración controles'!$F$13,'Tabla Valoración controles'!$F$14)</f>
        <v>0</v>
      </c>
      <c r="AE85" s="105">
        <f t="shared" si="56"/>
        <v>0</v>
      </c>
      <c r="AF85" s="105">
        <f t="shared" si="68"/>
        <v>0</v>
      </c>
      <c r="AG85" s="105">
        <f t="shared" si="12"/>
        <v>0.24</v>
      </c>
      <c r="AH85" s="214"/>
      <c r="AI85" s="214"/>
      <c r="AJ85" s="214"/>
      <c r="AK85" s="214"/>
      <c r="AL85" s="215"/>
      <c r="AM85" s="217"/>
      <c r="AN85" s="211"/>
      <c r="AO85" s="140"/>
      <c r="AP85" s="140"/>
      <c r="AQ85" s="166"/>
      <c r="AR85" s="140"/>
      <c r="AS85" s="140"/>
      <c r="AT85" s="140"/>
      <c r="AU85" s="140"/>
      <c r="AV85" s="143"/>
      <c r="AW85" s="208"/>
      <c r="AX85" s="109"/>
      <c r="AY85" s="109"/>
      <c r="AZ85" s="109"/>
      <c r="BA85" s="109"/>
      <c r="BB85" s="109"/>
      <c r="BC85" s="109"/>
      <c r="BD85" s="109"/>
      <c r="BE85" s="109"/>
      <c r="BF85" s="109"/>
      <c r="BG85" s="109"/>
      <c r="BH85" s="109"/>
      <c r="BI85" s="109"/>
      <c r="BJ85" s="109"/>
      <c r="BK85" s="109"/>
      <c r="BL85" s="109"/>
      <c r="BM85" s="109"/>
      <c r="BN85" s="109"/>
      <c r="BO85" s="109"/>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211"/>
      <c r="DF85" s="211"/>
      <c r="DG85" s="211"/>
      <c r="DH85" s="211"/>
      <c r="DI85" s="211"/>
      <c r="DJ85" s="211"/>
      <c r="DK85" s="211"/>
      <c r="DL85" s="211"/>
      <c r="DM85" s="211"/>
      <c r="DN85" s="211"/>
      <c r="DO85" s="211"/>
      <c r="DP85" s="211"/>
      <c r="DQ85" s="211"/>
      <c r="DR85" s="211"/>
      <c r="DS85" s="211"/>
      <c r="DT85" s="211"/>
    </row>
    <row r="86" spans="1:124" ht="17.25" customHeight="1" x14ac:dyDescent="0.2">
      <c r="A86" s="252"/>
      <c r="B86" s="246"/>
      <c r="C86" s="255"/>
      <c r="D86" s="255"/>
      <c r="E86" s="246"/>
      <c r="F86" s="268"/>
      <c r="G86" s="268"/>
      <c r="H86" s="278"/>
      <c r="I86" s="234"/>
      <c r="J86" s="237"/>
      <c r="K86" s="228"/>
      <c r="L86" s="243"/>
      <c r="M86" s="240"/>
      <c r="N86" s="228"/>
      <c r="O86" s="225"/>
      <c r="P86" s="225"/>
      <c r="Q86" s="231"/>
      <c r="R86" s="132"/>
      <c r="S86" s="130"/>
      <c r="T86" s="56">
        <f>VLOOKUP(U86,FORMULAS!$A$15:$B$18,2,0)</f>
        <v>0</v>
      </c>
      <c r="U86" s="57" t="s">
        <v>157</v>
      </c>
      <c r="V86" s="58">
        <f>+IF(U86='Tabla Valoración controles'!$D$4,'Tabla Valoración controles'!$F$4,IF('208-PLA-Ft-78 Mapa Gestión'!U86='Tabla Valoración controles'!$D$5,'Tabla Valoración controles'!$F$5,IF(U86=FORMULAS!$A$10,0,'Tabla Valoración controles'!$F$6)))</f>
        <v>0</v>
      </c>
      <c r="W86" s="57"/>
      <c r="X86" s="59">
        <f>+IF(W86='Tabla Valoración controles'!$D$7,'Tabla Valoración controles'!$F$7,IF(U86=FORMULAS!$A$10,0,'Tabla Valoración controles'!$F$8))</f>
        <v>0</v>
      </c>
      <c r="Y86" s="57"/>
      <c r="Z86" s="58">
        <f>+IF(Y86='Tabla Valoración controles'!$D$9,'Tabla Valoración controles'!$F$9,IF(U86=FORMULAS!$A$10,0,'Tabla Valoración controles'!$F$10))</f>
        <v>0</v>
      </c>
      <c r="AA86" s="57"/>
      <c r="AB86" s="58">
        <f>+IF(AA86='Tabla Valoración controles'!$D$9,'Tabla Valoración controles'!$F$9,IF(W86=FORMULAS!$A$10,0,'Tabla Valoración controles'!$F$10))</f>
        <v>0</v>
      </c>
      <c r="AC86" s="57"/>
      <c r="AD86" s="58">
        <f>+IF(AC86='Tabla Valoración controles'!$D$13,'Tabla Valoración controles'!$F$13,'Tabla Valoración controles'!$F$14)</f>
        <v>0</v>
      </c>
      <c r="AE86" s="105">
        <f t="shared" si="56"/>
        <v>0</v>
      </c>
      <c r="AF86" s="105">
        <f t="shared" si="68"/>
        <v>0</v>
      </c>
      <c r="AG86" s="105">
        <f t="shared" si="12"/>
        <v>0.24</v>
      </c>
      <c r="AH86" s="214"/>
      <c r="AI86" s="214"/>
      <c r="AJ86" s="214"/>
      <c r="AK86" s="214"/>
      <c r="AL86" s="215"/>
      <c r="AM86" s="265"/>
      <c r="AN86" s="212"/>
      <c r="AO86" s="140"/>
      <c r="AP86" s="140"/>
      <c r="AQ86" s="166"/>
      <c r="AR86" s="140"/>
      <c r="AS86" s="140"/>
      <c r="AT86" s="140"/>
      <c r="AU86" s="140"/>
      <c r="AV86" s="144"/>
      <c r="AW86" s="209"/>
      <c r="AX86" s="110"/>
      <c r="AY86" s="110"/>
      <c r="AZ86" s="110"/>
      <c r="BA86" s="110"/>
      <c r="BB86" s="110"/>
      <c r="BC86" s="110"/>
      <c r="BD86" s="110"/>
      <c r="BE86" s="110"/>
      <c r="BF86" s="110"/>
      <c r="BG86" s="110"/>
      <c r="BH86" s="110"/>
      <c r="BI86" s="110"/>
      <c r="BJ86" s="110"/>
      <c r="BK86" s="110"/>
      <c r="BL86" s="110"/>
      <c r="BM86" s="110"/>
      <c r="BN86" s="110"/>
      <c r="BO86" s="110"/>
      <c r="BP86" s="212"/>
      <c r="BQ86" s="212"/>
      <c r="BR86" s="212"/>
      <c r="BS86" s="212"/>
      <c r="BT86" s="212"/>
      <c r="BU86" s="212"/>
      <c r="BV86" s="212"/>
      <c r="BW86" s="212"/>
      <c r="BX86" s="212"/>
      <c r="BY86" s="212"/>
      <c r="BZ86" s="212"/>
      <c r="CA86" s="212"/>
      <c r="CB86" s="212"/>
      <c r="CC86" s="212"/>
      <c r="CD86" s="212"/>
      <c r="CE86" s="212"/>
      <c r="CF86" s="212"/>
      <c r="CG86" s="212"/>
      <c r="CH86" s="212"/>
      <c r="CI86" s="212"/>
      <c r="CJ86" s="212"/>
      <c r="CK86" s="212"/>
      <c r="CL86" s="212"/>
      <c r="CM86" s="212"/>
      <c r="CN86" s="212"/>
      <c r="CO86" s="212"/>
      <c r="CP86" s="212"/>
      <c r="CQ86" s="212"/>
      <c r="CR86" s="212"/>
      <c r="CS86" s="212"/>
      <c r="CT86" s="212"/>
      <c r="CU86" s="212"/>
      <c r="CV86" s="212"/>
      <c r="CW86" s="212"/>
      <c r="CX86" s="212"/>
      <c r="CY86" s="212"/>
      <c r="CZ86" s="212"/>
      <c r="DA86" s="212"/>
      <c r="DB86" s="212"/>
      <c r="DC86" s="212"/>
      <c r="DD86" s="212"/>
      <c r="DE86" s="212"/>
      <c r="DF86" s="212"/>
      <c r="DG86" s="212"/>
      <c r="DH86" s="212"/>
      <c r="DI86" s="212"/>
      <c r="DJ86" s="212"/>
      <c r="DK86" s="212"/>
      <c r="DL86" s="212"/>
      <c r="DM86" s="212"/>
      <c r="DN86" s="212"/>
      <c r="DO86" s="212"/>
      <c r="DP86" s="212"/>
      <c r="DQ86" s="212"/>
      <c r="DR86" s="212"/>
      <c r="DS86" s="212"/>
      <c r="DT86" s="212"/>
    </row>
    <row r="87" spans="1:124" ht="192" customHeight="1" x14ac:dyDescent="0.2">
      <c r="A87" s="250">
        <v>14</v>
      </c>
      <c r="B87" s="244" t="s">
        <v>177</v>
      </c>
      <c r="C87" s="253" t="str">
        <f>VLOOKUP(B87,FORMULAS!$A$30:$B$52,2,0)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87" s="253" t="str">
        <f>VLOOKUP(B87,FORMULAS!$A$30:$C$52,3,0)</f>
        <v>Subdirector Financiero</v>
      </c>
      <c r="E87" s="244" t="s">
        <v>112</v>
      </c>
      <c r="F87" s="244" t="s">
        <v>387</v>
      </c>
      <c r="G87" s="244" t="s">
        <v>388</v>
      </c>
      <c r="H87" s="247" t="s">
        <v>389</v>
      </c>
      <c r="I87" s="232" t="s">
        <v>260</v>
      </c>
      <c r="J87" s="235">
        <v>700</v>
      </c>
      <c r="K87" s="226" t="str">
        <f>+IF(L87=FORMULAS!$N$2,FORMULAS!$O$2,IF('208-PLA-Ft-78 Mapa Gestión'!L87:L92=FORMULAS!$N$3,FORMULAS!$O$3,IF('208-PLA-Ft-78 Mapa Gestión'!L87:L92=FORMULAS!$N$4,FORMULAS!$O$4,IF('208-PLA-Ft-78 Mapa Gestión'!L87:L92=FORMULAS!$N$5,FORMULAS!$O$5,IF('208-PLA-Ft-78 Mapa Gestión'!L87:L92=FORMULAS!$N$6,FORMULAS!$O$6)))))</f>
        <v>Alta</v>
      </c>
      <c r="L87" s="241">
        <f>+IF(J87&lt;=FORMULAS!$M$2,FORMULAS!$N$2,IF('208-PLA-Ft-78 Mapa Gestión'!J87&lt;=FORMULAS!$M$3,FORMULAS!$N$3,IF('208-PLA-Ft-78 Mapa Gestión'!J87&lt;=FORMULAS!$M$4,FORMULAS!$N$4,IF('208-PLA-Ft-78 Mapa Gestión'!J87&lt;=FORMULAS!$M$5,FORMULAS!$N$5,FORMULAS!$N$6))))</f>
        <v>0.8</v>
      </c>
      <c r="M87" s="238" t="s">
        <v>86</v>
      </c>
      <c r="N87" s="226" t="str">
        <f>+IF(M87=FORMULAS!$H$2,FORMULAS!$I$2,IF('208-PLA-Ft-78 Mapa Gestión'!M87:M92=FORMULAS!$H$3,FORMULAS!$I$3,IF('208-PLA-Ft-78 Mapa Gestión'!M87:M92=FORMULAS!$H$4,FORMULAS!$I$4,IF('208-PLA-Ft-78 Mapa Gestión'!M87:M92=FORMULAS!$H$5,FORMULAS!$I$5,IF('208-PLA-Ft-78 Mapa Gestión'!M87:M92=FORMULAS!$H$6,FORMULAS!$I$6,IF('208-PLA-Ft-78 Mapa Gestión'!M87:M92=FORMULAS!$H$7,FORMULAS!$I$7,IF('208-PLA-Ft-78 Mapa Gestión'!M87:M92=FORMULAS!$H$8,FORMULAS!$I$8,IF('208-PLA-Ft-78 Mapa Gestión'!M87:M92=FORMULAS!$H$9,FORMULAS!$I$9,IF('208-PLA-Ft-78 Mapa Gestión'!M87:M92=FORMULAS!$H$10,FORMULAS!$I$10,IF('208-PLA-Ft-78 Mapa Gestión'!M87:M92=FORMULAS!$H$11,FORMULAS!$I$11))))))))))</f>
        <v>Mayor</v>
      </c>
      <c r="O87" s="223">
        <f>VLOOKUP(N87,FORMULAS!$I$1:$J$6,2,0)</f>
        <v>0.8</v>
      </c>
      <c r="P87" s="223" t="str">
        <f t="shared" ref="P87" si="69">CONCATENATE(N87,K87)</f>
        <v>MayorAlta</v>
      </c>
      <c r="Q87" s="229" t="str">
        <f>VLOOKUP(P87,FORMULAS!$K$17:$L$42,2,0)</f>
        <v>Alto</v>
      </c>
      <c r="R87" s="132">
        <v>1</v>
      </c>
      <c r="S87" s="130" t="s">
        <v>489</v>
      </c>
      <c r="T87" s="56" t="str">
        <f>VLOOKUP(U87,FORMULAS!$A$15:$B$18,2,0)</f>
        <v>Probabilidad</v>
      </c>
      <c r="U87" s="57" t="s">
        <v>14</v>
      </c>
      <c r="V87" s="58">
        <f>+IF(U87='Tabla Valoración controles'!$D$4,'Tabla Valoración controles'!$F$4,IF('208-PLA-Ft-78 Mapa Gestión'!U87='Tabla Valoración controles'!$D$5,'Tabla Valoración controles'!$F$5,IF(U87=FORMULAS!$A$10,0,'Tabla Valoración controles'!$F$6)))</f>
        <v>0.15</v>
      </c>
      <c r="W87" s="57" t="s">
        <v>8</v>
      </c>
      <c r="X87" s="59">
        <f>+IF(W87='Tabla Valoración controles'!$D$7,'Tabla Valoración controles'!$F$7,IF(U87=FORMULAS!$A$10,0,'Tabla Valoración controles'!$F$8))</f>
        <v>0.15</v>
      </c>
      <c r="Y87" s="57" t="s">
        <v>19</v>
      </c>
      <c r="Z87" s="58">
        <f>+IF(Y87='Tabla Valoración controles'!$D$9,'Tabla Valoración controles'!$F$9,IF(U87=FORMULAS!$A$10,0,'Tabla Valoración controles'!$F$10))</f>
        <v>0</v>
      </c>
      <c r="AA87" s="57" t="s">
        <v>21</v>
      </c>
      <c r="AB87" s="58">
        <f>+IF(AA87='Tabla Valoración controles'!$D$9,'Tabla Valoración controles'!$F$9,IF(W87=FORMULAS!$A$10,0,'Tabla Valoración controles'!$F$10))</f>
        <v>0</v>
      </c>
      <c r="AC87" s="57" t="s">
        <v>100</v>
      </c>
      <c r="AD87" s="58">
        <f>+IF(AC87='Tabla Valoración controles'!$D$13,'Tabla Valoración controles'!$F$13,'Tabla Valoración controles'!$F$14)</f>
        <v>0</v>
      </c>
      <c r="AE87" s="105">
        <f t="shared" si="56"/>
        <v>0.3</v>
      </c>
      <c r="AF87" s="105">
        <f>+IF(T87=FORMULAS!$A$8,'208-PLA-Ft-78 Mapa Gestión'!AE87*'208-PLA-Ft-78 Mapa Gestión'!L87:L92,'208-PLA-Ft-78 Mapa Gestión'!AE87*'208-PLA-Ft-78 Mapa Gestión'!O87:O92)</f>
        <v>0.24</v>
      </c>
      <c r="AG87" s="105">
        <f>+IF(T87=FORMULAS!$A$8,'208-PLA-Ft-78 Mapa Gestión'!L87:L92-'208-PLA-Ft-78 Mapa Gestión'!AF87,0)</f>
        <v>0.56000000000000005</v>
      </c>
      <c r="AH87" s="213">
        <f t="shared" ref="AH87" si="70">+AG92</f>
        <v>0.39200000000000002</v>
      </c>
      <c r="AI87" s="213" t="str">
        <f>+IF(AH87&lt;=FORMULAS!$N$2,FORMULAS!$O$2,IF(AH87&lt;=FORMULAS!$N$3,FORMULAS!$O$3,IF(AH87&lt;=FORMULAS!$N$4,FORMULAS!$O$4,IF(AH87&lt;=FORMULAS!$N$5,FORMULAS!$O$5,FORMULAS!O84))))</f>
        <v>Baja</v>
      </c>
      <c r="AJ87" s="213" t="str">
        <f>+IF(T87=FORMULAS!$A$9,AG92,'208-PLA-Ft-78 Mapa Gestión'!N87:N92)</f>
        <v>Mayor</v>
      </c>
      <c r="AK87" s="213">
        <f>+IF(T87=FORMULAS!B87,'208-PLA-Ft-78 Mapa Gestión'!AG92,'208-PLA-Ft-78 Mapa Gestión'!O87:O92)</f>
        <v>0.8</v>
      </c>
      <c r="AL87" s="215" t="str">
        <f t="shared" ref="AL87" si="71">CONCATENATE(AJ87,AI87)</f>
        <v>MayorBaja</v>
      </c>
      <c r="AM87" s="216" t="str">
        <f>VLOOKUP(AL87,FORMULAS!$K$17:$L$42,2,0)</f>
        <v>Alto</v>
      </c>
      <c r="AN87" s="210" t="s">
        <v>163</v>
      </c>
      <c r="AO87" s="139" t="s">
        <v>543</v>
      </c>
      <c r="AP87" s="148" t="s">
        <v>586</v>
      </c>
      <c r="AQ87" s="148" t="s">
        <v>324</v>
      </c>
      <c r="AR87" s="156">
        <v>44562</v>
      </c>
      <c r="AS87" s="156">
        <v>44926</v>
      </c>
      <c r="AT87" s="148" t="s">
        <v>623</v>
      </c>
      <c r="AU87" s="148" t="s">
        <v>624</v>
      </c>
      <c r="AV87" s="157" t="s">
        <v>235</v>
      </c>
      <c r="AW87" s="207" t="s">
        <v>702</v>
      </c>
      <c r="AX87" s="108"/>
      <c r="AY87" s="108"/>
      <c r="AZ87" s="108"/>
      <c r="BA87" s="108"/>
      <c r="BB87" s="108"/>
      <c r="BC87" s="108"/>
      <c r="BD87" s="108"/>
      <c r="BE87" s="108"/>
      <c r="BF87" s="108"/>
      <c r="BG87" s="108"/>
      <c r="BH87" s="108"/>
      <c r="BI87" s="108"/>
      <c r="BJ87" s="108"/>
      <c r="BK87" s="108"/>
      <c r="BL87" s="108"/>
      <c r="BM87" s="108"/>
      <c r="BN87" s="108"/>
      <c r="BO87" s="108"/>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c r="CO87" s="210"/>
      <c r="CP87" s="210"/>
      <c r="CQ87" s="210"/>
      <c r="CR87" s="210"/>
      <c r="CS87" s="210"/>
      <c r="CT87" s="210"/>
      <c r="CU87" s="210"/>
      <c r="CV87" s="210"/>
      <c r="CW87" s="210"/>
      <c r="CX87" s="210"/>
      <c r="CY87" s="210"/>
      <c r="CZ87" s="210"/>
      <c r="DA87" s="210"/>
      <c r="DB87" s="210"/>
      <c r="DC87" s="210"/>
      <c r="DD87" s="210"/>
      <c r="DE87" s="210"/>
      <c r="DF87" s="210"/>
      <c r="DG87" s="210"/>
      <c r="DH87" s="210"/>
      <c r="DI87" s="210"/>
      <c r="DJ87" s="210"/>
      <c r="DK87" s="210"/>
      <c r="DL87" s="210"/>
      <c r="DM87" s="210"/>
      <c r="DN87" s="210"/>
      <c r="DO87" s="210"/>
      <c r="DP87" s="210"/>
      <c r="DQ87" s="210"/>
      <c r="DR87" s="210"/>
      <c r="DS87" s="210"/>
      <c r="DT87" s="210"/>
    </row>
    <row r="88" spans="1:124" ht="192" customHeight="1" x14ac:dyDescent="0.2">
      <c r="A88" s="251"/>
      <c r="B88" s="245"/>
      <c r="C88" s="254"/>
      <c r="D88" s="254"/>
      <c r="E88" s="245"/>
      <c r="F88" s="245"/>
      <c r="G88" s="245"/>
      <c r="H88" s="248"/>
      <c r="I88" s="233"/>
      <c r="J88" s="236"/>
      <c r="K88" s="227"/>
      <c r="L88" s="242"/>
      <c r="M88" s="239"/>
      <c r="N88" s="227"/>
      <c r="O88" s="224"/>
      <c r="P88" s="224"/>
      <c r="Q88" s="230"/>
      <c r="R88" s="132">
        <v>2</v>
      </c>
      <c r="S88" s="130" t="s">
        <v>490</v>
      </c>
      <c r="T88" s="56" t="str">
        <f>VLOOKUP(U88,FORMULAS!$A$15:$B$18,2,0)</f>
        <v>Probabilidad</v>
      </c>
      <c r="U88" s="57" t="s">
        <v>14</v>
      </c>
      <c r="V88" s="58">
        <f>+IF(U88='Tabla Valoración controles'!$D$4,'Tabla Valoración controles'!$F$4,IF('208-PLA-Ft-78 Mapa Gestión'!U88='Tabla Valoración controles'!$D$5,'Tabla Valoración controles'!$F$5,IF(U88=FORMULAS!$A$10,0,'Tabla Valoración controles'!$F$6)))</f>
        <v>0.15</v>
      </c>
      <c r="W88" s="57" t="s">
        <v>8</v>
      </c>
      <c r="X88" s="59">
        <f>+IF(W88='Tabla Valoración controles'!$D$7,'Tabla Valoración controles'!$F$7,IF(U88=FORMULAS!$A$10,0,'Tabla Valoración controles'!$F$8))</f>
        <v>0.15</v>
      </c>
      <c r="Y88" s="57" t="s">
        <v>19</v>
      </c>
      <c r="Z88" s="58">
        <f>+IF(Y88='Tabla Valoración controles'!$D$9,'Tabla Valoración controles'!$F$9,IF(U88=FORMULAS!$A$10,0,'Tabla Valoración controles'!$F$10))</f>
        <v>0</v>
      </c>
      <c r="AA88" s="57" t="s">
        <v>21</v>
      </c>
      <c r="AB88" s="58">
        <f>+IF(AA88='Tabla Valoración controles'!$D$9,'Tabla Valoración controles'!$F$9,IF(W88=FORMULAS!$A$10,0,'Tabla Valoración controles'!$F$10))</f>
        <v>0</v>
      </c>
      <c r="AC88" s="57" t="s">
        <v>100</v>
      </c>
      <c r="AD88" s="58">
        <f>+IF(AC88='Tabla Valoración controles'!$D$13,'Tabla Valoración controles'!$F$13,'Tabla Valoración controles'!$F$14)</f>
        <v>0</v>
      </c>
      <c r="AE88" s="105">
        <f t="shared" si="56"/>
        <v>0.3</v>
      </c>
      <c r="AF88" s="105">
        <f t="shared" ref="AF88" si="72">+AE88*AG87</f>
        <v>0.16800000000000001</v>
      </c>
      <c r="AG88" s="105">
        <f t="shared" ref="AG88" si="73">+AG87-AF88</f>
        <v>0.39200000000000002</v>
      </c>
      <c r="AH88" s="214"/>
      <c r="AI88" s="214"/>
      <c r="AJ88" s="214"/>
      <c r="AK88" s="214"/>
      <c r="AL88" s="215"/>
      <c r="AM88" s="217"/>
      <c r="AN88" s="211"/>
      <c r="AO88" s="139" t="s">
        <v>544</v>
      </c>
      <c r="AP88" s="148" t="s">
        <v>587</v>
      </c>
      <c r="AQ88" s="148" t="s">
        <v>324</v>
      </c>
      <c r="AR88" s="156">
        <v>44562</v>
      </c>
      <c r="AS88" s="156">
        <v>44926</v>
      </c>
      <c r="AT88" s="148" t="s">
        <v>625</v>
      </c>
      <c r="AU88" s="148" t="s">
        <v>626</v>
      </c>
      <c r="AV88" s="157" t="s">
        <v>235</v>
      </c>
      <c r="AW88" s="208"/>
      <c r="AX88" s="109"/>
      <c r="AY88" s="109"/>
      <c r="AZ88" s="109"/>
      <c r="BA88" s="109"/>
      <c r="BB88" s="109"/>
      <c r="BC88" s="109"/>
      <c r="BD88" s="109"/>
      <c r="BE88" s="109"/>
      <c r="BF88" s="109"/>
      <c r="BG88" s="109"/>
      <c r="BH88" s="109"/>
      <c r="BI88" s="109"/>
      <c r="BJ88" s="109"/>
      <c r="BK88" s="109"/>
      <c r="BL88" s="109"/>
      <c r="BM88" s="109"/>
      <c r="BN88" s="109"/>
      <c r="BO88" s="109"/>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c r="CX88" s="211"/>
      <c r="CY88" s="211"/>
      <c r="CZ88" s="211"/>
      <c r="DA88" s="211"/>
      <c r="DB88" s="211"/>
      <c r="DC88" s="211"/>
      <c r="DD88" s="211"/>
      <c r="DE88" s="211"/>
      <c r="DF88" s="211"/>
      <c r="DG88" s="211"/>
      <c r="DH88" s="211"/>
      <c r="DI88" s="211"/>
      <c r="DJ88" s="211"/>
      <c r="DK88" s="211"/>
      <c r="DL88" s="211"/>
      <c r="DM88" s="211"/>
      <c r="DN88" s="211"/>
      <c r="DO88" s="211"/>
      <c r="DP88" s="211"/>
      <c r="DQ88" s="211"/>
      <c r="DR88" s="211"/>
      <c r="DS88" s="211"/>
      <c r="DT88" s="211"/>
    </row>
    <row r="89" spans="1:124" ht="17.25" customHeight="1" x14ac:dyDescent="0.2">
      <c r="A89" s="251"/>
      <c r="B89" s="245"/>
      <c r="C89" s="254"/>
      <c r="D89" s="254"/>
      <c r="E89" s="245"/>
      <c r="F89" s="245"/>
      <c r="G89" s="245"/>
      <c r="H89" s="248"/>
      <c r="I89" s="233"/>
      <c r="J89" s="236"/>
      <c r="K89" s="227"/>
      <c r="L89" s="242"/>
      <c r="M89" s="239"/>
      <c r="N89" s="227"/>
      <c r="O89" s="224"/>
      <c r="P89" s="224"/>
      <c r="Q89" s="230"/>
      <c r="R89" s="132"/>
      <c r="S89" s="130"/>
      <c r="T89" s="56">
        <f>VLOOKUP(U89,FORMULAS!$A$15:$B$18,2,0)</f>
        <v>0</v>
      </c>
      <c r="U89" s="57" t="s">
        <v>157</v>
      </c>
      <c r="V89" s="58">
        <f>+IF(U89='Tabla Valoración controles'!$D$4,'Tabla Valoración controles'!$F$4,IF('208-PLA-Ft-78 Mapa Gestión'!U89='Tabla Valoración controles'!$D$5,'Tabla Valoración controles'!$F$5,IF(U89=FORMULAS!$A$10,0,'Tabla Valoración controles'!$F$6)))</f>
        <v>0</v>
      </c>
      <c r="W89" s="57"/>
      <c r="X89" s="59">
        <f>+IF(W89='Tabla Valoración controles'!$D$7,'Tabla Valoración controles'!$F$7,IF(U89=FORMULAS!$A$10,0,'Tabla Valoración controles'!$F$8))</f>
        <v>0</v>
      </c>
      <c r="Y89" s="57"/>
      <c r="Z89" s="58">
        <f>+IF(Y89='Tabla Valoración controles'!$D$9,'Tabla Valoración controles'!$F$9,IF(U89=FORMULAS!$A$10,0,'Tabla Valoración controles'!$F$10))</f>
        <v>0</v>
      </c>
      <c r="AA89" s="57"/>
      <c r="AB89" s="58">
        <f>+IF(AA89='Tabla Valoración controles'!$D$9,'Tabla Valoración controles'!$F$9,IF(W89=FORMULAS!$A$10,0,'Tabla Valoración controles'!$F$10))</f>
        <v>0</v>
      </c>
      <c r="AC89" s="57"/>
      <c r="AD89" s="58">
        <f>+IF(AC89='Tabla Valoración controles'!$D$13,'Tabla Valoración controles'!$F$13,'Tabla Valoración controles'!$F$14)</f>
        <v>0</v>
      </c>
      <c r="AE89" s="105">
        <f t="shared" si="56"/>
        <v>0</v>
      </c>
      <c r="AF89" s="105">
        <f t="shared" ref="AF89:AF92" si="74">+AF88*AE89</f>
        <v>0</v>
      </c>
      <c r="AG89" s="105">
        <f t="shared" si="12"/>
        <v>0.39200000000000002</v>
      </c>
      <c r="AH89" s="214"/>
      <c r="AI89" s="214"/>
      <c r="AJ89" s="214"/>
      <c r="AK89" s="214"/>
      <c r="AL89" s="215"/>
      <c r="AM89" s="217"/>
      <c r="AN89" s="211"/>
      <c r="AO89" s="143"/>
      <c r="AP89" s="143"/>
      <c r="AQ89" s="143"/>
      <c r="AR89" s="143"/>
      <c r="AS89" s="143"/>
      <c r="AT89" s="143"/>
      <c r="AU89" s="143"/>
      <c r="AV89" s="143"/>
      <c r="AW89" s="208"/>
      <c r="AX89" s="109"/>
      <c r="AY89" s="109"/>
      <c r="AZ89" s="109"/>
      <c r="BA89" s="109"/>
      <c r="BB89" s="109"/>
      <c r="BC89" s="109"/>
      <c r="BD89" s="109"/>
      <c r="BE89" s="109"/>
      <c r="BF89" s="109"/>
      <c r="BG89" s="109"/>
      <c r="BH89" s="109"/>
      <c r="BI89" s="109"/>
      <c r="BJ89" s="109"/>
      <c r="BK89" s="109"/>
      <c r="BL89" s="109"/>
      <c r="BM89" s="109"/>
      <c r="BN89" s="109"/>
      <c r="BO89" s="109"/>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c r="CP89" s="211"/>
      <c r="CQ89" s="211"/>
      <c r="CR89" s="211"/>
      <c r="CS89" s="211"/>
      <c r="CT89" s="211"/>
      <c r="CU89" s="211"/>
      <c r="CV89" s="211"/>
      <c r="CW89" s="211"/>
      <c r="CX89" s="211"/>
      <c r="CY89" s="211"/>
      <c r="CZ89" s="211"/>
      <c r="DA89" s="211"/>
      <c r="DB89" s="211"/>
      <c r="DC89" s="211"/>
      <c r="DD89" s="211"/>
      <c r="DE89" s="211"/>
      <c r="DF89" s="211"/>
      <c r="DG89" s="211"/>
      <c r="DH89" s="211"/>
      <c r="DI89" s="211"/>
      <c r="DJ89" s="211"/>
      <c r="DK89" s="211"/>
      <c r="DL89" s="211"/>
      <c r="DM89" s="211"/>
      <c r="DN89" s="211"/>
      <c r="DO89" s="211"/>
      <c r="DP89" s="211"/>
      <c r="DQ89" s="211"/>
      <c r="DR89" s="211"/>
      <c r="DS89" s="211"/>
      <c r="DT89" s="211"/>
    </row>
    <row r="90" spans="1:124" ht="17.25" customHeight="1" x14ac:dyDescent="0.2">
      <c r="A90" s="251"/>
      <c r="B90" s="245"/>
      <c r="C90" s="254"/>
      <c r="D90" s="254"/>
      <c r="E90" s="245"/>
      <c r="F90" s="245"/>
      <c r="G90" s="245"/>
      <c r="H90" s="248"/>
      <c r="I90" s="233"/>
      <c r="J90" s="236"/>
      <c r="K90" s="227"/>
      <c r="L90" s="242"/>
      <c r="M90" s="239"/>
      <c r="N90" s="227"/>
      <c r="O90" s="224"/>
      <c r="P90" s="224"/>
      <c r="Q90" s="230"/>
      <c r="R90" s="132"/>
      <c r="S90" s="130"/>
      <c r="T90" s="56">
        <f>VLOOKUP(U90,FORMULAS!$A$15:$B$18,2,0)</f>
        <v>0</v>
      </c>
      <c r="U90" s="57" t="s">
        <v>157</v>
      </c>
      <c r="V90" s="58">
        <f>+IF(U90='Tabla Valoración controles'!$D$4,'Tabla Valoración controles'!$F$4,IF('208-PLA-Ft-78 Mapa Gestión'!U90='Tabla Valoración controles'!$D$5,'Tabla Valoración controles'!$F$5,IF(U90=FORMULAS!$A$10,0,'Tabla Valoración controles'!$F$6)))</f>
        <v>0</v>
      </c>
      <c r="W90" s="57"/>
      <c r="X90" s="59">
        <f>+IF(W90='Tabla Valoración controles'!$D$7,'Tabla Valoración controles'!$F$7,IF(U90=FORMULAS!$A$10,0,'Tabla Valoración controles'!$F$8))</f>
        <v>0</v>
      </c>
      <c r="Y90" s="57"/>
      <c r="Z90" s="58">
        <f>+IF(Y90='Tabla Valoración controles'!$D$9,'Tabla Valoración controles'!$F$9,IF(U90=FORMULAS!$A$10,0,'Tabla Valoración controles'!$F$10))</f>
        <v>0</v>
      </c>
      <c r="AA90" s="57"/>
      <c r="AB90" s="58">
        <f>+IF(AA90='Tabla Valoración controles'!$D$9,'Tabla Valoración controles'!$F$9,IF(W90=FORMULAS!$A$10,0,'Tabla Valoración controles'!$F$10))</f>
        <v>0</v>
      </c>
      <c r="AC90" s="57"/>
      <c r="AD90" s="58">
        <f>+IF(AC90='Tabla Valoración controles'!$D$13,'Tabla Valoración controles'!$F$13,'Tabla Valoración controles'!$F$14)</f>
        <v>0</v>
      </c>
      <c r="AE90" s="105">
        <f t="shared" si="56"/>
        <v>0</v>
      </c>
      <c r="AF90" s="105">
        <f t="shared" si="74"/>
        <v>0</v>
      </c>
      <c r="AG90" s="105">
        <f t="shared" si="12"/>
        <v>0.39200000000000002</v>
      </c>
      <c r="AH90" s="214"/>
      <c r="AI90" s="214"/>
      <c r="AJ90" s="214"/>
      <c r="AK90" s="214"/>
      <c r="AL90" s="215"/>
      <c r="AM90" s="217"/>
      <c r="AN90" s="211"/>
      <c r="AO90" s="143"/>
      <c r="AP90" s="143"/>
      <c r="AQ90" s="143"/>
      <c r="AR90" s="143"/>
      <c r="AS90" s="143"/>
      <c r="AT90" s="143"/>
      <c r="AU90" s="143"/>
      <c r="AV90" s="143"/>
      <c r="AW90" s="208"/>
      <c r="AX90" s="109"/>
      <c r="AY90" s="109"/>
      <c r="AZ90" s="109"/>
      <c r="BA90" s="109"/>
      <c r="BB90" s="109"/>
      <c r="BC90" s="109"/>
      <c r="BD90" s="109"/>
      <c r="BE90" s="109"/>
      <c r="BF90" s="109"/>
      <c r="BG90" s="109"/>
      <c r="BH90" s="109"/>
      <c r="BI90" s="109"/>
      <c r="BJ90" s="109"/>
      <c r="BK90" s="109"/>
      <c r="BL90" s="109"/>
      <c r="BM90" s="109"/>
      <c r="BN90" s="109"/>
      <c r="BO90" s="109"/>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c r="CO90" s="211"/>
      <c r="CP90" s="211"/>
      <c r="CQ90" s="211"/>
      <c r="CR90" s="211"/>
      <c r="CS90" s="211"/>
      <c r="CT90" s="211"/>
      <c r="CU90" s="211"/>
      <c r="CV90" s="211"/>
      <c r="CW90" s="211"/>
      <c r="CX90" s="211"/>
      <c r="CY90" s="211"/>
      <c r="CZ90" s="211"/>
      <c r="DA90" s="211"/>
      <c r="DB90" s="211"/>
      <c r="DC90" s="211"/>
      <c r="DD90" s="211"/>
      <c r="DE90" s="211"/>
      <c r="DF90" s="211"/>
      <c r="DG90" s="211"/>
      <c r="DH90" s="211"/>
      <c r="DI90" s="211"/>
      <c r="DJ90" s="211"/>
      <c r="DK90" s="211"/>
      <c r="DL90" s="211"/>
      <c r="DM90" s="211"/>
      <c r="DN90" s="211"/>
      <c r="DO90" s="211"/>
      <c r="DP90" s="211"/>
      <c r="DQ90" s="211"/>
      <c r="DR90" s="211"/>
      <c r="DS90" s="211"/>
      <c r="DT90" s="211"/>
    </row>
    <row r="91" spans="1:124" ht="17.25" customHeight="1" x14ac:dyDescent="0.2">
      <c r="A91" s="251"/>
      <c r="B91" s="245"/>
      <c r="C91" s="254"/>
      <c r="D91" s="254"/>
      <c r="E91" s="245"/>
      <c r="F91" s="245"/>
      <c r="G91" s="245"/>
      <c r="H91" s="248"/>
      <c r="I91" s="233"/>
      <c r="J91" s="236"/>
      <c r="K91" s="227"/>
      <c r="L91" s="242"/>
      <c r="M91" s="239"/>
      <c r="N91" s="227"/>
      <c r="O91" s="224"/>
      <c r="P91" s="224"/>
      <c r="Q91" s="230"/>
      <c r="R91" s="132"/>
      <c r="S91" s="130"/>
      <c r="T91" s="56">
        <f>VLOOKUP(U91,FORMULAS!$A$15:$B$18,2,0)</f>
        <v>0</v>
      </c>
      <c r="U91" s="57" t="s">
        <v>157</v>
      </c>
      <c r="V91" s="58">
        <f>+IF(U91='Tabla Valoración controles'!$D$4,'Tabla Valoración controles'!$F$4,IF('208-PLA-Ft-78 Mapa Gestión'!U91='Tabla Valoración controles'!$D$5,'Tabla Valoración controles'!$F$5,IF(U91=FORMULAS!$A$10,0,'Tabla Valoración controles'!$F$6)))</f>
        <v>0</v>
      </c>
      <c r="W91" s="57"/>
      <c r="X91" s="59">
        <f>+IF(W91='Tabla Valoración controles'!$D$7,'Tabla Valoración controles'!$F$7,IF(U91=FORMULAS!$A$10,0,'Tabla Valoración controles'!$F$8))</f>
        <v>0</v>
      </c>
      <c r="Y91" s="57"/>
      <c r="Z91" s="58">
        <f>+IF(Y91='Tabla Valoración controles'!$D$9,'Tabla Valoración controles'!$F$9,IF(U91=FORMULAS!$A$10,0,'Tabla Valoración controles'!$F$10))</f>
        <v>0</v>
      </c>
      <c r="AA91" s="57"/>
      <c r="AB91" s="58">
        <f>+IF(AA91='Tabla Valoración controles'!$D$9,'Tabla Valoración controles'!$F$9,IF(W91=FORMULAS!$A$10,0,'Tabla Valoración controles'!$F$10))</f>
        <v>0</v>
      </c>
      <c r="AC91" s="57"/>
      <c r="AD91" s="58">
        <f>+IF(AC91='Tabla Valoración controles'!$D$13,'Tabla Valoración controles'!$F$13,'Tabla Valoración controles'!$F$14)</f>
        <v>0</v>
      </c>
      <c r="AE91" s="105">
        <f t="shared" si="56"/>
        <v>0</v>
      </c>
      <c r="AF91" s="105">
        <f t="shared" si="74"/>
        <v>0</v>
      </c>
      <c r="AG91" s="105">
        <f t="shared" si="12"/>
        <v>0.39200000000000002</v>
      </c>
      <c r="AH91" s="214"/>
      <c r="AI91" s="214"/>
      <c r="AJ91" s="214"/>
      <c r="AK91" s="214"/>
      <c r="AL91" s="215"/>
      <c r="AM91" s="217"/>
      <c r="AN91" s="211"/>
      <c r="AO91" s="143"/>
      <c r="AP91" s="143"/>
      <c r="AQ91" s="143"/>
      <c r="AR91" s="143"/>
      <c r="AS91" s="143"/>
      <c r="AT91" s="143"/>
      <c r="AU91" s="143"/>
      <c r="AV91" s="143"/>
      <c r="AW91" s="208"/>
      <c r="AX91" s="109"/>
      <c r="AY91" s="109"/>
      <c r="AZ91" s="109"/>
      <c r="BA91" s="109"/>
      <c r="BB91" s="109"/>
      <c r="BC91" s="109"/>
      <c r="BD91" s="109"/>
      <c r="BE91" s="109"/>
      <c r="BF91" s="109"/>
      <c r="BG91" s="109"/>
      <c r="BH91" s="109"/>
      <c r="BI91" s="109"/>
      <c r="BJ91" s="109"/>
      <c r="BK91" s="109"/>
      <c r="BL91" s="109"/>
      <c r="BM91" s="109"/>
      <c r="BN91" s="109"/>
      <c r="BO91" s="109"/>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c r="CP91" s="211"/>
      <c r="CQ91" s="211"/>
      <c r="CR91" s="211"/>
      <c r="CS91" s="211"/>
      <c r="CT91" s="211"/>
      <c r="CU91" s="211"/>
      <c r="CV91" s="211"/>
      <c r="CW91" s="211"/>
      <c r="CX91" s="211"/>
      <c r="CY91" s="211"/>
      <c r="CZ91" s="211"/>
      <c r="DA91" s="211"/>
      <c r="DB91" s="211"/>
      <c r="DC91" s="211"/>
      <c r="DD91" s="211"/>
      <c r="DE91" s="211"/>
      <c r="DF91" s="211"/>
      <c r="DG91" s="211"/>
      <c r="DH91" s="211"/>
      <c r="DI91" s="211"/>
      <c r="DJ91" s="211"/>
      <c r="DK91" s="211"/>
      <c r="DL91" s="211"/>
      <c r="DM91" s="211"/>
      <c r="DN91" s="211"/>
      <c r="DO91" s="211"/>
      <c r="DP91" s="211"/>
      <c r="DQ91" s="211"/>
      <c r="DR91" s="211"/>
      <c r="DS91" s="211"/>
      <c r="DT91" s="211"/>
    </row>
    <row r="92" spans="1:124" ht="17.25" customHeight="1" x14ac:dyDescent="0.2">
      <c r="A92" s="252"/>
      <c r="B92" s="246"/>
      <c r="C92" s="255"/>
      <c r="D92" s="255"/>
      <c r="E92" s="246"/>
      <c r="F92" s="246"/>
      <c r="G92" s="246"/>
      <c r="H92" s="249"/>
      <c r="I92" s="234"/>
      <c r="J92" s="237"/>
      <c r="K92" s="228"/>
      <c r="L92" s="243"/>
      <c r="M92" s="240"/>
      <c r="N92" s="228"/>
      <c r="O92" s="225"/>
      <c r="P92" s="225"/>
      <c r="Q92" s="231"/>
      <c r="R92" s="132"/>
      <c r="S92" s="130"/>
      <c r="T92" s="56">
        <f>VLOOKUP(U92,FORMULAS!$A$15:$B$18,2,0)</f>
        <v>0</v>
      </c>
      <c r="U92" s="57" t="s">
        <v>157</v>
      </c>
      <c r="V92" s="58">
        <f>+IF(U92='Tabla Valoración controles'!$D$4,'Tabla Valoración controles'!$F$4,IF('208-PLA-Ft-78 Mapa Gestión'!U92='Tabla Valoración controles'!$D$5,'Tabla Valoración controles'!$F$5,IF(U92=FORMULAS!$A$10,0,'Tabla Valoración controles'!$F$6)))</f>
        <v>0</v>
      </c>
      <c r="W92" s="57"/>
      <c r="X92" s="59">
        <f>+IF(W92='Tabla Valoración controles'!$D$7,'Tabla Valoración controles'!$F$7,IF(U92=FORMULAS!$A$10,0,'Tabla Valoración controles'!$F$8))</f>
        <v>0</v>
      </c>
      <c r="Y92" s="57"/>
      <c r="Z92" s="58">
        <f>+IF(Y92='Tabla Valoración controles'!$D$9,'Tabla Valoración controles'!$F$9,IF(U92=FORMULAS!$A$10,0,'Tabla Valoración controles'!$F$10))</f>
        <v>0</v>
      </c>
      <c r="AA92" s="57"/>
      <c r="AB92" s="58">
        <f>+IF(AA92='Tabla Valoración controles'!$D$9,'Tabla Valoración controles'!$F$9,IF(W92=FORMULAS!$A$10,0,'Tabla Valoración controles'!$F$10))</f>
        <v>0</v>
      </c>
      <c r="AC92" s="57"/>
      <c r="AD92" s="58">
        <f>+IF(AC92='Tabla Valoración controles'!$D$13,'Tabla Valoración controles'!$F$13,'Tabla Valoración controles'!$F$14)</f>
        <v>0</v>
      </c>
      <c r="AE92" s="105">
        <f t="shared" si="56"/>
        <v>0</v>
      </c>
      <c r="AF92" s="105">
        <f t="shared" si="74"/>
        <v>0</v>
      </c>
      <c r="AG92" s="105">
        <f t="shared" ref="AG92:AG155" si="75">+AG91-AF92</f>
        <v>0.39200000000000002</v>
      </c>
      <c r="AH92" s="214"/>
      <c r="AI92" s="214"/>
      <c r="AJ92" s="214"/>
      <c r="AK92" s="214"/>
      <c r="AL92" s="215"/>
      <c r="AM92" s="265"/>
      <c r="AN92" s="212"/>
      <c r="AO92" s="144"/>
      <c r="AP92" s="144"/>
      <c r="AQ92" s="144"/>
      <c r="AR92" s="144"/>
      <c r="AS92" s="144"/>
      <c r="AT92" s="144"/>
      <c r="AU92" s="144"/>
      <c r="AV92" s="144"/>
      <c r="AW92" s="209"/>
      <c r="AX92" s="110"/>
      <c r="AY92" s="110"/>
      <c r="AZ92" s="110"/>
      <c r="BA92" s="110"/>
      <c r="BB92" s="110"/>
      <c r="BC92" s="110"/>
      <c r="BD92" s="110"/>
      <c r="BE92" s="110"/>
      <c r="BF92" s="110"/>
      <c r="BG92" s="110"/>
      <c r="BH92" s="110"/>
      <c r="BI92" s="110"/>
      <c r="BJ92" s="110"/>
      <c r="BK92" s="110"/>
      <c r="BL92" s="110"/>
      <c r="BM92" s="110"/>
      <c r="BN92" s="110"/>
      <c r="BO92" s="110"/>
      <c r="BP92" s="212"/>
      <c r="BQ92" s="212"/>
      <c r="BR92" s="212"/>
      <c r="BS92" s="212"/>
      <c r="BT92" s="212"/>
      <c r="BU92" s="212"/>
      <c r="BV92" s="212"/>
      <c r="BW92" s="212"/>
      <c r="BX92" s="212"/>
      <c r="BY92" s="212"/>
      <c r="BZ92" s="212"/>
      <c r="CA92" s="212"/>
      <c r="CB92" s="212"/>
      <c r="CC92" s="212"/>
      <c r="CD92" s="212"/>
      <c r="CE92" s="212"/>
      <c r="CF92" s="212"/>
      <c r="CG92" s="212"/>
      <c r="CH92" s="212"/>
      <c r="CI92" s="212"/>
      <c r="CJ92" s="212"/>
      <c r="CK92" s="212"/>
      <c r="CL92" s="212"/>
      <c r="CM92" s="212"/>
      <c r="CN92" s="212"/>
      <c r="CO92" s="212"/>
      <c r="CP92" s="212"/>
      <c r="CQ92" s="212"/>
      <c r="CR92" s="212"/>
      <c r="CS92" s="212"/>
      <c r="CT92" s="212"/>
      <c r="CU92" s="212"/>
      <c r="CV92" s="212"/>
      <c r="CW92" s="212"/>
      <c r="CX92" s="212"/>
      <c r="CY92" s="212"/>
      <c r="CZ92" s="212"/>
      <c r="DA92" s="212"/>
      <c r="DB92" s="212"/>
      <c r="DC92" s="212"/>
      <c r="DD92" s="212"/>
      <c r="DE92" s="212"/>
      <c r="DF92" s="212"/>
      <c r="DG92" s="212"/>
      <c r="DH92" s="212"/>
      <c r="DI92" s="212"/>
      <c r="DJ92" s="212"/>
      <c r="DK92" s="212"/>
      <c r="DL92" s="212"/>
      <c r="DM92" s="212"/>
      <c r="DN92" s="212"/>
      <c r="DO92" s="212"/>
      <c r="DP92" s="212"/>
      <c r="DQ92" s="212"/>
      <c r="DR92" s="212"/>
      <c r="DS92" s="212"/>
      <c r="DT92" s="212"/>
    </row>
    <row r="93" spans="1:124" ht="117" customHeight="1" x14ac:dyDescent="0.2">
      <c r="A93" s="250">
        <v>15</v>
      </c>
      <c r="B93" s="244" t="s">
        <v>173</v>
      </c>
      <c r="C93" s="253" t="str">
        <f>VLOOKUP(B93,FORMULAS!$A$30:$B$52,2,0)</f>
        <v>Titular predios de desarrollos urbanisticos de la Caja o que han sido cedidos a la misma por otras entidades publicas o privadas, con el fin de garantizar el derecho a la propiedad</v>
      </c>
      <c r="D93" s="253" t="str">
        <f>VLOOKUP(B93,FORMULAS!$A$30:$C$52,3,0)</f>
        <v>Director de Urbanizaciones y Titulación</v>
      </c>
      <c r="E93" s="244" t="s">
        <v>259</v>
      </c>
      <c r="F93" s="266" t="s">
        <v>390</v>
      </c>
      <c r="G93" s="266" t="s">
        <v>391</v>
      </c>
      <c r="H93" s="271" t="s">
        <v>392</v>
      </c>
      <c r="I93" s="232" t="s">
        <v>263</v>
      </c>
      <c r="J93" s="235">
        <v>24</v>
      </c>
      <c r="K93" s="226" t="str">
        <f>+IF(L93=FORMULAS!$N$2,FORMULAS!$O$2,IF('208-PLA-Ft-78 Mapa Gestión'!L93:L98=FORMULAS!$N$3,FORMULAS!$O$3,IF('208-PLA-Ft-78 Mapa Gestión'!L93:L98=FORMULAS!$N$4,FORMULAS!$O$4,IF('208-PLA-Ft-78 Mapa Gestión'!L93:L98=FORMULAS!$N$5,FORMULAS!$O$5,IF('208-PLA-Ft-78 Mapa Gestión'!L93:L98=FORMULAS!$N$6,FORMULAS!$O$6)))))</f>
        <v>Baja</v>
      </c>
      <c r="L93" s="241">
        <f>+IF(J93&lt;=FORMULAS!$M$2,FORMULAS!$N$2,IF('208-PLA-Ft-78 Mapa Gestión'!J93&lt;=FORMULAS!$M$3,FORMULAS!$N$3,IF('208-PLA-Ft-78 Mapa Gestión'!J93&lt;=FORMULAS!$M$4,FORMULAS!$N$4,IF('208-PLA-Ft-78 Mapa Gestión'!J93&lt;=FORMULAS!$M$5,FORMULAS!$N$5,FORMULAS!$N$6))))</f>
        <v>0.4</v>
      </c>
      <c r="M93" s="238" t="s">
        <v>262</v>
      </c>
      <c r="N93" s="226" t="str">
        <f>+IF(M93=FORMULAS!$H$2,FORMULAS!$I$2,IF('208-PLA-Ft-78 Mapa Gestión'!M93:M98=FORMULAS!$H$3,FORMULAS!$I$3,IF('208-PLA-Ft-78 Mapa Gestión'!M93:M98=FORMULAS!$H$4,FORMULAS!$I$4,IF('208-PLA-Ft-78 Mapa Gestión'!M93:M98=FORMULAS!$H$5,FORMULAS!$I$5,IF('208-PLA-Ft-78 Mapa Gestión'!M93:M98=FORMULAS!$H$6,FORMULAS!$I$6,IF('208-PLA-Ft-78 Mapa Gestión'!M93:M98=FORMULAS!$H$7,FORMULAS!$I$7,IF('208-PLA-Ft-78 Mapa Gestión'!M93:M98=FORMULAS!$H$8,FORMULAS!$I$8,IF('208-PLA-Ft-78 Mapa Gestión'!M93:M98=FORMULAS!$H$9,FORMULAS!$I$9,IF('208-PLA-Ft-78 Mapa Gestión'!M93:M98=FORMULAS!$H$10,FORMULAS!$I$10,IF('208-PLA-Ft-78 Mapa Gestión'!M93:M98=FORMULAS!$H$11,FORMULAS!$I$11))))))))))</f>
        <v>Mayor</v>
      </c>
      <c r="O93" s="223">
        <f>VLOOKUP(N93,FORMULAS!$I$1:$J$6,2,0)</f>
        <v>0.8</v>
      </c>
      <c r="P93" s="223" t="str">
        <f t="shared" ref="P93" si="76">CONCATENATE(N93,K93)</f>
        <v>MayorBaja</v>
      </c>
      <c r="Q93" s="229" t="str">
        <f>VLOOKUP(P93,FORMULAS!$K$17:$L$42,2,0)</f>
        <v>Alto</v>
      </c>
      <c r="R93" s="134">
        <v>1</v>
      </c>
      <c r="S93" s="130" t="s">
        <v>491</v>
      </c>
      <c r="T93" s="56" t="str">
        <f>VLOOKUP(U93,FORMULAS!$A$15:$B$18,2,0)</f>
        <v>Probabilidad</v>
      </c>
      <c r="U93" s="57" t="s">
        <v>13</v>
      </c>
      <c r="V93" s="58">
        <f>+IF(U93='Tabla Valoración controles'!$D$4,'Tabla Valoración controles'!$F$4,IF('208-PLA-Ft-78 Mapa Gestión'!U93='Tabla Valoración controles'!$D$5,'Tabla Valoración controles'!$F$5,IF(U93=FORMULAS!$A$10,0,'Tabla Valoración controles'!$F$6)))</f>
        <v>0.25</v>
      </c>
      <c r="W93" s="57" t="s">
        <v>8</v>
      </c>
      <c r="X93" s="59">
        <f>+IF(W93='Tabla Valoración controles'!$D$7,'Tabla Valoración controles'!$F$7,IF(U93=FORMULAS!$A$10,0,'Tabla Valoración controles'!$F$8))</f>
        <v>0.15</v>
      </c>
      <c r="Y93" s="57" t="s">
        <v>18</v>
      </c>
      <c r="Z93" s="58">
        <f>+IF(Y93='Tabla Valoración controles'!$D$9,'Tabla Valoración controles'!$F$9,IF(U93=FORMULAS!$A$10,0,'Tabla Valoración controles'!$F$10))</f>
        <v>0</v>
      </c>
      <c r="AA93" s="57" t="s">
        <v>21</v>
      </c>
      <c r="AB93" s="58">
        <f>+IF(AA93='Tabla Valoración controles'!$D$9,'Tabla Valoración controles'!$F$9,IF(W93=FORMULAS!$A$10,0,'Tabla Valoración controles'!$F$10))</f>
        <v>0</v>
      </c>
      <c r="AC93" s="57" t="s">
        <v>100</v>
      </c>
      <c r="AD93" s="58">
        <f>+IF(AC93='Tabla Valoración controles'!$D$13,'Tabla Valoración controles'!$F$13,'Tabla Valoración controles'!$F$14)</f>
        <v>0</v>
      </c>
      <c r="AE93" s="105">
        <f t="shared" si="56"/>
        <v>0.4</v>
      </c>
      <c r="AF93" s="105">
        <f>+IF(T93=FORMULAS!$A$8,'208-PLA-Ft-78 Mapa Gestión'!AE93*'208-PLA-Ft-78 Mapa Gestión'!L93:L98,'208-PLA-Ft-78 Mapa Gestión'!AE93*'208-PLA-Ft-78 Mapa Gestión'!O93:O98)</f>
        <v>0.16000000000000003</v>
      </c>
      <c r="AG93" s="105">
        <f>+IF(T93=FORMULAS!$A$8,'208-PLA-Ft-78 Mapa Gestión'!L93:L98-'208-PLA-Ft-78 Mapa Gestión'!AF93,0)</f>
        <v>0.24</v>
      </c>
      <c r="AH93" s="213">
        <f t="shared" ref="AH93" si="77">+AG98</f>
        <v>0.24</v>
      </c>
      <c r="AI93" s="213" t="str">
        <f>+IF(AH93&lt;=FORMULAS!$N$2,FORMULAS!$O$2,IF(AH93&lt;=FORMULAS!$N$3,FORMULAS!$O$3,IF(AH93&lt;=FORMULAS!$N$4,FORMULAS!$O$4,IF(AH93&lt;=FORMULAS!$N$5,FORMULAS!$O$5,FORMULAS!O90))))</f>
        <v>Baja</v>
      </c>
      <c r="AJ93" s="213" t="str">
        <f>+IF(T93=FORMULAS!$A$9,AG98,'208-PLA-Ft-78 Mapa Gestión'!N93:N98)</f>
        <v>Mayor</v>
      </c>
      <c r="AK93" s="213">
        <f>+IF(T93=FORMULAS!B93,'208-PLA-Ft-78 Mapa Gestión'!AG98,'208-PLA-Ft-78 Mapa Gestión'!O93:O98)</f>
        <v>0.8</v>
      </c>
      <c r="AL93" s="215" t="str">
        <f t="shared" ref="AL93" si="78">CONCATENATE(AJ93,AI93)</f>
        <v>MayorBaja</v>
      </c>
      <c r="AM93" s="216" t="str">
        <f>VLOOKUP(AL93,FORMULAS!$K$17:$L$42,2,0)</f>
        <v>Alto</v>
      </c>
      <c r="AN93" s="210" t="s">
        <v>163</v>
      </c>
      <c r="AO93" s="140" t="s">
        <v>545</v>
      </c>
      <c r="AP93" s="140" t="s">
        <v>588</v>
      </c>
      <c r="AQ93" s="166" t="s">
        <v>714</v>
      </c>
      <c r="AR93" s="174">
        <v>44562</v>
      </c>
      <c r="AS93" s="174">
        <v>44925</v>
      </c>
      <c r="AT93" s="140" t="s">
        <v>627</v>
      </c>
      <c r="AU93" s="140" t="s">
        <v>628</v>
      </c>
      <c r="AV93" s="157" t="s">
        <v>235</v>
      </c>
      <c r="AW93" s="207" t="s">
        <v>703</v>
      </c>
      <c r="AX93" s="108"/>
      <c r="AY93" s="108"/>
      <c r="AZ93" s="108"/>
      <c r="BA93" s="108"/>
      <c r="BB93" s="108"/>
      <c r="BC93" s="108"/>
      <c r="BD93" s="108"/>
      <c r="BE93" s="108"/>
      <c r="BF93" s="108"/>
      <c r="BG93" s="108"/>
      <c r="BH93" s="108"/>
      <c r="BI93" s="108"/>
      <c r="BJ93" s="108"/>
      <c r="BK93" s="108"/>
      <c r="BL93" s="108"/>
      <c r="BM93" s="108"/>
      <c r="BN93" s="108"/>
      <c r="BO93" s="108"/>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row>
    <row r="94" spans="1:124" ht="17.25" customHeight="1" x14ac:dyDescent="0.2">
      <c r="A94" s="251"/>
      <c r="B94" s="245"/>
      <c r="C94" s="254"/>
      <c r="D94" s="254"/>
      <c r="E94" s="245"/>
      <c r="F94" s="267"/>
      <c r="G94" s="267"/>
      <c r="H94" s="277"/>
      <c r="I94" s="233"/>
      <c r="J94" s="236"/>
      <c r="K94" s="227"/>
      <c r="L94" s="242"/>
      <c r="M94" s="239"/>
      <c r="N94" s="227"/>
      <c r="O94" s="224"/>
      <c r="P94" s="224"/>
      <c r="Q94" s="230"/>
      <c r="R94" s="132"/>
      <c r="S94" s="130"/>
      <c r="T94" s="56">
        <f>VLOOKUP(U94,FORMULAS!$A$15:$B$18,2,0)</f>
        <v>0</v>
      </c>
      <c r="U94" s="57" t="s">
        <v>157</v>
      </c>
      <c r="V94" s="58">
        <f>+IF(U94='Tabla Valoración controles'!$D$4,'Tabla Valoración controles'!$F$4,IF('208-PLA-Ft-78 Mapa Gestión'!U94='Tabla Valoración controles'!$D$5,'Tabla Valoración controles'!$F$5,IF(U94=FORMULAS!$A$10,0,'Tabla Valoración controles'!$F$6)))</f>
        <v>0</v>
      </c>
      <c r="W94" s="57"/>
      <c r="X94" s="59">
        <f>+IF(W94='Tabla Valoración controles'!$D$7,'Tabla Valoración controles'!$F$7,IF(U94=FORMULAS!$A$10,0,'Tabla Valoración controles'!$F$8))</f>
        <v>0</v>
      </c>
      <c r="Y94" s="57"/>
      <c r="Z94" s="58">
        <f>+IF(Y94='Tabla Valoración controles'!$D$9,'Tabla Valoración controles'!$F$9,IF(U94=FORMULAS!$A$10,0,'Tabla Valoración controles'!$F$10))</f>
        <v>0</v>
      </c>
      <c r="AA94" s="57"/>
      <c r="AB94" s="58">
        <f>+IF(AA94='Tabla Valoración controles'!$D$9,'Tabla Valoración controles'!$F$9,IF(W94=FORMULAS!$A$10,0,'Tabla Valoración controles'!$F$10))</f>
        <v>0</v>
      </c>
      <c r="AC94" s="57"/>
      <c r="AD94" s="58">
        <f>+IF(AC94='Tabla Valoración controles'!$D$13,'Tabla Valoración controles'!$F$13,'Tabla Valoración controles'!$F$14)</f>
        <v>0</v>
      </c>
      <c r="AE94" s="105">
        <f t="shared" si="56"/>
        <v>0</v>
      </c>
      <c r="AF94" s="105">
        <f t="shared" ref="AF94" si="79">+AE94*AG93</f>
        <v>0</v>
      </c>
      <c r="AG94" s="105">
        <f t="shared" ref="AG94" si="80">+AG93-AF94</f>
        <v>0.24</v>
      </c>
      <c r="AH94" s="214"/>
      <c r="AI94" s="214"/>
      <c r="AJ94" s="214"/>
      <c r="AK94" s="214"/>
      <c r="AL94" s="215"/>
      <c r="AM94" s="217"/>
      <c r="AN94" s="211"/>
      <c r="AO94" s="140"/>
      <c r="AP94" s="140"/>
      <c r="AQ94" s="166"/>
      <c r="AR94" s="140"/>
      <c r="AS94" s="140"/>
      <c r="AT94" s="140"/>
      <c r="AU94" s="140"/>
      <c r="AV94" s="143"/>
      <c r="AW94" s="208"/>
      <c r="AX94" s="109"/>
      <c r="AY94" s="109"/>
      <c r="AZ94" s="109"/>
      <c r="BA94" s="109"/>
      <c r="BB94" s="109"/>
      <c r="BC94" s="109"/>
      <c r="BD94" s="109"/>
      <c r="BE94" s="109"/>
      <c r="BF94" s="109"/>
      <c r="BG94" s="109"/>
      <c r="BH94" s="109"/>
      <c r="BI94" s="109"/>
      <c r="BJ94" s="109"/>
      <c r="BK94" s="109"/>
      <c r="BL94" s="109"/>
      <c r="BM94" s="109"/>
      <c r="BN94" s="109"/>
      <c r="BO94" s="109"/>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c r="CX94" s="211"/>
      <c r="CY94" s="211"/>
      <c r="CZ94" s="211"/>
      <c r="DA94" s="211"/>
      <c r="DB94" s="211"/>
      <c r="DC94" s="211"/>
      <c r="DD94" s="211"/>
      <c r="DE94" s="211"/>
      <c r="DF94" s="211"/>
      <c r="DG94" s="211"/>
      <c r="DH94" s="211"/>
      <c r="DI94" s="211"/>
      <c r="DJ94" s="211"/>
      <c r="DK94" s="211"/>
      <c r="DL94" s="211"/>
      <c r="DM94" s="211"/>
      <c r="DN94" s="211"/>
      <c r="DO94" s="211"/>
      <c r="DP94" s="211"/>
      <c r="DQ94" s="211"/>
      <c r="DR94" s="211"/>
      <c r="DS94" s="211"/>
      <c r="DT94" s="211"/>
    </row>
    <row r="95" spans="1:124" ht="17.25" customHeight="1" x14ac:dyDescent="0.2">
      <c r="A95" s="251"/>
      <c r="B95" s="245"/>
      <c r="C95" s="254"/>
      <c r="D95" s="254"/>
      <c r="E95" s="245"/>
      <c r="F95" s="267"/>
      <c r="G95" s="267"/>
      <c r="H95" s="277"/>
      <c r="I95" s="233"/>
      <c r="J95" s="236"/>
      <c r="K95" s="227"/>
      <c r="L95" s="242"/>
      <c r="M95" s="239"/>
      <c r="N95" s="227"/>
      <c r="O95" s="224"/>
      <c r="P95" s="224"/>
      <c r="Q95" s="230"/>
      <c r="R95" s="132"/>
      <c r="S95" s="130"/>
      <c r="T95" s="56">
        <f>VLOOKUP(U95,FORMULAS!$A$15:$B$18,2,0)</f>
        <v>0</v>
      </c>
      <c r="U95" s="57" t="s">
        <v>157</v>
      </c>
      <c r="V95" s="58">
        <f>+IF(U95='Tabla Valoración controles'!$D$4,'Tabla Valoración controles'!$F$4,IF('208-PLA-Ft-78 Mapa Gestión'!U95='Tabla Valoración controles'!$D$5,'Tabla Valoración controles'!$F$5,IF(U95=FORMULAS!$A$10,0,'Tabla Valoración controles'!$F$6)))</f>
        <v>0</v>
      </c>
      <c r="W95" s="57"/>
      <c r="X95" s="59">
        <f>+IF(W95='Tabla Valoración controles'!$D$7,'Tabla Valoración controles'!$F$7,IF(U95=FORMULAS!$A$10,0,'Tabla Valoración controles'!$F$8))</f>
        <v>0</v>
      </c>
      <c r="Y95" s="57"/>
      <c r="Z95" s="58">
        <f>+IF(Y95='Tabla Valoración controles'!$D$9,'Tabla Valoración controles'!$F$9,IF(U95=FORMULAS!$A$10,0,'Tabla Valoración controles'!$F$10))</f>
        <v>0</v>
      </c>
      <c r="AA95" s="57"/>
      <c r="AB95" s="58">
        <f>+IF(AA95='Tabla Valoración controles'!$D$9,'Tabla Valoración controles'!$F$9,IF(W95=FORMULAS!$A$10,0,'Tabla Valoración controles'!$F$10))</f>
        <v>0</v>
      </c>
      <c r="AC95" s="57"/>
      <c r="AD95" s="58">
        <f>+IF(AC95='Tabla Valoración controles'!$D$13,'Tabla Valoración controles'!$F$13,'Tabla Valoración controles'!$F$14)</f>
        <v>0</v>
      </c>
      <c r="AE95" s="105">
        <f t="shared" si="56"/>
        <v>0</v>
      </c>
      <c r="AF95" s="105">
        <f t="shared" ref="AF95:AF98" si="81">+AF94*AE95</f>
        <v>0</v>
      </c>
      <c r="AG95" s="105">
        <f t="shared" si="75"/>
        <v>0.24</v>
      </c>
      <c r="AH95" s="214"/>
      <c r="AI95" s="214"/>
      <c r="AJ95" s="214"/>
      <c r="AK95" s="214"/>
      <c r="AL95" s="215"/>
      <c r="AM95" s="217"/>
      <c r="AN95" s="211"/>
      <c r="AO95" s="140"/>
      <c r="AP95" s="140"/>
      <c r="AQ95" s="166"/>
      <c r="AR95" s="140"/>
      <c r="AS95" s="140"/>
      <c r="AT95" s="140"/>
      <c r="AU95" s="140"/>
      <c r="AV95" s="143"/>
      <c r="AW95" s="208"/>
      <c r="AX95" s="109"/>
      <c r="AY95" s="109"/>
      <c r="AZ95" s="109"/>
      <c r="BA95" s="109"/>
      <c r="BB95" s="109"/>
      <c r="BC95" s="109"/>
      <c r="BD95" s="109"/>
      <c r="BE95" s="109"/>
      <c r="BF95" s="109"/>
      <c r="BG95" s="109"/>
      <c r="BH95" s="109"/>
      <c r="BI95" s="109"/>
      <c r="BJ95" s="109"/>
      <c r="BK95" s="109"/>
      <c r="BL95" s="109"/>
      <c r="BM95" s="109"/>
      <c r="BN95" s="109"/>
      <c r="BO95" s="109"/>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c r="CP95" s="211"/>
      <c r="CQ95" s="211"/>
      <c r="CR95" s="211"/>
      <c r="CS95" s="211"/>
      <c r="CT95" s="211"/>
      <c r="CU95" s="211"/>
      <c r="CV95" s="211"/>
      <c r="CW95" s="211"/>
      <c r="CX95" s="211"/>
      <c r="CY95" s="211"/>
      <c r="CZ95" s="211"/>
      <c r="DA95" s="211"/>
      <c r="DB95" s="211"/>
      <c r="DC95" s="211"/>
      <c r="DD95" s="211"/>
      <c r="DE95" s="211"/>
      <c r="DF95" s="211"/>
      <c r="DG95" s="211"/>
      <c r="DH95" s="211"/>
      <c r="DI95" s="211"/>
      <c r="DJ95" s="211"/>
      <c r="DK95" s="211"/>
      <c r="DL95" s="211"/>
      <c r="DM95" s="211"/>
      <c r="DN95" s="211"/>
      <c r="DO95" s="211"/>
      <c r="DP95" s="211"/>
      <c r="DQ95" s="211"/>
      <c r="DR95" s="211"/>
      <c r="DS95" s="211"/>
      <c r="DT95" s="211"/>
    </row>
    <row r="96" spans="1:124" ht="17.25" customHeight="1" x14ac:dyDescent="0.2">
      <c r="A96" s="251"/>
      <c r="B96" s="245"/>
      <c r="C96" s="254"/>
      <c r="D96" s="254"/>
      <c r="E96" s="245"/>
      <c r="F96" s="267"/>
      <c r="G96" s="267"/>
      <c r="H96" s="277"/>
      <c r="I96" s="233"/>
      <c r="J96" s="236"/>
      <c r="K96" s="227"/>
      <c r="L96" s="242"/>
      <c r="M96" s="239"/>
      <c r="N96" s="227"/>
      <c r="O96" s="224"/>
      <c r="P96" s="224"/>
      <c r="Q96" s="230"/>
      <c r="R96" s="132"/>
      <c r="S96" s="130"/>
      <c r="T96" s="56">
        <f>VLOOKUP(U96,FORMULAS!$A$15:$B$18,2,0)</f>
        <v>0</v>
      </c>
      <c r="U96" s="57" t="s">
        <v>157</v>
      </c>
      <c r="V96" s="58">
        <f>+IF(U96='Tabla Valoración controles'!$D$4,'Tabla Valoración controles'!$F$4,IF('208-PLA-Ft-78 Mapa Gestión'!U96='Tabla Valoración controles'!$D$5,'Tabla Valoración controles'!$F$5,IF(U96=FORMULAS!$A$10,0,'Tabla Valoración controles'!$F$6)))</f>
        <v>0</v>
      </c>
      <c r="W96" s="57"/>
      <c r="X96" s="59">
        <f>+IF(W96='Tabla Valoración controles'!$D$7,'Tabla Valoración controles'!$F$7,IF(U96=FORMULAS!$A$10,0,'Tabla Valoración controles'!$F$8))</f>
        <v>0</v>
      </c>
      <c r="Y96" s="57"/>
      <c r="Z96" s="58">
        <f>+IF(Y96='Tabla Valoración controles'!$D$9,'Tabla Valoración controles'!$F$9,IF(U96=FORMULAS!$A$10,0,'Tabla Valoración controles'!$F$10))</f>
        <v>0</v>
      </c>
      <c r="AA96" s="57"/>
      <c r="AB96" s="58">
        <f>+IF(AA96='Tabla Valoración controles'!$D$9,'Tabla Valoración controles'!$F$9,IF(W96=FORMULAS!$A$10,0,'Tabla Valoración controles'!$F$10))</f>
        <v>0</v>
      </c>
      <c r="AC96" s="57"/>
      <c r="AD96" s="58">
        <f>+IF(AC96='Tabla Valoración controles'!$D$13,'Tabla Valoración controles'!$F$13,'Tabla Valoración controles'!$F$14)</f>
        <v>0</v>
      </c>
      <c r="AE96" s="105">
        <f t="shared" si="56"/>
        <v>0</v>
      </c>
      <c r="AF96" s="105">
        <f t="shared" si="81"/>
        <v>0</v>
      </c>
      <c r="AG96" s="105">
        <f t="shared" si="75"/>
        <v>0.24</v>
      </c>
      <c r="AH96" s="214"/>
      <c r="AI96" s="214"/>
      <c r="AJ96" s="214"/>
      <c r="AK96" s="214"/>
      <c r="AL96" s="215"/>
      <c r="AM96" s="217"/>
      <c r="AN96" s="211"/>
      <c r="AO96" s="140"/>
      <c r="AP96" s="140"/>
      <c r="AQ96" s="166"/>
      <c r="AR96" s="140"/>
      <c r="AS96" s="140"/>
      <c r="AT96" s="140"/>
      <c r="AU96" s="140"/>
      <c r="AV96" s="143"/>
      <c r="AW96" s="208"/>
      <c r="AX96" s="109"/>
      <c r="AY96" s="109"/>
      <c r="AZ96" s="109"/>
      <c r="BA96" s="109"/>
      <c r="BB96" s="109"/>
      <c r="BC96" s="109"/>
      <c r="BD96" s="109"/>
      <c r="BE96" s="109"/>
      <c r="BF96" s="109"/>
      <c r="BG96" s="109"/>
      <c r="BH96" s="109"/>
      <c r="BI96" s="109"/>
      <c r="BJ96" s="109"/>
      <c r="BK96" s="109"/>
      <c r="BL96" s="109"/>
      <c r="BM96" s="109"/>
      <c r="BN96" s="109"/>
      <c r="BO96" s="109"/>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c r="DI96" s="211"/>
      <c r="DJ96" s="211"/>
      <c r="DK96" s="211"/>
      <c r="DL96" s="211"/>
      <c r="DM96" s="211"/>
      <c r="DN96" s="211"/>
      <c r="DO96" s="211"/>
      <c r="DP96" s="211"/>
      <c r="DQ96" s="211"/>
      <c r="DR96" s="211"/>
      <c r="DS96" s="211"/>
      <c r="DT96" s="211"/>
    </row>
    <row r="97" spans="1:124" ht="17.25" customHeight="1" x14ac:dyDescent="0.2">
      <c r="A97" s="251"/>
      <c r="B97" s="245"/>
      <c r="C97" s="254"/>
      <c r="D97" s="254"/>
      <c r="E97" s="245"/>
      <c r="F97" s="267"/>
      <c r="G97" s="267"/>
      <c r="H97" s="277"/>
      <c r="I97" s="233"/>
      <c r="J97" s="236"/>
      <c r="K97" s="227"/>
      <c r="L97" s="242"/>
      <c r="M97" s="239"/>
      <c r="N97" s="227"/>
      <c r="O97" s="224"/>
      <c r="P97" s="224"/>
      <c r="Q97" s="230"/>
      <c r="R97" s="132"/>
      <c r="S97" s="130"/>
      <c r="T97" s="56">
        <f>VLOOKUP(U97,FORMULAS!$A$15:$B$18,2,0)</f>
        <v>0</v>
      </c>
      <c r="U97" s="57" t="s">
        <v>157</v>
      </c>
      <c r="V97" s="58">
        <f>+IF(U97='Tabla Valoración controles'!$D$4,'Tabla Valoración controles'!$F$4,IF('208-PLA-Ft-78 Mapa Gestión'!U97='Tabla Valoración controles'!$D$5,'Tabla Valoración controles'!$F$5,IF(U97=FORMULAS!$A$10,0,'Tabla Valoración controles'!$F$6)))</f>
        <v>0</v>
      </c>
      <c r="W97" s="57"/>
      <c r="X97" s="59">
        <f>+IF(W97='Tabla Valoración controles'!$D$7,'Tabla Valoración controles'!$F$7,IF(U97=FORMULAS!$A$10,0,'Tabla Valoración controles'!$F$8))</f>
        <v>0</v>
      </c>
      <c r="Y97" s="57"/>
      <c r="Z97" s="58">
        <f>+IF(Y97='Tabla Valoración controles'!$D$9,'Tabla Valoración controles'!$F$9,IF(U97=FORMULAS!$A$10,0,'Tabla Valoración controles'!$F$10))</f>
        <v>0</v>
      </c>
      <c r="AA97" s="57"/>
      <c r="AB97" s="58">
        <f>+IF(AA97='Tabla Valoración controles'!$D$9,'Tabla Valoración controles'!$F$9,IF(W97=FORMULAS!$A$10,0,'Tabla Valoración controles'!$F$10))</f>
        <v>0</v>
      </c>
      <c r="AC97" s="57"/>
      <c r="AD97" s="58">
        <f>+IF(AC97='Tabla Valoración controles'!$D$13,'Tabla Valoración controles'!$F$13,'Tabla Valoración controles'!$F$14)</f>
        <v>0</v>
      </c>
      <c r="AE97" s="105">
        <f t="shared" si="56"/>
        <v>0</v>
      </c>
      <c r="AF97" s="105">
        <f t="shared" si="81"/>
        <v>0</v>
      </c>
      <c r="AG97" s="105">
        <f t="shared" si="75"/>
        <v>0.24</v>
      </c>
      <c r="AH97" s="214"/>
      <c r="AI97" s="214"/>
      <c r="AJ97" s="214"/>
      <c r="AK97" s="214"/>
      <c r="AL97" s="215"/>
      <c r="AM97" s="217"/>
      <c r="AN97" s="211"/>
      <c r="AO97" s="140"/>
      <c r="AP97" s="140"/>
      <c r="AQ97" s="166"/>
      <c r="AR97" s="140"/>
      <c r="AS97" s="140"/>
      <c r="AT97" s="140"/>
      <c r="AU97" s="140"/>
      <c r="AV97" s="143"/>
      <c r="AW97" s="208"/>
      <c r="AX97" s="109"/>
      <c r="AY97" s="109"/>
      <c r="AZ97" s="109"/>
      <c r="BA97" s="109"/>
      <c r="BB97" s="109"/>
      <c r="BC97" s="109"/>
      <c r="BD97" s="109"/>
      <c r="BE97" s="109"/>
      <c r="BF97" s="109"/>
      <c r="BG97" s="109"/>
      <c r="BH97" s="109"/>
      <c r="BI97" s="109"/>
      <c r="BJ97" s="109"/>
      <c r="BK97" s="109"/>
      <c r="BL97" s="109"/>
      <c r="BM97" s="109"/>
      <c r="BN97" s="109"/>
      <c r="BO97" s="109"/>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c r="CW97" s="211"/>
      <c r="CX97" s="211"/>
      <c r="CY97" s="211"/>
      <c r="CZ97" s="211"/>
      <c r="DA97" s="211"/>
      <c r="DB97" s="211"/>
      <c r="DC97" s="211"/>
      <c r="DD97" s="211"/>
      <c r="DE97" s="211"/>
      <c r="DF97" s="211"/>
      <c r="DG97" s="211"/>
      <c r="DH97" s="211"/>
      <c r="DI97" s="211"/>
      <c r="DJ97" s="211"/>
      <c r="DK97" s="211"/>
      <c r="DL97" s="211"/>
      <c r="DM97" s="211"/>
      <c r="DN97" s="211"/>
      <c r="DO97" s="211"/>
      <c r="DP97" s="211"/>
      <c r="DQ97" s="211"/>
      <c r="DR97" s="211"/>
      <c r="DS97" s="211"/>
      <c r="DT97" s="211"/>
    </row>
    <row r="98" spans="1:124" ht="17.25" customHeight="1" x14ac:dyDescent="0.2">
      <c r="A98" s="252"/>
      <c r="B98" s="246"/>
      <c r="C98" s="255"/>
      <c r="D98" s="255"/>
      <c r="E98" s="246"/>
      <c r="F98" s="268"/>
      <c r="G98" s="268"/>
      <c r="H98" s="278"/>
      <c r="I98" s="234"/>
      <c r="J98" s="237"/>
      <c r="K98" s="228"/>
      <c r="L98" s="243"/>
      <c r="M98" s="240"/>
      <c r="N98" s="228"/>
      <c r="O98" s="225"/>
      <c r="P98" s="225"/>
      <c r="Q98" s="231"/>
      <c r="R98" s="132"/>
      <c r="S98" s="130"/>
      <c r="T98" s="56">
        <f>VLOOKUP(U98,FORMULAS!$A$15:$B$18,2,0)</f>
        <v>0</v>
      </c>
      <c r="U98" s="57" t="s">
        <v>157</v>
      </c>
      <c r="V98" s="58">
        <f>+IF(U98='Tabla Valoración controles'!$D$4,'Tabla Valoración controles'!$F$4,IF('208-PLA-Ft-78 Mapa Gestión'!U98='Tabla Valoración controles'!$D$5,'Tabla Valoración controles'!$F$5,IF(U98=FORMULAS!$A$10,0,'Tabla Valoración controles'!$F$6)))</f>
        <v>0</v>
      </c>
      <c r="W98" s="57"/>
      <c r="X98" s="59">
        <f>+IF(W98='Tabla Valoración controles'!$D$7,'Tabla Valoración controles'!$F$7,IF(U98=FORMULAS!$A$10,0,'Tabla Valoración controles'!$F$8))</f>
        <v>0</v>
      </c>
      <c r="Y98" s="57"/>
      <c r="Z98" s="58">
        <f>+IF(Y98='Tabla Valoración controles'!$D$9,'Tabla Valoración controles'!$F$9,IF(U98=FORMULAS!$A$10,0,'Tabla Valoración controles'!$F$10))</f>
        <v>0</v>
      </c>
      <c r="AA98" s="57"/>
      <c r="AB98" s="58">
        <f>+IF(AA98='Tabla Valoración controles'!$D$9,'Tabla Valoración controles'!$F$9,IF(W98=FORMULAS!$A$10,0,'Tabla Valoración controles'!$F$10))</f>
        <v>0</v>
      </c>
      <c r="AC98" s="57"/>
      <c r="AD98" s="58">
        <f>+IF(AC98='Tabla Valoración controles'!$D$13,'Tabla Valoración controles'!$F$13,'Tabla Valoración controles'!$F$14)</f>
        <v>0</v>
      </c>
      <c r="AE98" s="105">
        <f t="shared" si="56"/>
        <v>0</v>
      </c>
      <c r="AF98" s="105">
        <f t="shared" si="81"/>
        <v>0</v>
      </c>
      <c r="AG98" s="105">
        <f t="shared" si="75"/>
        <v>0.24</v>
      </c>
      <c r="AH98" s="214"/>
      <c r="AI98" s="214"/>
      <c r="AJ98" s="214"/>
      <c r="AK98" s="214"/>
      <c r="AL98" s="215"/>
      <c r="AM98" s="265"/>
      <c r="AN98" s="212"/>
      <c r="AO98" s="140"/>
      <c r="AP98" s="140"/>
      <c r="AQ98" s="166"/>
      <c r="AR98" s="140"/>
      <c r="AS98" s="140"/>
      <c r="AT98" s="140"/>
      <c r="AU98" s="140"/>
      <c r="AV98" s="144"/>
      <c r="AW98" s="209"/>
      <c r="AX98" s="110"/>
      <c r="AY98" s="110"/>
      <c r="AZ98" s="110"/>
      <c r="BA98" s="110"/>
      <c r="BB98" s="110"/>
      <c r="BC98" s="110"/>
      <c r="BD98" s="110"/>
      <c r="BE98" s="110"/>
      <c r="BF98" s="110"/>
      <c r="BG98" s="110"/>
      <c r="BH98" s="110"/>
      <c r="BI98" s="110"/>
      <c r="BJ98" s="110"/>
      <c r="BK98" s="110"/>
      <c r="BL98" s="110"/>
      <c r="BM98" s="110"/>
      <c r="BN98" s="110"/>
      <c r="BO98" s="110"/>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2"/>
      <c r="CL98" s="212"/>
      <c r="CM98" s="212"/>
      <c r="CN98" s="212"/>
      <c r="CO98" s="212"/>
      <c r="CP98" s="212"/>
      <c r="CQ98" s="212"/>
      <c r="CR98" s="212"/>
      <c r="CS98" s="212"/>
      <c r="CT98" s="212"/>
      <c r="CU98" s="212"/>
      <c r="CV98" s="212"/>
      <c r="CW98" s="212"/>
      <c r="CX98" s="212"/>
      <c r="CY98" s="212"/>
      <c r="CZ98" s="212"/>
      <c r="DA98" s="212"/>
      <c r="DB98" s="212"/>
      <c r="DC98" s="212"/>
      <c r="DD98" s="212"/>
      <c r="DE98" s="212"/>
      <c r="DF98" s="212"/>
      <c r="DG98" s="212"/>
      <c r="DH98" s="212"/>
      <c r="DI98" s="212"/>
      <c r="DJ98" s="212"/>
      <c r="DK98" s="212"/>
      <c r="DL98" s="212"/>
      <c r="DM98" s="212"/>
      <c r="DN98" s="212"/>
      <c r="DO98" s="212"/>
      <c r="DP98" s="212"/>
      <c r="DQ98" s="212"/>
      <c r="DR98" s="212"/>
      <c r="DS98" s="212"/>
      <c r="DT98" s="212"/>
    </row>
    <row r="99" spans="1:124" ht="72.75" customHeight="1" x14ac:dyDescent="0.2">
      <c r="A99" s="250">
        <v>16</v>
      </c>
      <c r="B99" s="244" t="s">
        <v>177</v>
      </c>
      <c r="C99" s="253" t="str">
        <f>VLOOKUP(B99,FORMULAS!$A$30:$B$52,2,0)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99" s="253" t="str">
        <f>VLOOKUP(B99,FORMULAS!$A$30:$C$52,3,0)</f>
        <v>Subdirector Financiero</v>
      </c>
      <c r="E99" s="244" t="s">
        <v>112</v>
      </c>
      <c r="F99" s="244" t="s">
        <v>393</v>
      </c>
      <c r="G99" s="244" t="s">
        <v>394</v>
      </c>
      <c r="H99" s="247" t="s">
        <v>395</v>
      </c>
      <c r="I99" s="232" t="s">
        <v>260</v>
      </c>
      <c r="J99" s="235">
        <v>12</v>
      </c>
      <c r="K99" s="226" t="str">
        <f>+IF(L99=FORMULAS!$N$2,FORMULAS!$O$2,IF('208-PLA-Ft-78 Mapa Gestión'!L99:L104=FORMULAS!$N$3,FORMULAS!$O$3,IF('208-PLA-Ft-78 Mapa Gestión'!L99:L104=FORMULAS!$N$4,FORMULAS!$O$4,IF('208-PLA-Ft-78 Mapa Gestión'!L99:L104=FORMULAS!$N$5,FORMULAS!$O$5,IF('208-PLA-Ft-78 Mapa Gestión'!L99:L104=FORMULAS!$N$6,FORMULAS!$O$6)))))</f>
        <v>Baja</v>
      </c>
      <c r="L99" s="241">
        <f>+IF(J99&lt;=FORMULAS!$M$2,FORMULAS!$N$2,IF('208-PLA-Ft-78 Mapa Gestión'!J99&lt;=FORMULAS!$M$3,FORMULAS!$N$3,IF('208-PLA-Ft-78 Mapa Gestión'!J99&lt;=FORMULAS!$M$4,FORMULAS!$N$4,IF('208-PLA-Ft-78 Mapa Gestión'!J99&lt;=FORMULAS!$M$5,FORMULAS!$N$5,FORMULAS!$N$6))))</f>
        <v>0.4</v>
      </c>
      <c r="M99" s="238" t="s">
        <v>86</v>
      </c>
      <c r="N99" s="226" t="str">
        <f>+IF(M99=FORMULAS!$H$2,FORMULAS!$I$2,IF('208-PLA-Ft-78 Mapa Gestión'!M99:M104=FORMULAS!$H$3,FORMULAS!$I$3,IF('208-PLA-Ft-78 Mapa Gestión'!M99:M104=FORMULAS!$H$4,FORMULAS!$I$4,IF('208-PLA-Ft-78 Mapa Gestión'!M99:M104=FORMULAS!$H$5,FORMULAS!$I$5,IF('208-PLA-Ft-78 Mapa Gestión'!M99:M104=FORMULAS!$H$6,FORMULAS!$I$6,IF('208-PLA-Ft-78 Mapa Gestión'!M99:M104=FORMULAS!$H$7,FORMULAS!$I$7,IF('208-PLA-Ft-78 Mapa Gestión'!M99:M104=FORMULAS!$H$8,FORMULAS!$I$8,IF('208-PLA-Ft-78 Mapa Gestión'!M99:M104=FORMULAS!$H$9,FORMULAS!$I$9,IF('208-PLA-Ft-78 Mapa Gestión'!M99:M104=FORMULAS!$H$10,FORMULAS!$I$10,IF('208-PLA-Ft-78 Mapa Gestión'!M99:M104=FORMULAS!$H$11,FORMULAS!$I$11))))))))))</f>
        <v>Mayor</v>
      </c>
      <c r="O99" s="223">
        <f>VLOOKUP(N99,FORMULAS!$I$1:$J$6,2,0)</f>
        <v>0.8</v>
      </c>
      <c r="P99" s="223" t="str">
        <f t="shared" ref="P99" si="82">CONCATENATE(N99,K99)</f>
        <v>MayorBaja</v>
      </c>
      <c r="Q99" s="229" t="str">
        <f>VLOOKUP(P99,FORMULAS!$K$17:$L$42,2,0)</f>
        <v>Alto</v>
      </c>
      <c r="R99" s="132">
        <v>1</v>
      </c>
      <c r="S99" s="130" t="s">
        <v>492</v>
      </c>
      <c r="T99" s="56" t="str">
        <f>VLOOKUP(U99,FORMULAS!$A$15:$B$18,2,0)</f>
        <v>Probabilidad</v>
      </c>
      <c r="U99" s="57" t="s">
        <v>13</v>
      </c>
      <c r="V99" s="58">
        <f>+IF(U99='Tabla Valoración controles'!$D$4,'Tabla Valoración controles'!$F$4,IF('208-PLA-Ft-78 Mapa Gestión'!U99='Tabla Valoración controles'!$D$5,'Tabla Valoración controles'!$F$5,IF(U99=FORMULAS!$A$10,0,'Tabla Valoración controles'!$F$6)))</f>
        <v>0.25</v>
      </c>
      <c r="W99" s="57" t="s">
        <v>8</v>
      </c>
      <c r="X99" s="59">
        <f>+IF(W99='Tabla Valoración controles'!$D$7,'Tabla Valoración controles'!$F$7,IF(U99=FORMULAS!$A$10,0,'Tabla Valoración controles'!$F$8))</f>
        <v>0.15</v>
      </c>
      <c r="Y99" s="57" t="s">
        <v>18</v>
      </c>
      <c r="Z99" s="58">
        <f>+IF(Y99='Tabla Valoración controles'!$D$9,'Tabla Valoración controles'!$F$9,IF(U99=FORMULAS!$A$10,0,'Tabla Valoración controles'!$F$10))</f>
        <v>0</v>
      </c>
      <c r="AA99" s="57" t="s">
        <v>22</v>
      </c>
      <c r="AB99" s="58">
        <f>+IF(AA99='Tabla Valoración controles'!$D$9,'Tabla Valoración controles'!$F$9,IF(W99=FORMULAS!$A$10,0,'Tabla Valoración controles'!$F$10))</f>
        <v>0</v>
      </c>
      <c r="AC99" s="57" t="s">
        <v>100</v>
      </c>
      <c r="AD99" s="58">
        <f>+IF(AC99='Tabla Valoración controles'!$D$13,'Tabla Valoración controles'!$F$13,'Tabla Valoración controles'!$F$14)</f>
        <v>0</v>
      </c>
      <c r="AE99" s="105">
        <f t="shared" si="56"/>
        <v>0.4</v>
      </c>
      <c r="AF99" s="105">
        <f>+IF(T99=FORMULAS!$A$8,'208-PLA-Ft-78 Mapa Gestión'!AE99*'208-PLA-Ft-78 Mapa Gestión'!L99:L104,'208-PLA-Ft-78 Mapa Gestión'!AE99*'208-PLA-Ft-78 Mapa Gestión'!O99:O104)</f>
        <v>0.16000000000000003</v>
      </c>
      <c r="AG99" s="105">
        <f>+IF(T99=FORMULAS!$A$8,'208-PLA-Ft-78 Mapa Gestión'!L99:L104-'208-PLA-Ft-78 Mapa Gestión'!AF99,0)</f>
        <v>0.24</v>
      </c>
      <c r="AH99" s="213">
        <f t="shared" ref="AH99" si="83">+AG104</f>
        <v>0.1152</v>
      </c>
      <c r="AI99" s="213" t="str">
        <f>+IF(AH99&lt;=FORMULAS!$N$2,FORMULAS!$O$2,IF(AH99&lt;=FORMULAS!$N$3,FORMULAS!$O$3,IF(AH99&lt;=FORMULAS!$N$4,FORMULAS!$O$4,IF(AH99&lt;=FORMULAS!$N$5,FORMULAS!$O$5,FORMULAS!O96))))</f>
        <v>Muy Baja</v>
      </c>
      <c r="AJ99" s="213" t="str">
        <f>+IF(T99=FORMULAS!$A$9,AG104,'208-PLA-Ft-78 Mapa Gestión'!N99:N104)</f>
        <v>Mayor</v>
      </c>
      <c r="AK99" s="213">
        <f>+IF(T99=FORMULAS!B99,'208-PLA-Ft-78 Mapa Gestión'!AG104,'208-PLA-Ft-78 Mapa Gestión'!O99:O104)</f>
        <v>0.8</v>
      </c>
      <c r="AL99" s="215" t="str">
        <f t="shared" ref="AL99" si="84">CONCATENATE(AJ99,AI99)</f>
        <v>MayorMuy Baja</v>
      </c>
      <c r="AM99" s="216" t="str">
        <f>VLOOKUP(AL99,FORMULAS!$K$17:$L$42,2,0)</f>
        <v>Alto</v>
      </c>
      <c r="AN99" s="210" t="s">
        <v>163</v>
      </c>
      <c r="AO99" s="139" t="s">
        <v>546</v>
      </c>
      <c r="AP99" s="139" t="s">
        <v>589</v>
      </c>
      <c r="AQ99" s="139" t="s">
        <v>324</v>
      </c>
      <c r="AR99" s="158">
        <v>44562</v>
      </c>
      <c r="AS99" s="158">
        <v>44925</v>
      </c>
      <c r="AT99" s="139" t="s">
        <v>629</v>
      </c>
      <c r="AU99" s="139" t="s">
        <v>630</v>
      </c>
      <c r="AV99" s="157" t="s">
        <v>235</v>
      </c>
      <c r="AW99" s="207" t="s">
        <v>704</v>
      </c>
      <c r="AX99" s="108"/>
      <c r="AY99" s="108"/>
      <c r="AZ99" s="108"/>
      <c r="BA99" s="108"/>
      <c r="BB99" s="108"/>
      <c r="BC99" s="108"/>
      <c r="BD99" s="108"/>
      <c r="BE99" s="108"/>
      <c r="BF99" s="108"/>
      <c r="BG99" s="108"/>
      <c r="BH99" s="108"/>
      <c r="BI99" s="108"/>
      <c r="BJ99" s="108"/>
      <c r="BK99" s="108"/>
      <c r="BL99" s="108"/>
      <c r="BM99" s="108"/>
      <c r="BN99" s="108"/>
      <c r="BO99" s="108"/>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c r="CO99" s="210"/>
      <c r="CP99" s="210"/>
      <c r="CQ99" s="210"/>
      <c r="CR99" s="210"/>
      <c r="CS99" s="210"/>
      <c r="CT99" s="210"/>
      <c r="CU99" s="210"/>
      <c r="CV99" s="210"/>
      <c r="CW99" s="210"/>
      <c r="CX99" s="210"/>
      <c r="CY99" s="210"/>
      <c r="CZ99" s="210"/>
      <c r="DA99" s="210"/>
      <c r="DB99" s="210"/>
      <c r="DC99" s="210"/>
      <c r="DD99" s="210"/>
      <c r="DE99" s="210"/>
      <c r="DF99" s="210"/>
      <c r="DG99" s="210"/>
      <c r="DH99" s="210"/>
      <c r="DI99" s="210"/>
      <c r="DJ99" s="210"/>
      <c r="DK99" s="210"/>
      <c r="DL99" s="210"/>
      <c r="DM99" s="210"/>
      <c r="DN99" s="210"/>
      <c r="DO99" s="210"/>
      <c r="DP99" s="210"/>
      <c r="DQ99" s="210"/>
      <c r="DR99" s="210"/>
      <c r="DS99" s="210"/>
      <c r="DT99" s="210"/>
    </row>
    <row r="100" spans="1:124" ht="72.75" customHeight="1" x14ac:dyDescent="0.2">
      <c r="A100" s="251"/>
      <c r="B100" s="245"/>
      <c r="C100" s="254"/>
      <c r="D100" s="254"/>
      <c r="E100" s="245"/>
      <c r="F100" s="245"/>
      <c r="G100" s="245"/>
      <c r="H100" s="248"/>
      <c r="I100" s="233"/>
      <c r="J100" s="236"/>
      <c r="K100" s="227"/>
      <c r="L100" s="242"/>
      <c r="M100" s="239"/>
      <c r="N100" s="227"/>
      <c r="O100" s="224"/>
      <c r="P100" s="224"/>
      <c r="Q100" s="230"/>
      <c r="R100" s="132">
        <v>2</v>
      </c>
      <c r="S100" s="130" t="s">
        <v>493</v>
      </c>
      <c r="T100" s="56" t="str">
        <f>VLOOKUP(U100,FORMULAS!$A$15:$B$18,2,0)</f>
        <v>Probabilidad</v>
      </c>
      <c r="U100" s="57" t="s">
        <v>13</v>
      </c>
      <c r="V100" s="58">
        <f>+IF(U100='Tabla Valoración controles'!$D$4,'Tabla Valoración controles'!$F$4,IF('208-PLA-Ft-78 Mapa Gestión'!U100='Tabla Valoración controles'!$D$5,'Tabla Valoración controles'!$F$5,IF(U100=FORMULAS!$A$10,0,'Tabla Valoración controles'!$F$6)))</f>
        <v>0.25</v>
      </c>
      <c r="W100" s="57" t="s">
        <v>8</v>
      </c>
      <c r="X100" s="59">
        <f>+IF(W100='Tabla Valoración controles'!$D$7,'Tabla Valoración controles'!$F$7,IF(U100=FORMULAS!$A$10,0,'Tabla Valoración controles'!$F$8))</f>
        <v>0.15</v>
      </c>
      <c r="Y100" s="57" t="s">
        <v>18</v>
      </c>
      <c r="Z100" s="58">
        <f>+IF(Y100='Tabla Valoración controles'!$D$9,'Tabla Valoración controles'!$F$9,IF(U100=FORMULAS!$A$10,0,'Tabla Valoración controles'!$F$10))</f>
        <v>0</v>
      </c>
      <c r="AA100" s="57" t="s">
        <v>21</v>
      </c>
      <c r="AB100" s="58">
        <f>+IF(AA100='Tabla Valoración controles'!$D$9,'Tabla Valoración controles'!$F$9,IF(W100=FORMULAS!$A$10,0,'Tabla Valoración controles'!$F$10))</f>
        <v>0</v>
      </c>
      <c r="AC100" s="57" t="s">
        <v>100</v>
      </c>
      <c r="AD100" s="58">
        <f>+IF(AC100='Tabla Valoración controles'!$D$13,'Tabla Valoración controles'!$F$13,'Tabla Valoración controles'!$F$14)</f>
        <v>0</v>
      </c>
      <c r="AE100" s="105">
        <f t="shared" si="56"/>
        <v>0.4</v>
      </c>
      <c r="AF100" s="105">
        <f t="shared" ref="AF100" si="85">+AE100*AG99</f>
        <v>9.6000000000000002E-2</v>
      </c>
      <c r="AG100" s="105">
        <f t="shared" ref="AG100" si="86">+AG99-AF100</f>
        <v>0.14399999999999999</v>
      </c>
      <c r="AH100" s="214"/>
      <c r="AI100" s="214"/>
      <c r="AJ100" s="214"/>
      <c r="AK100" s="214"/>
      <c r="AL100" s="215"/>
      <c r="AM100" s="217"/>
      <c r="AN100" s="211"/>
      <c r="AO100" s="145" t="s">
        <v>547</v>
      </c>
      <c r="AP100" s="145" t="s">
        <v>590</v>
      </c>
      <c r="AQ100" s="145" t="s">
        <v>324</v>
      </c>
      <c r="AR100" s="159">
        <v>44562</v>
      </c>
      <c r="AS100" s="159">
        <v>44926</v>
      </c>
      <c r="AT100" s="145" t="s">
        <v>631</v>
      </c>
      <c r="AU100" s="145" t="s">
        <v>632</v>
      </c>
      <c r="AV100" s="157" t="s">
        <v>235</v>
      </c>
      <c r="AW100" s="208"/>
      <c r="AX100" s="109"/>
      <c r="AY100" s="109"/>
      <c r="AZ100" s="109"/>
      <c r="BA100" s="109"/>
      <c r="BB100" s="109"/>
      <c r="BC100" s="109"/>
      <c r="BD100" s="109"/>
      <c r="BE100" s="109"/>
      <c r="BF100" s="109"/>
      <c r="BG100" s="109"/>
      <c r="BH100" s="109"/>
      <c r="BI100" s="109"/>
      <c r="BJ100" s="109"/>
      <c r="BK100" s="109"/>
      <c r="BL100" s="109"/>
      <c r="BM100" s="109"/>
      <c r="BN100" s="109"/>
      <c r="BO100" s="109"/>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c r="DF100" s="211"/>
      <c r="DG100" s="211"/>
      <c r="DH100" s="211"/>
      <c r="DI100" s="211"/>
      <c r="DJ100" s="211"/>
      <c r="DK100" s="211"/>
      <c r="DL100" s="211"/>
      <c r="DM100" s="211"/>
      <c r="DN100" s="211"/>
      <c r="DO100" s="211"/>
      <c r="DP100" s="211"/>
      <c r="DQ100" s="211"/>
      <c r="DR100" s="211"/>
      <c r="DS100" s="211"/>
      <c r="DT100" s="211"/>
    </row>
    <row r="101" spans="1:124" ht="72.75" customHeight="1" x14ac:dyDescent="0.2">
      <c r="A101" s="251"/>
      <c r="B101" s="245"/>
      <c r="C101" s="254"/>
      <c r="D101" s="254"/>
      <c r="E101" s="245"/>
      <c r="F101" s="245"/>
      <c r="G101" s="245"/>
      <c r="H101" s="248"/>
      <c r="I101" s="233"/>
      <c r="J101" s="236"/>
      <c r="K101" s="227"/>
      <c r="L101" s="242"/>
      <c r="M101" s="239"/>
      <c r="N101" s="227"/>
      <c r="O101" s="224"/>
      <c r="P101" s="224"/>
      <c r="Q101" s="230"/>
      <c r="R101" s="132">
        <v>3</v>
      </c>
      <c r="S101" s="130" t="s">
        <v>494</v>
      </c>
      <c r="T101" s="56" t="str">
        <f>VLOOKUP(U101,FORMULAS!$A$15:$B$18,2,0)</f>
        <v>Probabilidad</v>
      </c>
      <c r="U101" s="57" t="s">
        <v>14</v>
      </c>
      <c r="V101" s="58">
        <f>+IF(U101='Tabla Valoración controles'!$D$4,'Tabla Valoración controles'!$F$4,IF('208-PLA-Ft-78 Mapa Gestión'!U101='Tabla Valoración controles'!$D$5,'Tabla Valoración controles'!$F$5,IF(U101=FORMULAS!$A$10,0,'Tabla Valoración controles'!$F$6)))</f>
        <v>0.15</v>
      </c>
      <c r="W101" s="57" t="s">
        <v>8</v>
      </c>
      <c r="X101" s="59">
        <f>+IF(W101='Tabla Valoración controles'!$D$7,'Tabla Valoración controles'!$F$7,IF(U101=FORMULAS!$A$10,0,'Tabla Valoración controles'!$F$8))</f>
        <v>0.15</v>
      </c>
      <c r="Y101" s="57" t="s">
        <v>18</v>
      </c>
      <c r="Z101" s="58">
        <f>+IF(Y101='Tabla Valoración controles'!$D$9,'Tabla Valoración controles'!$F$9,IF(U101=FORMULAS!$A$10,0,'Tabla Valoración controles'!$F$10))</f>
        <v>0</v>
      </c>
      <c r="AA101" s="57" t="s">
        <v>21</v>
      </c>
      <c r="AB101" s="58">
        <f>+IF(AA101='Tabla Valoración controles'!$D$9,'Tabla Valoración controles'!$F$9,IF(W101=FORMULAS!$A$10,0,'Tabla Valoración controles'!$F$10))</f>
        <v>0</v>
      </c>
      <c r="AC101" s="57" t="s">
        <v>100</v>
      </c>
      <c r="AD101" s="58">
        <f>+IF(AC101='Tabla Valoración controles'!$D$13,'Tabla Valoración controles'!$F$13,'Tabla Valoración controles'!$F$14)</f>
        <v>0</v>
      </c>
      <c r="AE101" s="105">
        <f t="shared" si="56"/>
        <v>0.3</v>
      </c>
      <c r="AF101" s="105">
        <f t="shared" ref="AF101:AF104" si="87">+AF100*AE101</f>
        <v>2.8799999999999999E-2</v>
      </c>
      <c r="AG101" s="105">
        <f t="shared" si="75"/>
        <v>0.1152</v>
      </c>
      <c r="AH101" s="214"/>
      <c r="AI101" s="214"/>
      <c r="AJ101" s="214"/>
      <c r="AK101" s="214"/>
      <c r="AL101" s="215"/>
      <c r="AM101" s="217"/>
      <c r="AN101" s="211"/>
      <c r="AO101" s="143"/>
      <c r="AP101" s="143"/>
      <c r="AQ101" s="143"/>
      <c r="AR101" s="143"/>
      <c r="AS101" s="143"/>
      <c r="AT101" s="143"/>
      <c r="AU101" s="143"/>
      <c r="AV101" s="143"/>
      <c r="AW101" s="208"/>
      <c r="AX101" s="109"/>
      <c r="AY101" s="109"/>
      <c r="AZ101" s="109"/>
      <c r="BA101" s="109"/>
      <c r="BB101" s="109"/>
      <c r="BC101" s="109"/>
      <c r="BD101" s="109"/>
      <c r="BE101" s="109"/>
      <c r="BF101" s="109"/>
      <c r="BG101" s="109"/>
      <c r="BH101" s="109"/>
      <c r="BI101" s="109"/>
      <c r="BJ101" s="109"/>
      <c r="BK101" s="109"/>
      <c r="BL101" s="109"/>
      <c r="BM101" s="109"/>
      <c r="BN101" s="109"/>
      <c r="BO101" s="109"/>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1"/>
      <c r="DF101" s="211"/>
      <c r="DG101" s="211"/>
      <c r="DH101" s="211"/>
      <c r="DI101" s="211"/>
      <c r="DJ101" s="211"/>
      <c r="DK101" s="211"/>
      <c r="DL101" s="211"/>
      <c r="DM101" s="211"/>
      <c r="DN101" s="211"/>
      <c r="DO101" s="211"/>
      <c r="DP101" s="211"/>
      <c r="DQ101" s="211"/>
      <c r="DR101" s="211"/>
      <c r="DS101" s="211"/>
      <c r="DT101" s="211"/>
    </row>
    <row r="102" spans="1:124" ht="17.25" customHeight="1" x14ac:dyDescent="0.2">
      <c r="A102" s="251"/>
      <c r="B102" s="245"/>
      <c r="C102" s="254"/>
      <c r="D102" s="254"/>
      <c r="E102" s="245"/>
      <c r="F102" s="245"/>
      <c r="G102" s="245"/>
      <c r="H102" s="248"/>
      <c r="I102" s="233"/>
      <c r="J102" s="236"/>
      <c r="K102" s="227"/>
      <c r="L102" s="242"/>
      <c r="M102" s="239"/>
      <c r="N102" s="227"/>
      <c r="O102" s="224"/>
      <c r="P102" s="224"/>
      <c r="Q102" s="230"/>
      <c r="R102" s="132"/>
      <c r="S102" s="130"/>
      <c r="T102" s="56">
        <f>VLOOKUP(U102,FORMULAS!$A$15:$B$18,2,0)</f>
        <v>0</v>
      </c>
      <c r="U102" s="57" t="s">
        <v>157</v>
      </c>
      <c r="V102" s="58">
        <f>+IF(U102='Tabla Valoración controles'!$D$4,'Tabla Valoración controles'!$F$4,IF('208-PLA-Ft-78 Mapa Gestión'!U102='Tabla Valoración controles'!$D$5,'Tabla Valoración controles'!$F$5,IF(U102=FORMULAS!$A$10,0,'Tabla Valoración controles'!$F$6)))</f>
        <v>0</v>
      </c>
      <c r="W102" s="57"/>
      <c r="X102" s="59">
        <f>+IF(W102='Tabla Valoración controles'!$D$7,'Tabla Valoración controles'!$F$7,IF(U102=FORMULAS!$A$10,0,'Tabla Valoración controles'!$F$8))</f>
        <v>0</v>
      </c>
      <c r="Y102" s="57"/>
      <c r="Z102" s="58">
        <f>+IF(Y102='Tabla Valoración controles'!$D$9,'Tabla Valoración controles'!$F$9,IF(U102=FORMULAS!$A$10,0,'Tabla Valoración controles'!$F$10))</f>
        <v>0</v>
      </c>
      <c r="AA102" s="57"/>
      <c r="AB102" s="58">
        <f>+IF(AA102='Tabla Valoración controles'!$D$9,'Tabla Valoración controles'!$F$9,IF(W102=FORMULAS!$A$10,0,'Tabla Valoración controles'!$F$10))</f>
        <v>0</v>
      </c>
      <c r="AC102" s="57"/>
      <c r="AD102" s="58">
        <f>+IF(AC102='Tabla Valoración controles'!$D$13,'Tabla Valoración controles'!$F$13,'Tabla Valoración controles'!$F$14)</f>
        <v>0</v>
      </c>
      <c r="AE102" s="105">
        <f t="shared" si="56"/>
        <v>0</v>
      </c>
      <c r="AF102" s="105">
        <f t="shared" si="87"/>
        <v>0</v>
      </c>
      <c r="AG102" s="105">
        <f t="shared" si="75"/>
        <v>0.1152</v>
      </c>
      <c r="AH102" s="214"/>
      <c r="AI102" s="214"/>
      <c r="AJ102" s="214"/>
      <c r="AK102" s="214"/>
      <c r="AL102" s="215"/>
      <c r="AM102" s="217"/>
      <c r="AN102" s="211"/>
      <c r="AO102" s="143"/>
      <c r="AP102" s="143"/>
      <c r="AQ102" s="143"/>
      <c r="AR102" s="143"/>
      <c r="AS102" s="143"/>
      <c r="AT102" s="143"/>
      <c r="AU102" s="143"/>
      <c r="AV102" s="143"/>
      <c r="AW102" s="208"/>
      <c r="AX102" s="109"/>
      <c r="AY102" s="109"/>
      <c r="AZ102" s="109"/>
      <c r="BA102" s="109"/>
      <c r="BB102" s="109"/>
      <c r="BC102" s="109"/>
      <c r="BD102" s="109"/>
      <c r="BE102" s="109"/>
      <c r="BF102" s="109"/>
      <c r="BG102" s="109"/>
      <c r="BH102" s="109"/>
      <c r="BI102" s="109"/>
      <c r="BJ102" s="109"/>
      <c r="BK102" s="109"/>
      <c r="BL102" s="109"/>
      <c r="BM102" s="109"/>
      <c r="BN102" s="109"/>
      <c r="BO102" s="109"/>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c r="CR102" s="211"/>
      <c r="CS102" s="211"/>
      <c r="CT102" s="211"/>
      <c r="CU102" s="211"/>
      <c r="CV102" s="211"/>
      <c r="CW102" s="211"/>
      <c r="CX102" s="211"/>
      <c r="CY102" s="211"/>
      <c r="CZ102" s="211"/>
      <c r="DA102" s="211"/>
      <c r="DB102" s="211"/>
      <c r="DC102" s="211"/>
      <c r="DD102" s="211"/>
      <c r="DE102" s="211"/>
      <c r="DF102" s="211"/>
      <c r="DG102" s="211"/>
      <c r="DH102" s="211"/>
      <c r="DI102" s="211"/>
      <c r="DJ102" s="211"/>
      <c r="DK102" s="211"/>
      <c r="DL102" s="211"/>
      <c r="DM102" s="211"/>
      <c r="DN102" s="211"/>
      <c r="DO102" s="211"/>
      <c r="DP102" s="211"/>
      <c r="DQ102" s="211"/>
      <c r="DR102" s="211"/>
      <c r="DS102" s="211"/>
      <c r="DT102" s="211"/>
    </row>
    <row r="103" spans="1:124" ht="17.25" customHeight="1" x14ac:dyDescent="0.2">
      <c r="A103" s="251"/>
      <c r="B103" s="245"/>
      <c r="C103" s="254"/>
      <c r="D103" s="254"/>
      <c r="E103" s="245"/>
      <c r="F103" s="245"/>
      <c r="G103" s="245"/>
      <c r="H103" s="248"/>
      <c r="I103" s="233"/>
      <c r="J103" s="236"/>
      <c r="K103" s="227"/>
      <c r="L103" s="242"/>
      <c r="M103" s="239"/>
      <c r="N103" s="227"/>
      <c r="O103" s="224"/>
      <c r="P103" s="224"/>
      <c r="Q103" s="230"/>
      <c r="R103" s="132"/>
      <c r="S103" s="130"/>
      <c r="T103" s="56">
        <f>VLOOKUP(U103,FORMULAS!$A$15:$B$18,2,0)</f>
        <v>0</v>
      </c>
      <c r="U103" s="57" t="s">
        <v>157</v>
      </c>
      <c r="V103" s="58">
        <f>+IF(U103='Tabla Valoración controles'!$D$4,'Tabla Valoración controles'!$F$4,IF('208-PLA-Ft-78 Mapa Gestión'!U103='Tabla Valoración controles'!$D$5,'Tabla Valoración controles'!$F$5,IF(U103=FORMULAS!$A$10,0,'Tabla Valoración controles'!$F$6)))</f>
        <v>0</v>
      </c>
      <c r="W103" s="57"/>
      <c r="X103" s="59">
        <f>+IF(W103='Tabla Valoración controles'!$D$7,'Tabla Valoración controles'!$F$7,IF(U103=FORMULAS!$A$10,0,'Tabla Valoración controles'!$F$8))</f>
        <v>0</v>
      </c>
      <c r="Y103" s="57"/>
      <c r="Z103" s="58">
        <f>+IF(Y103='Tabla Valoración controles'!$D$9,'Tabla Valoración controles'!$F$9,IF(U103=FORMULAS!$A$10,0,'Tabla Valoración controles'!$F$10))</f>
        <v>0</v>
      </c>
      <c r="AA103" s="57"/>
      <c r="AB103" s="58">
        <f>+IF(AA103='Tabla Valoración controles'!$D$9,'Tabla Valoración controles'!$F$9,IF(W103=FORMULAS!$A$10,0,'Tabla Valoración controles'!$F$10))</f>
        <v>0</v>
      </c>
      <c r="AC103" s="57"/>
      <c r="AD103" s="58">
        <f>+IF(AC103='Tabla Valoración controles'!$D$13,'Tabla Valoración controles'!$F$13,'Tabla Valoración controles'!$F$14)</f>
        <v>0</v>
      </c>
      <c r="AE103" s="105">
        <f t="shared" si="56"/>
        <v>0</v>
      </c>
      <c r="AF103" s="105">
        <f t="shared" si="87"/>
        <v>0</v>
      </c>
      <c r="AG103" s="105">
        <f t="shared" si="75"/>
        <v>0.1152</v>
      </c>
      <c r="AH103" s="214"/>
      <c r="AI103" s="214"/>
      <c r="AJ103" s="214"/>
      <c r="AK103" s="214"/>
      <c r="AL103" s="215"/>
      <c r="AM103" s="217"/>
      <c r="AN103" s="211"/>
      <c r="AO103" s="143"/>
      <c r="AP103" s="143"/>
      <c r="AQ103" s="143"/>
      <c r="AR103" s="143"/>
      <c r="AS103" s="143"/>
      <c r="AT103" s="143"/>
      <c r="AU103" s="143"/>
      <c r="AV103" s="143"/>
      <c r="AW103" s="208"/>
      <c r="AX103" s="109"/>
      <c r="AY103" s="109"/>
      <c r="AZ103" s="109"/>
      <c r="BA103" s="109"/>
      <c r="BB103" s="109"/>
      <c r="BC103" s="109"/>
      <c r="BD103" s="109"/>
      <c r="BE103" s="109"/>
      <c r="BF103" s="109"/>
      <c r="BG103" s="109"/>
      <c r="BH103" s="109"/>
      <c r="BI103" s="109"/>
      <c r="BJ103" s="109"/>
      <c r="BK103" s="109"/>
      <c r="BL103" s="109"/>
      <c r="BM103" s="109"/>
      <c r="BN103" s="109"/>
      <c r="BO103" s="109"/>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c r="CX103" s="211"/>
      <c r="CY103" s="211"/>
      <c r="CZ103" s="211"/>
      <c r="DA103" s="211"/>
      <c r="DB103" s="211"/>
      <c r="DC103" s="211"/>
      <c r="DD103" s="211"/>
      <c r="DE103" s="211"/>
      <c r="DF103" s="211"/>
      <c r="DG103" s="211"/>
      <c r="DH103" s="211"/>
      <c r="DI103" s="211"/>
      <c r="DJ103" s="211"/>
      <c r="DK103" s="211"/>
      <c r="DL103" s="211"/>
      <c r="DM103" s="211"/>
      <c r="DN103" s="211"/>
      <c r="DO103" s="211"/>
      <c r="DP103" s="211"/>
      <c r="DQ103" s="211"/>
      <c r="DR103" s="211"/>
      <c r="DS103" s="211"/>
      <c r="DT103" s="211"/>
    </row>
    <row r="104" spans="1:124" ht="17.25" customHeight="1" x14ac:dyDescent="0.2">
      <c r="A104" s="252"/>
      <c r="B104" s="246"/>
      <c r="C104" s="255"/>
      <c r="D104" s="255"/>
      <c r="E104" s="246"/>
      <c r="F104" s="246"/>
      <c r="G104" s="246"/>
      <c r="H104" s="249"/>
      <c r="I104" s="234"/>
      <c r="J104" s="237"/>
      <c r="K104" s="228"/>
      <c r="L104" s="243"/>
      <c r="M104" s="240"/>
      <c r="N104" s="228"/>
      <c r="O104" s="225"/>
      <c r="P104" s="225"/>
      <c r="Q104" s="231"/>
      <c r="R104" s="132"/>
      <c r="S104" s="130"/>
      <c r="T104" s="56">
        <f>VLOOKUP(U104,FORMULAS!$A$15:$B$18,2,0)</f>
        <v>0</v>
      </c>
      <c r="U104" s="57" t="s">
        <v>157</v>
      </c>
      <c r="V104" s="58">
        <f>+IF(U104='Tabla Valoración controles'!$D$4,'Tabla Valoración controles'!$F$4,IF('208-PLA-Ft-78 Mapa Gestión'!U104='Tabla Valoración controles'!$D$5,'Tabla Valoración controles'!$F$5,IF(U104=FORMULAS!$A$10,0,'Tabla Valoración controles'!$F$6)))</f>
        <v>0</v>
      </c>
      <c r="W104" s="57"/>
      <c r="X104" s="59">
        <f>+IF(W104='Tabla Valoración controles'!$D$7,'Tabla Valoración controles'!$F$7,IF(U104=FORMULAS!$A$10,0,'Tabla Valoración controles'!$F$8))</f>
        <v>0</v>
      </c>
      <c r="Y104" s="57"/>
      <c r="Z104" s="58">
        <f>+IF(Y104='Tabla Valoración controles'!$D$9,'Tabla Valoración controles'!$F$9,IF(U104=FORMULAS!$A$10,0,'Tabla Valoración controles'!$F$10))</f>
        <v>0</v>
      </c>
      <c r="AA104" s="57"/>
      <c r="AB104" s="58">
        <f>+IF(AA104='Tabla Valoración controles'!$D$9,'Tabla Valoración controles'!$F$9,IF(W104=FORMULAS!$A$10,0,'Tabla Valoración controles'!$F$10))</f>
        <v>0</v>
      </c>
      <c r="AC104" s="57"/>
      <c r="AD104" s="58">
        <f>+IF(AC104='Tabla Valoración controles'!$D$13,'Tabla Valoración controles'!$F$13,'Tabla Valoración controles'!$F$14)</f>
        <v>0</v>
      </c>
      <c r="AE104" s="105">
        <f t="shared" si="56"/>
        <v>0</v>
      </c>
      <c r="AF104" s="105">
        <f t="shared" si="87"/>
        <v>0</v>
      </c>
      <c r="AG104" s="105">
        <f t="shared" si="75"/>
        <v>0.1152</v>
      </c>
      <c r="AH104" s="214"/>
      <c r="AI104" s="214"/>
      <c r="AJ104" s="214"/>
      <c r="AK104" s="214"/>
      <c r="AL104" s="215"/>
      <c r="AM104" s="265"/>
      <c r="AN104" s="212"/>
      <c r="AO104" s="144"/>
      <c r="AP104" s="144"/>
      <c r="AQ104" s="144"/>
      <c r="AR104" s="144"/>
      <c r="AS104" s="144"/>
      <c r="AT104" s="144"/>
      <c r="AU104" s="144"/>
      <c r="AV104" s="144"/>
      <c r="AW104" s="209"/>
      <c r="AX104" s="110"/>
      <c r="AY104" s="110"/>
      <c r="AZ104" s="110"/>
      <c r="BA104" s="110"/>
      <c r="BB104" s="110"/>
      <c r="BC104" s="110"/>
      <c r="BD104" s="110"/>
      <c r="BE104" s="110"/>
      <c r="BF104" s="110"/>
      <c r="BG104" s="110"/>
      <c r="BH104" s="110"/>
      <c r="BI104" s="110"/>
      <c r="BJ104" s="110"/>
      <c r="BK104" s="110"/>
      <c r="BL104" s="110"/>
      <c r="BM104" s="110"/>
      <c r="BN104" s="110"/>
      <c r="BO104" s="110"/>
      <c r="BP104" s="212"/>
      <c r="BQ104" s="212"/>
      <c r="BR104" s="212"/>
      <c r="BS104" s="212"/>
      <c r="BT104" s="212"/>
      <c r="BU104" s="212"/>
      <c r="BV104" s="212"/>
      <c r="BW104" s="212"/>
      <c r="BX104" s="212"/>
      <c r="BY104" s="212"/>
      <c r="BZ104" s="212"/>
      <c r="CA104" s="212"/>
      <c r="CB104" s="212"/>
      <c r="CC104" s="212"/>
      <c r="CD104" s="212"/>
      <c r="CE104" s="212"/>
      <c r="CF104" s="212"/>
      <c r="CG104" s="212"/>
      <c r="CH104" s="212"/>
      <c r="CI104" s="212"/>
      <c r="CJ104" s="212"/>
      <c r="CK104" s="212"/>
      <c r="CL104" s="212"/>
      <c r="CM104" s="212"/>
      <c r="CN104" s="212"/>
      <c r="CO104" s="212"/>
      <c r="CP104" s="212"/>
      <c r="CQ104" s="212"/>
      <c r="CR104" s="212"/>
      <c r="CS104" s="212"/>
      <c r="CT104" s="212"/>
      <c r="CU104" s="212"/>
      <c r="CV104" s="212"/>
      <c r="CW104" s="212"/>
      <c r="CX104" s="212"/>
      <c r="CY104" s="212"/>
      <c r="CZ104" s="212"/>
      <c r="DA104" s="212"/>
      <c r="DB104" s="212"/>
      <c r="DC104" s="212"/>
      <c r="DD104" s="212"/>
      <c r="DE104" s="212"/>
      <c r="DF104" s="212"/>
      <c r="DG104" s="212"/>
      <c r="DH104" s="212"/>
      <c r="DI104" s="212"/>
      <c r="DJ104" s="212"/>
      <c r="DK104" s="212"/>
      <c r="DL104" s="212"/>
      <c r="DM104" s="212"/>
      <c r="DN104" s="212"/>
      <c r="DO104" s="212"/>
      <c r="DP104" s="212"/>
      <c r="DQ104" s="212"/>
      <c r="DR104" s="212"/>
      <c r="DS104" s="212"/>
      <c r="DT104" s="212"/>
    </row>
    <row r="105" spans="1:124" ht="68.25" customHeight="1" x14ac:dyDescent="0.2">
      <c r="A105" s="250">
        <v>17</v>
      </c>
      <c r="B105" s="244" t="s">
        <v>177</v>
      </c>
      <c r="C105" s="253" t="str">
        <f>VLOOKUP(B105,FORMULAS!$A$30:$B$52,2,0)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05" s="253" t="str">
        <f>VLOOKUP(B105,FORMULAS!$A$30:$C$52,3,0)</f>
        <v>Subdirector Financiero</v>
      </c>
      <c r="E105" s="244" t="s">
        <v>113</v>
      </c>
      <c r="F105" s="232" t="s">
        <v>396</v>
      </c>
      <c r="G105" s="244" t="s">
        <v>397</v>
      </c>
      <c r="H105" s="247" t="s">
        <v>398</v>
      </c>
      <c r="I105" s="232" t="s">
        <v>260</v>
      </c>
      <c r="J105" s="235">
        <v>400</v>
      </c>
      <c r="K105" s="226" t="str">
        <f>+IF(L105=FORMULAS!$N$2,FORMULAS!$O$2,IF('208-PLA-Ft-78 Mapa Gestión'!L105:L110=FORMULAS!$N$3,FORMULAS!$O$3,IF('208-PLA-Ft-78 Mapa Gestión'!L105:L110=FORMULAS!$N$4,FORMULAS!$O$4,IF('208-PLA-Ft-78 Mapa Gestión'!L105:L110=FORMULAS!$N$5,FORMULAS!$O$5,IF('208-PLA-Ft-78 Mapa Gestión'!L105:L110=FORMULAS!$N$6,FORMULAS!$O$6)))))</f>
        <v>Media</v>
      </c>
      <c r="L105" s="241">
        <f>+IF(J105&lt;=FORMULAS!$M$2,FORMULAS!$N$2,IF('208-PLA-Ft-78 Mapa Gestión'!J105&lt;=FORMULAS!$M$3,FORMULAS!$N$3,IF('208-PLA-Ft-78 Mapa Gestión'!J105&lt;=FORMULAS!$M$4,FORMULAS!$N$4,IF('208-PLA-Ft-78 Mapa Gestión'!J105&lt;=FORMULAS!$M$5,FORMULAS!$N$5,FORMULAS!$N$6))))</f>
        <v>0.6</v>
      </c>
      <c r="M105" s="238" t="s">
        <v>91</v>
      </c>
      <c r="N105" s="226" t="str">
        <f>+IF(M105=FORMULAS!$H$2,FORMULAS!$I$2,IF('208-PLA-Ft-78 Mapa Gestión'!M105:M110=FORMULAS!$H$3,FORMULAS!$I$3,IF('208-PLA-Ft-78 Mapa Gestión'!M105:M110=FORMULAS!$H$4,FORMULAS!$I$4,IF('208-PLA-Ft-78 Mapa Gestión'!M105:M110=FORMULAS!$H$5,FORMULAS!$I$5,IF('208-PLA-Ft-78 Mapa Gestión'!M105:M110=FORMULAS!$H$6,FORMULAS!$I$6,IF('208-PLA-Ft-78 Mapa Gestión'!M105:M110=FORMULAS!$H$7,FORMULAS!$I$7,IF('208-PLA-Ft-78 Mapa Gestión'!M105:M110=FORMULAS!$H$8,FORMULAS!$I$8,IF('208-PLA-Ft-78 Mapa Gestión'!M105:M110=FORMULAS!$H$9,FORMULAS!$I$9,IF('208-PLA-Ft-78 Mapa Gestión'!M105:M110=FORMULAS!$H$10,FORMULAS!$I$10,IF('208-PLA-Ft-78 Mapa Gestión'!M105:M110=FORMULAS!$H$11,FORMULAS!$I$11))))))))))</f>
        <v>Moderado</v>
      </c>
      <c r="O105" s="223">
        <f>VLOOKUP(N105,FORMULAS!$I$1:$J$6,2,0)</f>
        <v>0.6</v>
      </c>
      <c r="P105" s="223" t="str">
        <f t="shared" ref="P105" si="88">CONCATENATE(N105,K105)</f>
        <v>ModeradoMedia</v>
      </c>
      <c r="Q105" s="229" t="str">
        <f>VLOOKUP(P105,FORMULAS!$K$17:$L$42,2,0)</f>
        <v>Moderado</v>
      </c>
      <c r="R105" s="132">
        <v>1</v>
      </c>
      <c r="S105" s="130" t="s">
        <v>495</v>
      </c>
      <c r="T105" s="56" t="str">
        <f>VLOOKUP(U105,FORMULAS!$A$15:$B$18,2,0)</f>
        <v>Probabilidad</v>
      </c>
      <c r="U105" s="57" t="s">
        <v>13</v>
      </c>
      <c r="V105" s="58">
        <f>+IF(U105='Tabla Valoración controles'!$D$4,'Tabla Valoración controles'!$F$4,IF('208-PLA-Ft-78 Mapa Gestión'!U105='Tabla Valoración controles'!$D$5,'Tabla Valoración controles'!$F$5,IF(U105=FORMULAS!$A$10,0,'Tabla Valoración controles'!$F$6)))</f>
        <v>0.25</v>
      </c>
      <c r="W105" s="57" t="s">
        <v>8</v>
      </c>
      <c r="X105" s="59">
        <f>+IF(W105='Tabla Valoración controles'!$D$7,'Tabla Valoración controles'!$F$7,IF(U105=FORMULAS!$A$10,0,'Tabla Valoración controles'!$F$8))</f>
        <v>0.15</v>
      </c>
      <c r="Y105" s="57" t="s">
        <v>18</v>
      </c>
      <c r="Z105" s="58">
        <f>+IF(Y105='Tabla Valoración controles'!$D$9,'Tabla Valoración controles'!$F$9,IF(U105=FORMULAS!$A$10,0,'Tabla Valoración controles'!$F$10))</f>
        <v>0</v>
      </c>
      <c r="AA105" s="57" t="s">
        <v>22</v>
      </c>
      <c r="AB105" s="58">
        <f>+IF(AA105='Tabla Valoración controles'!$D$9,'Tabla Valoración controles'!$F$9,IF(W105=FORMULAS!$A$10,0,'Tabla Valoración controles'!$F$10))</f>
        <v>0</v>
      </c>
      <c r="AC105" s="57" t="s">
        <v>100</v>
      </c>
      <c r="AD105" s="58">
        <f>+IF(AC105='Tabla Valoración controles'!$D$13,'Tabla Valoración controles'!$F$13,'Tabla Valoración controles'!$F$14)</f>
        <v>0</v>
      </c>
      <c r="AE105" s="105">
        <f t="shared" si="56"/>
        <v>0.4</v>
      </c>
      <c r="AF105" s="105">
        <f>+IF(T105=FORMULAS!$A$8,'208-PLA-Ft-78 Mapa Gestión'!AE105*'208-PLA-Ft-78 Mapa Gestión'!L105:L110,'208-PLA-Ft-78 Mapa Gestión'!AE105*'208-PLA-Ft-78 Mapa Gestión'!O105:O110)</f>
        <v>0.24</v>
      </c>
      <c r="AG105" s="105">
        <f>+IF(T105=FORMULAS!$A$8,'208-PLA-Ft-78 Mapa Gestión'!L105:L110-'208-PLA-Ft-78 Mapa Gestión'!AF105,0)</f>
        <v>0.36</v>
      </c>
      <c r="AH105" s="213">
        <f t="shared" ref="AH105" si="89">+AG110</f>
        <v>0.252</v>
      </c>
      <c r="AI105" s="213" t="str">
        <f>+IF(AH105&lt;=FORMULAS!$N$2,FORMULAS!$O$2,IF(AH105&lt;=FORMULAS!$N$3,FORMULAS!$O$3,IF(AH105&lt;=FORMULAS!$N$4,FORMULAS!$O$4,IF(AH105&lt;=FORMULAS!$N$5,FORMULAS!$O$5,FORMULAS!O102))))</f>
        <v>Baja</v>
      </c>
      <c r="AJ105" s="213" t="str">
        <f>+IF(T105=FORMULAS!$A$9,AG110,'208-PLA-Ft-78 Mapa Gestión'!N105:N110)</f>
        <v>Moderado</v>
      </c>
      <c r="AK105" s="213">
        <f>+IF(T105=FORMULAS!B105,'208-PLA-Ft-78 Mapa Gestión'!AG110,'208-PLA-Ft-78 Mapa Gestión'!O105:O110)</f>
        <v>0.6</v>
      </c>
      <c r="AL105" s="215" t="str">
        <f t="shared" ref="AL105" si="90">CONCATENATE(AJ105,AI105)</f>
        <v>ModeradoBaja</v>
      </c>
      <c r="AM105" s="216" t="str">
        <f>VLOOKUP(AL105,FORMULAS!$K$17:$L$42,2,0)</f>
        <v>Moderado</v>
      </c>
      <c r="AN105" s="210" t="s">
        <v>163</v>
      </c>
      <c r="AO105" s="139" t="s">
        <v>548</v>
      </c>
      <c r="AP105" s="139" t="s">
        <v>591</v>
      </c>
      <c r="AQ105" s="139" t="s">
        <v>329</v>
      </c>
      <c r="AR105" s="158">
        <v>44562</v>
      </c>
      <c r="AS105" s="158">
        <v>44925</v>
      </c>
      <c r="AT105" s="139" t="s">
        <v>633</v>
      </c>
      <c r="AU105" s="139" t="s">
        <v>634</v>
      </c>
      <c r="AV105" s="157" t="s">
        <v>235</v>
      </c>
      <c r="AW105" s="207" t="s">
        <v>702</v>
      </c>
      <c r="AX105" s="108"/>
      <c r="AY105" s="108"/>
      <c r="AZ105" s="108"/>
      <c r="BA105" s="108"/>
      <c r="BB105" s="108"/>
      <c r="BC105" s="108"/>
      <c r="BD105" s="108"/>
      <c r="BE105" s="108"/>
      <c r="BF105" s="108"/>
      <c r="BG105" s="108"/>
      <c r="BH105" s="108"/>
      <c r="BI105" s="108"/>
      <c r="BJ105" s="108"/>
      <c r="BK105" s="108"/>
      <c r="BL105" s="108"/>
      <c r="BM105" s="108"/>
      <c r="BN105" s="108"/>
      <c r="BO105" s="108"/>
      <c r="BP105" s="210"/>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row>
    <row r="106" spans="1:124" ht="68.25" customHeight="1" x14ac:dyDescent="0.2">
      <c r="A106" s="251"/>
      <c r="B106" s="245"/>
      <c r="C106" s="254"/>
      <c r="D106" s="254"/>
      <c r="E106" s="245"/>
      <c r="F106" s="233"/>
      <c r="G106" s="245"/>
      <c r="H106" s="248"/>
      <c r="I106" s="233"/>
      <c r="J106" s="236"/>
      <c r="K106" s="227"/>
      <c r="L106" s="242"/>
      <c r="M106" s="239"/>
      <c r="N106" s="227"/>
      <c r="O106" s="224"/>
      <c r="P106" s="224"/>
      <c r="Q106" s="230"/>
      <c r="R106" s="132">
        <v>2</v>
      </c>
      <c r="S106" s="130" t="s">
        <v>496</v>
      </c>
      <c r="T106" s="56" t="str">
        <f>VLOOKUP(U106,FORMULAS!$A$15:$B$18,2,0)</f>
        <v>Probabilidad</v>
      </c>
      <c r="U106" s="57" t="s">
        <v>14</v>
      </c>
      <c r="V106" s="58">
        <f>+IF(U106='Tabla Valoración controles'!$D$4,'Tabla Valoración controles'!$F$4,IF('208-PLA-Ft-78 Mapa Gestión'!U106='Tabla Valoración controles'!$D$5,'Tabla Valoración controles'!$F$5,IF(U106=FORMULAS!$A$10,0,'Tabla Valoración controles'!$F$6)))</f>
        <v>0.15</v>
      </c>
      <c r="W106" s="57" t="s">
        <v>8</v>
      </c>
      <c r="X106" s="59">
        <f>+IF(W106='Tabla Valoración controles'!$D$7,'Tabla Valoración controles'!$F$7,IF(U106=FORMULAS!$A$10,0,'Tabla Valoración controles'!$F$8))</f>
        <v>0.15</v>
      </c>
      <c r="Y106" s="57" t="s">
        <v>18</v>
      </c>
      <c r="Z106" s="58">
        <f>+IF(Y106='Tabla Valoración controles'!$D$9,'Tabla Valoración controles'!$F$9,IF(U106=FORMULAS!$A$10,0,'Tabla Valoración controles'!$F$10))</f>
        <v>0</v>
      </c>
      <c r="AA106" s="57" t="s">
        <v>22</v>
      </c>
      <c r="AB106" s="58">
        <f>+IF(AA106='Tabla Valoración controles'!$D$9,'Tabla Valoración controles'!$F$9,IF(W106=FORMULAS!$A$10,0,'Tabla Valoración controles'!$F$10))</f>
        <v>0</v>
      </c>
      <c r="AC106" s="57" t="s">
        <v>100</v>
      </c>
      <c r="AD106" s="58">
        <f>+IF(AC106='Tabla Valoración controles'!$D$13,'Tabla Valoración controles'!$F$13,'Tabla Valoración controles'!$F$14)</f>
        <v>0</v>
      </c>
      <c r="AE106" s="105">
        <f t="shared" si="56"/>
        <v>0.3</v>
      </c>
      <c r="AF106" s="105">
        <f t="shared" ref="AF106" si="91">+AE106*AG105</f>
        <v>0.108</v>
      </c>
      <c r="AG106" s="105">
        <f t="shared" ref="AG106" si="92">+AG105-AF106</f>
        <v>0.252</v>
      </c>
      <c r="AH106" s="214"/>
      <c r="AI106" s="214"/>
      <c r="AJ106" s="214"/>
      <c r="AK106" s="214"/>
      <c r="AL106" s="215"/>
      <c r="AM106" s="217"/>
      <c r="AN106" s="211"/>
      <c r="AO106" s="143"/>
      <c r="AP106" s="143"/>
      <c r="AQ106" s="143"/>
      <c r="AR106" s="143"/>
      <c r="AS106" s="143"/>
      <c r="AT106" s="143"/>
      <c r="AU106" s="143"/>
      <c r="AV106" s="143"/>
      <c r="AW106" s="208"/>
      <c r="AX106" s="109"/>
      <c r="AY106" s="109"/>
      <c r="AZ106" s="109"/>
      <c r="BA106" s="109"/>
      <c r="BB106" s="109"/>
      <c r="BC106" s="109"/>
      <c r="BD106" s="109"/>
      <c r="BE106" s="109"/>
      <c r="BF106" s="109"/>
      <c r="BG106" s="109"/>
      <c r="BH106" s="109"/>
      <c r="BI106" s="109"/>
      <c r="BJ106" s="109"/>
      <c r="BK106" s="109"/>
      <c r="BL106" s="109"/>
      <c r="BM106" s="109"/>
      <c r="BN106" s="109"/>
      <c r="BO106" s="109"/>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row>
    <row r="107" spans="1:124" ht="17.25" customHeight="1" x14ac:dyDescent="0.2">
      <c r="A107" s="251"/>
      <c r="B107" s="245"/>
      <c r="C107" s="254"/>
      <c r="D107" s="254"/>
      <c r="E107" s="245"/>
      <c r="F107" s="233"/>
      <c r="G107" s="245"/>
      <c r="H107" s="248"/>
      <c r="I107" s="233"/>
      <c r="J107" s="236"/>
      <c r="K107" s="227"/>
      <c r="L107" s="242"/>
      <c r="M107" s="239"/>
      <c r="N107" s="227"/>
      <c r="O107" s="224"/>
      <c r="P107" s="224"/>
      <c r="Q107" s="230"/>
      <c r="R107" s="132"/>
      <c r="S107" s="130"/>
      <c r="T107" s="56">
        <f>VLOOKUP(U107,FORMULAS!$A$15:$B$18,2,0)</f>
        <v>0</v>
      </c>
      <c r="U107" s="57" t="s">
        <v>157</v>
      </c>
      <c r="V107" s="58">
        <f>+IF(U107='Tabla Valoración controles'!$D$4,'Tabla Valoración controles'!$F$4,IF('208-PLA-Ft-78 Mapa Gestión'!U107='Tabla Valoración controles'!$D$5,'Tabla Valoración controles'!$F$5,IF(U107=FORMULAS!$A$10,0,'Tabla Valoración controles'!$F$6)))</f>
        <v>0</v>
      </c>
      <c r="W107" s="57"/>
      <c r="X107" s="59">
        <f>+IF(W107='Tabla Valoración controles'!$D$7,'Tabla Valoración controles'!$F$7,IF(U107=FORMULAS!$A$10,0,'Tabla Valoración controles'!$F$8))</f>
        <v>0</v>
      </c>
      <c r="Y107" s="57"/>
      <c r="Z107" s="58">
        <f>+IF(Y107='Tabla Valoración controles'!$D$9,'Tabla Valoración controles'!$F$9,IF(U107=FORMULAS!$A$10,0,'Tabla Valoración controles'!$F$10))</f>
        <v>0</v>
      </c>
      <c r="AA107" s="57"/>
      <c r="AB107" s="58">
        <f>+IF(AA107='Tabla Valoración controles'!$D$9,'Tabla Valoración controles'!$F$9,IF(W107=FORMULAS!$A$10,0,'Tabla Valoración controles'!$F$10))</f>
        <v>0</v>
      </c>
      <c r="AC107" s="57"/>
      <c r="AD107" s="58">
        <f>+IF(AC107='Tabla Valoración controles'!$D$13,'Tabla Valoración controles'!$F$13,'Tabla Valoración controles'!$F$14)</f>
        <v>0</v>
      </c>
      <c r="AE107" s="105">
        <f t="shared" si="56"/>
        <v>0</v>
      </c>
      <c r="AF107" s="105">
        <f t="shared" ref="AF107:AF110" si="93">+AF106*AE107</f>
        <v>0</v>
      </c>
      <c r="AG107" s="105">
        <f t="shared" si="75"/>
        <v>0.252</v>
      </c>
      <c r="AH107" s="214"/>
      <c r="AI107" s="214"/>
      <c r="AJ107" s="214"/>
      <c r="AK107" s="214"/>
      <c r="AL107" s="215"/>
      <c r="AM107" s="217"/>
      <c r="AN107" s="211"/>
      <c r="AO107" s="143"/>
      <c r="AP107" s="143"/>
      <c r="AQ107" s="143"/>
      <c r="AR107" s="143"/>
      <c r="AS107" s="143"/>
      <c r="AT107" s="143"/>
      <c r="AU107" s="143"/>
      <c r="AV107" s="143"/>
      <c r="AW107" s="208"/>
      <c r="AX107" s="109"/>
      <c r="AY107" s="109"/>
      <c r="AZ107" s="109"/>
      <c r="BA107" s="109"/>
      <c r="BB107" s="109"/>
      <c r="BC107" s="109"/>
      <c r="BD107" s="109"/>
      <c r="BE107" s="109"/>
      <c r="BF107" s="109"/>
      <c r="BG107" s="109"/>
      <c r="BH107" s="109"/>
      <c r="BI107" s="109"/>
      <c r="BJ107" s="109"/>
      <c r="BK107" s="109"/>
      <c r="BL107" s="109"/>
      <c r="BM107" s="109"/>
      <c r="BN107" s="109"/>
      <c r="BO107" s="109"/>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c r="CR107" s="211"/>
      <c r="CS107" s="211"/>
      <c r="CT107" s="211"/>
      <c r="CU107" s="211"/>
      <c r="CV107" s="211"/>
      <c r="CW107" s="211"/>
      <c r="CX107" s="211"/>
      <c r="CY107" s="211"/>
      <c r="CZ107" s="211"/>
      <c r="DA107" s="211"/>
      <c r="DB107" s="211"/>
      <c r="DC107" s="211"/>
      <c r="DD107" s="211"/>
      <c r="DE107" s="211"/>
      <c r="DF107" s="211"/>
      <c r="DG107" s="211"/>
      <c r="DH107" s="211"/>
      <c r="DI107" s="211"/>
      <c r="DJ107" s="211"/>
      <c r="DK107" s="211"/>
      <c r="DL107" s="211"/>
      <c r="DM107" s="211"/>
      <c r="DN107" s="211"/>
      <c r="DO107" s="211"/>
      <c r="DP107" s="211"/>
      <c r="DQ107" s="211"/>
      <c r="DR107" s="211"/>
      <c r="DS107" s="211"/>
      <c r="DT107" s="211"/>
    </row>
    <row r="108" spans="1:124" ht="17.25" customHeight="1" x14ac:dyDescent="0.2">
      <c r="A108" s="251"/>
      <c r="B108" s="245"/>
      <c r="C108" s="254"/>
      <c r="D108" s="254"/>
      <c r="E108" s="245"/>
      <c r="F108" s="233"/>
      <c r="G108" s="245"/>
      <c r="H108" s="248"/>
      <c r="I108" s="233"/>
      <c r="J108" s="236"/>
      <c r="K108" s="227"/>
      <c r="L108" s="242"/>
      <c r="M108" s="239"/>
      <c r="N108" s="227"/>
      <c r="O108" s="224"/>
      <c r="P108" s="224"/>
      <c r="Q108" s="230"/>
      <c r="R108" s="132"/>
      <c r="S108" s="130"/>
      <c r="T108" s="56">
        <f>VLOOKUP(U108,FORMULAS!$A$15:$B$18,2,0)</f>
        <v>0</v>
      </c>
      <c r="U108" s="57" t="s">
        <v>157</v>
      </c>
      <c r="V108" s="58">
        <f>+IF(U108='Tabla Valoración controles'!$D$4,'Tabla Valoración controles'!$F$4,IF('208-PLA-Ft-78 Mapa Gestión'!U108='Tabla Valoración controles'!$D$5,'Tabla Valoración controles'!$F$5,IF(U108=FORMULAS!$A$10,0,'Tabla Valoración controles'!$F$6)))</f>
        <v>0</v>
      </c>
      <c r="W108" s="57"/>
      <c r="X108" s="59">
        <f>+IF(W108='Tabla Valoración controles'!$D$7,'Tabla Valoración controles'!$F$7,IF(U108=FORMULAS!$A$10,0,'Tabla Valoración controles'!$F$8))</f>
        <v>0</v>
      </c>
      <c r="Y108" s="57"/>
      <c r="Z108" s="58">
        <f>+IF(Y108='Tabla Valoración controles'!$D$9,'Tabla Valoración controles'!$F$9,IF(U108=FORMULAS!$A$10,0,'Tabla Valoración controles'!$F$10))</f>
        <v>0</v>
      </c>
      <c r="AA108" s="57"/>
      <c r="AB108" s="58">
        <f>+IF(AA108='Tabla Valoración controles'!$D$9,'Tabla Valoración controles'!$F$9,IF(W108=FORMULAS!$A$10,0,'Tabla Valoración controles'!$F$10))</f>
        <v>0</v>
      </c>
      <c r="AC108" s="57"/>
      <c r="AD108" s="58">
        <f>+IF(AC108='Tabla Valoración controles'!$D$13,'Tabla Valoración controles'!$F$13,'Tabla Valoración controles'!$F$14)</f>
        <v>0</v>
      </c>
      <c r="AE108" s="105">
        <f t="shared" si="56"/>
        <v>0</v>
      </c>
      <c r="AF108" s="105">
        <f t="shared" si="93"/>
        <v>0</v>
      </c>
      <c r="AG108" s="105">
        <f t="shared" si="75"/>
        <v>0.252</v>
      </c>
      <c r="AH108" s="214"/>
      <c r="AI108" s="214"/>
      <c r="AJ108" s="214"/>
      <c r="AK108" s="214"/>
      <c r="AL108" s="215"/>
      <c r="AM108" s="217"/>
      <c r="AN108" s="211"/>
      <c r="AO108" s="143"/>
      <c r="AP108" s="143"/>
      <c r="AQ108" s="143"/>
      <c r="AR108" s="143"/>
      <c r="AS108" s="143"/>
      <c r="AT108" s="143"/>
      <c r="AU108" s="143"/>
      <c r="AV108" s="143"/>
      <c r="AW108" s="208"/>
      <c r="AX108" s="109"/>
      <c r="AY108" s="109"/>
      <c r="AZ108" s="109"/>
      <c r="BA108" s="109"/>
      <c r="BB108" s="109"/>
      <c r="BC108" s="109"/>
      <c r="BD108" s="109"/>
      <c r="BE108" s="109"/>
      <c r="BF108" s="109"/>
      <c r="BG108" s="109"/>
      <c r="BH108" s="109"/>
      <c r="BI108" s="109"/>
      <c r="BJ108" s="109"/>
      <c r="BK108" s="109"/>
      <c r="BL108" s="109"/>
      <c r="BM108" s="109"/>
      <c r="BN108" s="109"/>
      <c r="BO108" s="109"/>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c r="CR108" s="211"/>
      <c r="CS108" s="211"/>
      <c r="CT108" s="211"/>
      <c r="CU108" s="211"/>
      <c r="CV108" s="211"/>
      <c r="CW108" s="211"/>
      <c r="CX108" s="211"/>
      <c r="CY108" s="211"/>
      <c r="CZ108" s="211"/>
      <c r="DA108" s="211"/>
      <c r="DB108" s="211"/>
      <c r="DC108" s="211"/>
      <c r="DD108" s="211"/>
      <c r="DE108" s="211"/>
      <c r="DF108" s="211"/>
      <c r="DG108" s="211"/>
      <c r="DH108" s="211"/>
      <c r="DI108" s="211"/>
      <c r="DJ108" s="211"/>
      <c r="DK108" s="211"/>
      <c r="DL108" s="211"/>
      <c r="DM108" s="211"/>
      <c r="DN108" s="211"/>
      <c r="DO108" s="211"/>
      <c r="DP108" s="211"/>
      <c r="DQ108" s="211"/>
      <c r="DR108" s="211"/>
      <c r="DS108" s="211"/>
      <c r="DT108" s="211"/>
    </row>
    <row r="109" spans="1:124" ht="17.25" customHeight="1" x14ac:dyDescent="0.2">
      <c r="A109" s="251"/>
      <c r="B109" s="245"/>
      <c r="C109" s="254"/>
      <c r="D109" s="254"/>
      <c r="E109" s="245"/>
      <c r="F109" s="233"/>
      <c r="G109" s="245"/>
      <c r="H109" s="248"/>
      <c r="I109" s="233"/>
      <c r="J109" s="236"/>
      <c r="K109" s="227"/>
      <c r="L109" s="242"/>
      <c r="M109" s="239"/>
      <c r="N109" s="227"/>
      <c r="O109" s="224"/>
      <c r="P109" s="224"/>
      <c r="Q109" s="230"/>
      <c r="R109" s="132"/>
      <c r="S109" s="130"/>
      <c r="T109" s="56">
        <f>VLOOKUP(U109,FORMULAS!$A$15:$B$18,2,0)</f>
        <v>0</v>
      </c>
      <c r="U109" s="57" t="s">
        <v>157</v>
      </c>
      <c r="V109" s="58">
        <f>+IF(U109='Tabla Valoración controles'!$D$4,'Tabla Valoración controles'!$F$4,IF('208-PLA-Ft-78 Mapa Gestión'!U109='Tabla Valoración controles'!$D$5,'Tabla Valoración controles'!$F$5,IF(U109=FORMULAS!$A$10,0,'Tabla Valoración controles'!$F$6)))</f>
        <v>0</v>
      </c>
      <c r="W109" s="57"/>
      <c r="X109" s="59">
        <f>+IF(W109='Tabla Valoración controles'!$D$7,'Tabla Valoración controles'!$F$7,IF(U109=FORMULAS!$A$10,0,'Tabla Valoración controles'!$F$8))</f>
        <v>0</v>
      </c>
      <c r="Y109" s="57"/>
      <c r="Z109" s="58">
        <f>+IF(Y109='Tabla Valoración controles'!$D$9,'Tabla Valoración controles'!$F$9,IF(U109=FORMULAS!$A$10,0,'Tabla Valoración controles'!$F$10))</f>
        <v>0</v>
      </c>
      <c r="AA109" s="57"/>
      <c r="AB109" s="58">
        <f>+IF(AA109='Tabla Valoración controles'!$D$9,'Tabla Valoración controles'!$F$9,IF(W109=FORMULAS!$A$10,0,'Tabla Valoración controles'!$F$10))</f>
        <v>0</v>
      </c>
      <c r="AC109" s="57"/>
      <c r="AD109" s="58">
        <f>+IF(AC109='Tabla Valoración controles'!$D$13,'Tabla Valoración controles'!$F$13,'Tabla Valoración controles'!$F$14)</f>
        <v>0</v>
      </c>
      <c r="AE109" s="105">
        <f t="shared" si="56"/>
        <v>0</v>
      </c>
      <c r="AF109" s="105">
        <f t="shared" si="93"/>
        <v>0</v>
      </c>
      <c r="AG109" s="105">
        <f t="shared" si="75"/>
        <v>0.252</v>
      </c>
      <c r="AH109" s="214"/>
      <c r="AI109" s="214"/>
      <c r="AJ109" s="214"/>
      <c r="AK109" s="214"/>
      <c r="AL109" s="215"/>
      <c r="AM109" s="217"/>
      <c r="AN109" s="211"/>
      <c r="AO109" s="143"/>
      <c r="AP109" s="143"/>
      <c r="AQ109" s="143"/>
      <c r="AR109" s="143"/>
      <c r="AS109" s="143"/>
      <c r="AT109" s="143"/>
      <c r="AU109" s="143"/>
      <c r="AV109" s="143"/>
      <c r="AW109" s="208"/>
      <c r="AX109" s="109"/>
      <c r="AY109" s="109"/>
      <c r="AZ109" s="109"/>
      <c r="BA109" s="109"/>
      <c r="BB109" s="109"/>
      <c r="BC109" s="109"/>
      <c r="BD109" s="109"/>
      <c r="BE109" s="109"/>
      <c r="BF109" s="109"/>
      <c r="BG109" s="109"/>
      <c r="BH109" s="109"/>
      <c r="BI109" s="109"/>
      <c r="BJ109" s="109"/>
      <c r="BK109" s="109"/>
      <c r="BL109" s="109"/>
      <c r="BM109" s="109"/>
      <c r="BN109" s="109"/>
      <c r="BO109" s="109"/>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c r="CO109" s="211"/>
      <c r="CP109" s="211"/>
      <c r="CQ109" s="211"/>
      <c r="CR109" s="211"/>
      <c r="CS109" s="211"/>
      <c r="CT109" s="211"/>
      <c r="CU109" s="211"/>
      <c r="CV109" s="211"/>
      <c r="CW109" s="211"/>
      <c r="CX109" s="211"/>
      <c r="CY109" s="211"/>
      <c r="CZ109" s="211"/>
      <c r="DA109" s="211"/>
      <c r="DB109" s="211"/>
      <c r="DC109" s="211"/>
      <c r="DD109" s="211"/>
      <c r="DE109" s="211"/>
      <c r="DF109" s="211"/>
      <c r="DG109" s="211"/>
      <c r="DH109" s="211"/>
      <c r="DI109" s="211"/>
      <c r="DJ109" s="211"/>
      <c r="DK109" s="211"/>
      <c r="DL109" s="211"/>
      <c r="DM109" s="211"/>
      <c r="DN109" s="211"/>
      <c r="DO109" s="211"/>
      <c r="DP109" s="211"/>
      <c r="DQ109" s="211"/>
      <c r="DR109" s="211"/>
      <c r="DS109" s="211"/>
      <c r="DT109" s="211"/>
    </row>
    <row r="110" spans="1:124" ht="17.25" customHeight="1" x14ac:dyDescent="0.2">
      <c r="A110" s="252"/>
      <c r="B110" s="246"/>
      <c r="C110" s="255"/>
      <c r="D110" s="255"/>
      <c r="E110" s="246"/>
      <c r="F110" s="234"/>
      <c r="G110" s="246"/>
      <c r="H110" s="249"/>
      <c r="I110" s="234"/>
      <c r="J110" s="237"/>
      <c r="K110" s="228"/>
      <c r="L110" s="243"/>
      <c r="M110" s="240"/>
      <c r="N110" s="228"/>
      <c r="O110" s="225"/>
      <c r="P110" s="225"/>
      <c r="Q110" s="231"/>
      <c r="R110" s="132"/>
      <c r="S110" s="130"/>
      <c r="T110" s="56">
        <f>VLOOKUP(U110,FORMULAS!$A$15:$B$18,2,0)</f>
        <v>0</v>
      </c>
      <c r="U110" s="57" t="s">
        <v>157</v>
      </c>
      <c r="V110" s="58">
        <f>+IF(U110='Tabla Valoración controles'!$D$4,'Tabla Valoración controles'!$F$4,IF('208-PLA-Ft-78 Mapa Gestión'!U110='Tabla Valoración controles'!$D$5,'Tabla Valoración controles'!$F$5,IF(U110=FORMULAS!$A$10,0,'Tabla Valoración controles'!$F$6)))</f>
        <v>0</v>
      </c>
      <c r="W110" s="57"/>
      <c r="X110" s="59">
        <f>+IF(W110='Tabla Valoración controles'!$D$7,'Tabla Valoración controles'!$F$7,IF(U110=FORMULAS!$A$10,0,'Tabla Valoración controles'!$F$8))</f>
        <v>0</v>
      </c>
      <c r="Y110" s="57"/>
      <c r="Z110" s="58">
        <f>+IF(Y110='Tabla Valoración controles'!$D$9,'Tabla Valoración controles'!$F$9,IF(U110=FORMULAS!$A$10,0,'Tabla Valoración controles'!$F$10))</f>
        <v>0</v>
      </c>
      <c r="AA110" s="57"/>
      <c r="AB110" s="58">
        <f>+IF(AA110='Tabla Valoración controles'!$D$9,'Tabla Valoración controles'!$F$9,IF(W110=FORMULAS!$A$10,0,'Tabla Valoración controles'!$F$10))</f>
        <v>0</v>
      </c>
      <c r="AC110" s="57"/>
      <c r="AD110" s="58">
        <f>+IF(AC110='Tabla Valoración controles'!$D$13,'Tabla Valoración controles'!$F$13,'Tabla Valoración controles'!$F$14)</f>
        <v>0</v>
      </c>
      <c r="AE110" s="105">
        <f t="shared" si="56"/>
        <v>0</v>
      </c>
      <c r="AF110" s="105">
        <f t="shared" si="93"/>
        <v>0</v>
      </c>
      <c r="AG110" s="105">
        <f t="shared" si="75"/>
        <v>0.252</v>
      </c>
      <c r="AH110" s="214"/>
      <c r="AI110" s="214"/>
      <c r="AJ110" s="214"/>
      <c r="AK110" s="214"/>
      <c r="AL110" s="215"/>
      <c r="AM110" s="265"/>
      <c r="AN110" s="212"/>
      <c r="AO110" s="144"/>
      <c r="AP110" s="144"/>
      <c r="AQ110" s="144"/>
      <c r="AR110" s="144"/>
      <c r="AS110" s="144"/>
      <c r="AT110" s="144"/>
      <c r="AU110" s="144"/>
      <c r="AV110" s="144"/>
      <c r="AW110" s="209"/>
      <c r="AX110" s="110"/>
      <c r="AY110" s="110"/>
      <c r="AZ110" s="110"/>
      <c r="BA110" s="110"/>
      <c r="BB110" s="110"/>
      <c r="BC110" s="110"/>
      <c r="BD110" s="110"/>
      <c r="BE110" s="110"/>
      <c r="BF110" s="110"/>
      <c r="BG110" s="110"/>
      <c r="BH110" s="110"/>
      <c r="BI110" s="110"/>
      <c r="BJ110" s="110"/>
      <c r="BK110" s="110"/>
      <c r="BL110" s="110"/>
      <c r="BM110" s="110"/>
      <c r="BN110" s="110"/>
      <c r="BO110" s="110"/>
      <c r="BP110" s="212"/>
      <c r="BQ110" s="212"/>
      <c r="BR110" s="212"/>
      <c r="BS110" s="212"/>
      <c r="BT110" s="212"/>
      <c r="BU110" s="212"/>
      <c r="BV110" s="212"/>
      <c r="BW110" s="212"/>
      <c r="BX110" s="212"/>
      <c r="BY110" s="212"/>
      <c r="BZ110" s="212"/>
      <c r="CA110" s="212"/>
      <c r="CB110" s="212"/>
      <c r="CC110" s="212"/>
      <c r="CD110" s="212"/>
      <c r="CE110" s="212"/>
      <c r="CF110" s="212"/>
      <c r="CG110" s="212"/>
      <c r="CH110" s="212"/>
      <c r="CI110" s="212"/>
      <c r="CJ110" s="212"/>
      <c r="CK110" s="212"/>
      <c r="CL110" s="212"/>
      <c r="CM110" s="212"/>
      <c r="CN110" s="212"/>
      <c r="CO110" s="212"/>
      <c r="CP110" s="212"/>
      <c r="CQ110" s="212"/>
      <c r="CR110" s="212"/>
      <c r="CS110" s="212"/>
      <c r="CT110" s="212"/>
      <c r="CU110" s="212"/>
      <c r="CV110" s="212"/>
      <c r="CW110" s="212"/>
      <c r="CX110" s="212"/>
      <c r="CY110" s="212"/>
      <c r="CZ110" s="212"/>
      <c r="DA110" s="212"/>
      <c r="DB110" s="212"/>
      <c r="DC110" s="212"/>
      <c r="DD110" s="212"/>
      <c r="DE110" s="212"/>
      <c r="DF110" s="212"/>
      <c r="DG110" s="212"/>
      <c r="DH110" s="212"/>
      <c r="DI110" s="212"/>
      <c r="DJ110" s="212"/>
      <c r="DK110" s="212"/>
      <c r="DL110" s="212"/>
      <c r="DM110" s="212"/>
      <c r="DN110" s="212"/>
      <c r="DO110" s="212"/>
      <c r="DP110" s="212"/>
      <c r="DQ110" s="212"/>
      <c r="DR110" s="212"/>
      <c r="DS110" s="212"/>
      <c r="DT110" s="212"/>
    </row>
    <row r="111" spans="1:124" ht="135.75" customHeight="1" x14ac:dyDescent="0.2">
      <c r="A111" s="250">
        <v>18</v>
      </c>
      <c r="B111" s="266" t="s">
        <v>169</v>
      </c>
      <c r="C111" s="253" t="str">
        <f>VLOOKUP(B111,FORMULAS!$A$30:$B$52,2,0)</f>
        <v>Atender las solicitudes de comunicación de los diferentes programas misionales y demás áreas de la CVP, mediante la divulgación oportuna de la información, actividades, proyectos y la gestión institucional que impacta al público interno y externo, con el propósito de mantener una adecuada comunicación organizacional que facilite el desarrollo de los procesos, las relaciones interpersonales, en aras de promover la transparencia, la participación ciudadana y la responsabilidad social.</v>
      </c>
      <c r="D111" s="253" t="str">
        <f>VLOOKUP(B111,FORMULAS!$A$30:$C$52,3,0)</f>
        <v xml:space="preserve">Jefe Oficina Asesora de Comunicaciones </v>
      </c>
      <c r="E111" s="244" t="s">
        <v>259</v>
      </c>
      <c r="F111" s="232" t="s">
        <v>399</v>
      </c>
      <c r="G111" s="232" t="s">
        <v>400</v>
      </c>
      <c r="H111" s="276" t="s">
        <v>401</v>
      </c>
      <c r="I111" s="232" t="s">
        <v>263</v>
      </c>
      <c r="J111" s="235">
        <v>700</v>
      </c>
      <c r="K111" s="226" t="str">
        <f>+IF(L111=FORMULAS!$N$2,FORMULAS!$O$2,IF('208-PLA-Ft-78 Mapa Gestión'!L111:L116=FORMULAS!$N$3,FORMULAS!$O$3,IF('208-PLA-Ft-78 Mapa Gestión'!L111:L116=FORMULAS!$N$4,FORMULAS!$O$4,IF('208-PLA-Ft-78 Mapa Gestión'!L111:L116=FORMULAS!$N$5,FORMULAS!$O$5,IF('208-PLA-Ft-78 Mapa Gestión'!L111:L116=FORMULAS!$N$6,FORMULAS!$O$6)))))</f>
        <v>Alta</v>
      </c>
      <c r="L111" s="241">
        <f>+IF(J111&lt;=FORMULAS!$M$2,FORMULAS!$N$2,IF('208-PLA-Ft-78 Mapa Gestión'!J111&lt;=FORMULAS!$M$3,FORMULAS!$N$3,IF('208-PLA-Ft-78 Mapa Gestión'!J111&lt;=FORMULAS!$M$4,FORMULAS!$N$4,IF('208-PLA-Ft-78 Mapa Gestión'!J111&lt;=FORMULAS!$M$5,FORMULAS!$N$5,FORMULAS!$N$6))))</f>
        <v>0.8</v>
      </c>
      <c r="M111" s="238" t="s">
        <v>261</v>
      </c>
      <c r="N111" s="226" t="str">
        <f>+IF(M111=FORMULAS!$H$2,FORMULAS!$I$2,IF('208-PLA-Ft-78 Mapa Gestión'!M111:M116=FORMULAS!$H$3,FORMULAS!$I$3,IF('208-PLA-Ft-78 Mapa Gestión'!M111:M116=FORMULAS!$H$4,FORMULAS!$I$4,IF('208-PLA-Ft-78 Mapa Gestión'!M111:M116=FORMULAS!$H$5,FORMULAS!$I$5,IF('208-PLA-Ft-78 Mapa Gestión'!M111:M116=FORMULAS!$H$6,FORMULAS!$I$6,IF('208-PLA-Ft-78 Mapa Gestión'!M111:M116=FORMULAS!$H$7,FORMULAS!$I$7,IF('208-PLA-Ft-78 Mapa Gestión'!M111:M116=FORMULAS!$H$8,FORMULAS!$I$8,IF('208-PLA-Ft-78 Mapa Gestión'!M111:M116=FORMULAS!$H$9,FORMULAS!$I$9,IF('208-PLA-Ft-78 Mapa Gestión'!M111:M116=FORMULAS!$H$10,FORMULAS!$I$10,IF('208-PLA-Ft-78 Mapa Gestión'!M111:M116=FORMULAS!$H$11,FORMULAS!$I$11))))))))))</f>
        <v>Menor</v>
      </c>
      <c r="O111" s="223">
        <f>VLOOKUP(N111,FORMULAS!$I$1:$J$6,2,0)</f>
        <v>0.4</v>
      </c>
      <c r="P111" s="223" t="str">
        <f t="shared" ref="P111" si="94">CONCATENATE(N111,K111)</f>
        <v>MenorAlta</v>
      </c>
      <c r="Q111" s="229" t="str">
        <f>VLOOKUP(P111,FORMULAS!$K$17:$L$42,2,0)</f>
        <v>Moderado</v>
      </c>
      <c r="R111" s="132">
        <v>1</v>
      </c>
      <c r="S111" s="130" t="s">
        <v>497</v>
      </c>
      <c r="T111" s="56" t="str">
        <f>VLOOKUP(U111,FORMULAS!$A$15:$B$18,2,0)</f>
        <v>Probabilidad</v>
      </c>
      <c r="U111" s="57" t="s">
        <v>13</v>
      </c>
      <c r="V111" s="58">
        <f>+IF(U111='Tabla Valoración controles'!$D$4,'Tabla Valoración controles'!$F$4,IF('208-PLA-Ft-78 Mapa Gestión'!U111='Tabla Valoración controles'!$D$5,'Tabla Valoración controles'!$F$5,IF(U111=FORMULAS!$A$10,0,'Tabla Valoración controles'!$F$6)))</f>
        <v>0.25</v>
      </c>
      <c r="W111" s="57" t="s">
        <v>8</v>
      </c>
      <c r="X111" s="59">
        <f>+IF(W111='Tabla Valoración controles'!$D$7,'Tabla Valoración controles'!$F$7,IF(U111=FORMULAS!$A$10,0,'Tabla Valoración controles'!$F$8))</f>
        <v>0.15</v>
      </c>
      <c r="Y111" s="57" t="s">
        <v>18</v>
      </c>
      <c r="Z111" s="58">
        <f>+IF(Y111='Tabla Valoración controles'!$D$9,'Tabla Valoración controles'!$F$9,IF(U111=FORMULAS!$A$10,0,'Tabla Valoración controles'!$F$10))</f>
        <v>0</v>
      </c>
      <c r="AA111" s="57" t="s">
        <v>21</v>
      </c>
      <c r="AB111" s="58">
        <f>+IF(AA111='Tabla Valoración controles'!$D$9,'Tabla Valoración controles'!$F$9,IF(W111=FORMULAS!$A$10,0,'Tabla Valoración controles'!$F$10))</f>
        <v>0</v>
      </c>
      <c r="AC111" s="57" t="s">
        <v>100</v>
      </c>
      <c r="AD111" s="58">
        <f>+IF(AC111='Tabla Valoración controles'!$D$13,'Tabla Valoración controles'!$F$13,'Tabla Valoración controles'!$F$14)</f>
        <v>0</v>
      </c>
      <c r="AE111" s="105">
        <f t="shared" si="56"/>
        <v>0.4</v>
      </c>
      <c r="AF111" s="105">
        <f>+IF(T111=FORMULAS!$A$8,'208-PLA-Ft-78 Mapa Gestión'!AE111*'208-PLA-Ft-78 Mapa Gestión'!L111:L116,'208-PLA-Ft-78 Mapa Gestión'!AE111*'208-PLA-Ft-78 Mapa Gestión'!O111:O116)</f>
        <v>0.32000000000000006</v>
      </c>
      <c r="AG111" s="105">
        <f>+IF(T111=FORMULAS!$A$8,'208-PLA-Ft-78 Mapa Gestión'!L111:L116-'208-PLA-Ft-78 Mapa Gestión'!AF111,0)</f>
        <v>0.48</v>
      </c>
      <c r="AH111" s="213">
        <f t="shared" ref="AH111" si="95">+AG116</f>
        <v>0.48</v>
      </c>
      <c r="AI111" s="213" t="str">
        <f>+IF(AH111&lt;=FORMULAS!$N$2,FORMULAS!$O$2,IF(AH111&lt;=FORMULAS!$N$3,FORMULAS!$O$3,IF(AH111&lt;=FORMULAS!$N$4,FORMULAS!$O$4,IF(AH111&lt;=FORMULAS!$N$5,FORMULAS!$O$5,FORMULAS!O108))))</f>
        <v>Media</v>
      </c>
      <c r="AJ111" s="213" t="str">
        <f>+IF(T111=FORMULAS!$A$9,AG116,'208-PLA-Ft-78 Mapa Gestión'!N111:N116)</f>
        <v>Menor</v>
      </c>
      <c r="AK111" s="213">
        <f>+IF(T111=FORMULAS!B111,'208-PLA-Ft-78 Mapa Gestión'!AG116,'208-PLA-Ft-78 Mapa Gestión'!O111:O116)</f>
        <v>0.4</v>
      </c>
      <c r="AL111" s="215" t="str">
        <f t="shared" ref="AL111" si="96">CONCATENATE(AJ111,AI111)</f>
        <v>MenorMedia</v>
      </c>
      <c r="AM111" s="216" t="str">
        <f>VLOOKUP(AL111,FORMULAS!$K$17:$L$42,2,0)</f>
        <v>Moderado</v>
      </c>
      <c r="AN111" s="210" t="s">
        <v>163</v>
      </c>
      <c r="AO111" s="139" t="s">
        <v>549</v>
      </c>
      <c r="AP111" s="139" t="s">
        <v>592</v>
      </c>
      <c r="AQ111" s="164" t="s">
        <v>328</v>
      </c>
      <c r="AR111" s="173">
        <v>44562</v>
      </c>
      <c r="AS111" s="173">
        <v>44910</v>
      </c>
      <c r="AT111" s="139" t="s">
        <v>635</v>
      </c>
      <c r="AU111" s="139" t="s">
        <v>636</v>
      </c>
      <c r="AV111" s="157" t="s">
        <v>235</v>
      </c>
      <c r="AW111" s="207" t="s">
        <v>705</v>
      </c>
      <c r="AX111" s="108"/>
      <c r="AY111" s="108"/>
      <c r="AZ111" s="108"/>
      <c r="BA111" s="108"/>
      <c r="BB111" s="108"/>
      <c r="BC111" s="108"/>
      <c r="BD111" s="108"/>
      <c r="BE111" s="108"/>
      <c r="BF111" s="108"/>
      <c r="BG111" s="108"/>
      <c r="BH111" s="108"/>
      <c r="BI111" s="108"/>
      <c r="BJ111" s="108"/>
      <c r="BK111" s="108"/>
      <c r="BL111" s="108"/>
      <c r="BM111" s="108"/>
      <c r="BN111" s="108"/>
      <c r="BO111" s="108"/>
      <c r="BP111" s="210"/>
      <c r="BQ111" s="210"/>
      <c r="BR111" s="210"/>
      <c r="BS111" s="210"/>
      <c r="BT111" s="210"/>
      <c r="BU111" s="210"/>
      <c r="BV111" s="210"/>
      <c r="BW111" s="210"/>
      <c r="BX111" s="210"/>
      <c r="BY111" s="210"/>
      <c r="BZ111" s="210"/>
      <c r="CA111" s="210"/>
      <c r="CB111" s="210"/>
      <c r="CC111" s="210"/>
      <c r="CD111" s="210"/>
      <c r="CE111" s="210"/>
      <c r="CF111" s="210"/>
      <c r="CG111" s="210"/>
      <c r="CH111" s="210"/>
      <c r="CI111" s="210"/>
      <c r="CJ111" s="210"/>
      <c r="CK111" s="210"/>
      <c r="CL111" s="210"/>
      <c r="CM111" s="210"/>
      <c r="CN111" s="210"/>
      <c r="CO111" s="210"/>
      <c r="CP111" s="210"/>
      <c r="CQ111" s="210"/>
      <c r="CR111" s="210"/>
      <c r="CS111" s="210"/>
      <c r="CT111" s="210"/>
      <c r="CU111" s="210"/>
      <c r="CV111" s="210"/>
      <c r="CW111" s="210"/>
      <c r="CX111" s="210"/>
      <c r="CY111" s="210"/>
      <c r="CZ111" s="210"/>
      <c r="DA111" s="210"/>
      <c r="DB111" s="210"/>
      <c r="DC111" s="210"/>
      <c r="DD111" s="210"/>
      <c r="DE111" s="210"/>
      <c r="DF111" s="210"/>
      <c r="DG111" s="210"/>
      <c r="DH111" s="210"/>
      <c r="DI111" s="210"/>
      <c r="DJ111" s="210"/>
      <c r="DK111" s="210"/>
      <c r="DL111" s="210"/>
      <c r="DM111" s="210"/>
      <c r="DN111" s="210"/>
      <c r="DO111" s="210"/>
      <c r="DP111" s="210"/>
      <c r="DQ111" s="210"/>
      <c r="DR111" s="210"/>
      <c r="DS111" s="210"/>
      <c r="DT111" s="210"/>
    </row>
    <row r="112" spans="1:124" ht="17.25" customHeight="1" x14ac:dyDescent="0.2">
      <c r="A112" s="251"/>
      <c r="B112" s="267"/>
      <c r="C112" s="254"/>
      <c r="D112" s="254"/>
      <c r="E112" s="245"/>
      <c r="F112" s="233"/>
      <c r="G112" s="233"/>
      <c r="H112" s="274"/>
      <c r="I112" s="233"/>
      <c r="J112" s="236"/>
      <c r="K112" s="227"/>
      <c r="L112" s="242"/>
      <c r="M112" s="239"/>
      <c r="N112" s="227"/>
      <c r="O112" s="224"/>
      <c r="P112" s="224"/>
      <c r="Q112" s="230"/>
      <c r="R112" s="132"/>
      <c r="S112" s="130"/>
      <c r="T112" s="56">
        <f>VLOOKUP(U112,FORMULAS!$A$15:$B$18,2,0)</f>
        <v>0</v>
      </c>
      <c r="U112" s="57" t="s">
        <v>157</v>
      </c>
      <c r="V112" s="58">
        <f>+IF(U112='Tabla Valoración controles'!$D$4,'Tabla Valoración controles'!$F$4,IF('208-PLA-Ft-78 Mapa Gestión'!U112='Tabla Valoración controles'!$D$5,'Tabla Valoración controles'!$F$5,IF(U112=FORMULAS!$A$10,0,'Tabla Valoración controles'!$F$6)))</f>
        <v>0</v>
      </c>
      <c r="W112" s="57"/>
      <c r="X112" s="59">
        <f>+IF(W112='Tabla Valoración controles'!$D$7,'Tabla Valoración controles'!$F$7,IF(U112=FORMULAS!$A$10,0,'Tabla Valoración controles'!$F$8))</f>
        <v>0</v>
      </c>
      <c r="Y112" s="57"/>
      <c r="Z112" s="58">
        <f>+IF(Y112='Tabla Valoración controles'!$D$9,'Tabla Valoración controles'!$F$9,IF(U112=FORMULAS!$A$10,0,'Tabla Valoración controles'!$F$10))</f>
        <v>0</v>
      </c>
      <c r="AA112" s="57"/>
      <c r="AB112" s="58">
        <f>+IF(AA112='Tabla Valoración controles'!$D$9,'Tabla Valoración controles'!$F$9,IF(W112=FORMULAS!$A$10,0,'Tabla Valoración controles'!$F$10))</f>
        <v>0</v>
      </c>
      <c r="AC112" s="57"/>
      <c r="AD112" s="58">
        <f>+IF(AC112='Tabla Valoración controles'!$D$13,'Tabla Valoración controles'!$F$13,'Tabla Valoración controles'!$F$14)</f>
        <v>0</v>
      </c>
      <c r="AE112" s="105">
        <f t="shared" si="56"/>
        <v>0</v>
      </c>
      <c r="AF112" s="105">
        <f t="shared" ref="AF112" si="97">+AE112*AG111</f>
        <v>0</v>
      </c>
      <c r="AG112" s="105">
        <f t="shared" ref="AG112" si="98">+AG111-AF112</f>
        <v>0.48</v>
      </c>
      <c r="AH112" s="214"/>
      <c r="AI112" s="214"/>
      <c r="AJ112" s="214"/>
      <c r="AK112" s="214"/>
      <c r="AL112" s="215"/>
      <c r="AM112" s="217"/>
      <c r="AN112" s="211"/>
      <c r="AO112" s="139"/>
      <c r="AP112" s="139"/>
      <c r="AQ112" s="164"/>
      <c r="AR112" s="172"/>
      <c r="AS112" s="172"/>
      <c r="AT112" s="139"/>
      <c r="AU112" s="139"/>
      <c r="AV112" s="143"/>
      <c r="AW112" s="208"/>
      <c r="AX112" s="109"/>
      <c r="AY112" s="109"/>
      <c r="AZ112" s="109"/>
      <c r="BA112" s="109"/>
      <c r="BB112" s="109"/>
      <c r="BC112" s="109"/>
      <c r="BD112" s="109"/>
      <c r="BE112" s="109"/>
      <c r="BF112" s="109"/>
      <c r="BG112" s="109"/>
      <c r="BH112" s="109"/>
      <c r="BI112" s="109"/>
      <c r="BJ112" s="109"/>
      <c r="BK112" s="109"/>
      <c r="BL112" s="109"/>
      <c r="BM112" s="109"/>
      <c r="BN112" s="109"/>
      <c r="BO112" s="109"/>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c r="CQ112" s="211"/>
      <c r="CR112" s="211"/>
      <c r="CS112" s="211"/>
      <c r="CT112" s="211"/>
      <c r="CU112" s="211"/>
      <c r="CV112" s="211"/>
      <c r="CW112" s="211"/>
      <c r="CX112" s="211"/>
      <c r="CY112" s="211"/>
      <c r="CZ112" s="211"/>
      <c r="DA112" s="211"/>
      <c r="DB112" s="211"/>
      <c r="DC112" s="211"/>
      <c r="DD112" s="211"/>
      <c r="DE112" s="211"/>
      <c r="DF112" s="211"/>
      <c r="DG112" s="211"/>
      <c r="DH112" s="211"/>
      <c r="DI112" s="211"/>
      <c r="DJ112" s="211"/>
      <c r="DK112" s="211"/>
      <c r="DL112" s="211"/>
      <c r="DM112" s="211"/>
      <c r="DN112" s="211"/>
      <c r="DO112" s="211"/>
      <c r="DP112" s="211"/>
      <c r="DQ112" s="211"/>
      <c r="DR112" s="211"/>
      <c r="DS112" s="211"/>
      <c r="DT112" s="211"/>
    </row>
    <row r="113" spans="1:124" ht="17.25" customHeight="1" x14ac:dyDescent="0.2">
      <c r="A113" s="251"/>
      <c r="B113" s="267"/>
      <c r="C113" s="254"/>
      <c r="D113" s="254"/>
      <c r="E113" s="245"/>
      <c r="F113" s="233"/>
      <c r="G113" s="233"/>
      <c r="H113" s="274"/>
      <c r="I113" s="233"/>
      <c r="J113" s="236"/>
      <c r="K113" s="227"/>
      <c r="L113" s="242"/>
      <c r="M113" s="239"/>
      <c r="N113" s="227"/>
      <c r="O113" s="224"/>
      <c r="P113" s="224"/>
      <c r="Q113" s="230"/>
      <c r="R113" s="132"/>
      <c r="S113" s="130"/>
      <c r="T113" s="56">
        <f>VLOOKUP(U113,FORMULAS!$A$15:$B$18,2,0)</f>
        <v>0</v>
      </c>
      <c r="U113" s="57" t="s">
        <v>157</v>
      </c>
      <c r="V113" s="58">
        <f>+IF(U113='Tabla Valoración controles'!$D$4,'Tabla Valoración controles'!$F$4,IF('208-PLA-Ft-78 Mapa Gestión'!U113='Tabla Valoración controles'!$D$5,'Tabla Valoración controles'!$F$5,IF(U113=FORMULAS!$A$10,0,'Tabla Valoración controles'!$F$6)))</f>
        <v>0</v>
      </c>
      <c r="W113" s="57"/>
      <c r="X113" s="59">
        <f>+IF(W113='Tabla Valoración controles'!$D$7,'Tabla Valoración controles'!$F$7,IF(U113=FORMULAS!$A$10,0,'Tabla Valoración controles'!$F$8))</f>
        <v>0</v>
      </c>
      <c r="Y113" s="57"/>
      <c r="Z113" s="58">
        <f>+IF(Y113='Tabla Valoración controles'!$D$9,'Tabla Valoración controles'!$F$9,IF(U113=FORMULAS!$A$10,0,'Tabla Valoración controles'!$F$10))</f>
        <v>0</v>
      </c>
      <c r="AA113" s="57"/>
      <c r="AB113" s="58">
        <f>+IF(AA113='Tabla Valoración controles'!$D$9,'Tabla Valoración controles'!$F$9,IF(W113=FORMULAS!$A$10,0,'Tabla Valoración controles'!$F$10))</f>
        <v>0</v>
      </c>
      <c r="AC113" s="57"/>
      <c r="AD113" s="58">
        <f>+IF(AC113='Tabla Valoración controles'!$D$13,'Tabla Valoración controles'!$F$13,'Tabla Valoración controles'!$F$14)</f>
        <v>0</v>
      </c>
      <c r="AE113" s="105">
        <f t="shared" si="56"/>
        <v>0</v>
      </c>
      <c r="AF113" s="105">
        <f t="shared" ref="AF113:AF116" si="99">+AF112*AE113</f>
        <v>0</v>
      </c>
      <c r="AG113" s="105">
        <f t="shared" si="75"/>
        <v>0.48</v>
      </c>
      <c r="AH113" s="214"/>
      <c r="AI113" s="214"/>
      <c r="AJ113" s="214"/>
      <c r="AK113" s="214"/>
      <c r="AL113" s="215"/>
      <c r="AM113" s="217"/>
      <c r="AN113" s="211"/>
      <c r="AO113" s="139"/>
      <c r="AP113" s="139"/>
      <c r="AQ113" s="164"/>
      <c r="AR113" s="172"/>
      <c r="AS113" s="172"/>
      <c r="AT113" s="139"/>
      <c r="AU113" s="139"/>
      <c r="AV113" s="143"/>
      <c r="AW113" s="208"/>
      <c r="AX113" s="109"/>
      <c r="AY113" s="109"/>
      <c r="AZ113" s="109"/>
      <c r="BA113" s="109"/>
      <c r="BB113" s="109"/>
      <c r="BC113" s="109"/>
      <c r="BD113" s="109"/>
      <c r="BE113" s="109"/>
      <c r="BF113" s="109"/>
      <c r="BG113" s="109"/>
      <c r="BH113" s="109"/>
      <c r="BI113" s="109"/>
      <c r="BJ113" s="109"/>
      <c r="BK113" s="109"/>
      <c r="BL113" s="109"/>
      <c r="BM113" s="109"/>
      <c r="BN113" s="109"/>
      <c r="BO113" s="109"/>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c r="CP113" s="211"/>
      <c r="CQ113" s="211"/>
      <c r="CR113" s="211"/>
      <c r="CS113" s="211"/>
      <c r="CT113" s="211"/>
      <c r="CU113" s="211"/>
      <c r="CV113" s="211"/>
      <c r="CW113" s="211"/>
      <c r="CX113" s="211"/>
      <c r="CY113" s="211"/>
      <c r="CZ113" s="211"/>
      <c r="DA113" s="211"/>
      <c r="DB113" s="211"/>
      <c r="DC113" s="211"/>
      <c r="DD113" s="211"/>
      <c r="DE113" s="211"/>
      <c r="DF113" s="211"/>
      <c r="DG113" s="211"/>
      <c r="DH113" s="211"/>
      <c r="DI113" s="211"/>
      <c r="DJ113" s="211"/>
      <c r="DK113" s="211"/>
      <c r="DL113" s="211"/>
      <c r="DM113" s="211"/>
      <c r="DN113" s="211"/>
      <c r="DO113" s="211"/>
      <c r="DP113" s="211"/>
      <c r="DQ113" s="211"/>
      <c r="DR113" s="211"/>
      <c r="DS113" s="211"/>
      <c r="DT113" s="211"/>
    </row>
    <row r="114" spans="1:124" ht="17.25" customHeight="1" x14ac:dyDescent="0.2">
      <c r="A114" s="251"/>
      <c r="B114" s="267"/>
      <c r="C114" s="254"/>
      <c r="D114" s="254"/>
      <c r="E114" s="245"/>
      <c r="F114" s="233"/>
      <c r="G114" s="233"/>
      <c r="H114" s="274"/>
      <c r="I114" s="233"/>
      <c r="J114" s="236"/>
      <c r="K114" s="227"/>
      <c r="L114" s="242"/>
      <c r="M114" s="239"/>
      <c r="N114" s="227"/>
      <c r="O114" s="224"/>
      <c r="P114" s="224"/>
      <c r="Q114" s="230"/>
      <c r="R114" s="132"/>
      <c r="S114" s="130"/>
      <c r="T114" s="56">
        <f>VLOOKUP(U114,FORMULAS!$A$15:$B$18,2,0)</f>
        <v>0</v>
      </c>
      <c r="U114" s="57" t="s">
        <v>157</v>
      </c>
      <c r="V114" s="58">
        <f>+IF(U114='Tabla Valoración controles'!$D$4,'Tabla Valoración controles'!$F$4,IF('208-PLA-Ft-78 Mapa Gestión'!U114='Tabla Valoración controles'!$D$5,'Tabla Valoración controles'!$F$5,IF(U114=FORMULAS!$A$10,0,'Tabla Valoración controles'!$F$6)))</f>
        <v>0</v>
      </c>
      <c r="W114" s="57"/>
      <c r="X114" s="59">
        <f>+IF(W114='Tabla Valoración controles'!$D$7,'Tabla Valoración controles'!$F$7,IF(U114=FORMULAS!$A$10,0,'Tabla Valoración controles'!$F$8))</f>
        <v>0</v>
      </c>
      <c r="Y114" s="57"/>
      <c r="Z114" s="58">
        <f>+IF(Y114='Tabla Valoración controles'!$D$9,'Tabla Valoración controles'!$F$9,IF(U114=FORMULAS!$A$10,0,'Tabla Valoración controles'!$F$10))</f>
        <v>0</v>
      </c>
      <c r="AA114" s="57"/>
      <c r="AB114" s="58">
        <f>+IF(AA114='Tabla Valoración controles'!$D$9,'Tabla Valoración controles'!$F$9,IF(W114=FORMULAS!$A$10,0,'Tabla Valoración controles'!$F$10))</f>
        <v>0</v>
      </c>
      <c r="AC114" s="57"/>
      <c r="AD114" s="58">
        <f>+IF(AC114='Tabla Valoración controles'!$D$13,'Tabla Valoración controles'!$F$13,'Tabla Valoración controles'!$F$14)</f>
        <v>0</v>
      </c>
      <c r="AE114" s="105">
        <f t="shared" si="56"/>
        <v>0</v>
      </c>
      <c r="AF114" s="105">
        <f t="shared" si="99"/>
        <v>0</v>
      </c>
      <c r="AG114" s="105">
        <f t="shared" si="75"/>
        <v>0.48</v>
      </c>
      <c r="AH114" s="214"/>
      <c r="AI114" s="214"/>
      <c r="AJ114" s="214"/>
      <c r="AK114" s="214"/>
      <c r="AL114" s="215"/>
      <c r="AM114" s="217"/>
      <c r="AN114" s="211"/>
      <c r="AO114" s="139"/>
      <c r="AP114" s="139"/>
      <c r="AQ114" s="164"/>
      <c r="AR114" s="172"/>
      <c r="AS114" s="172"/>
      <c r="AT114" s="139"/>
      <c r="AU114" s="139"/>
      <c r="AV114" s="143"/>
      <c r="AW114" s="208"/>
      <c r="AX114" s="109"/>
      <c r="AY114" s="109"/>
      <c r="AZ114" s="109"/>
      <c r="BA114" s="109"/>
      <c r="BB114" s="109"/>
      <c r="BC114" s="109"/>
      <c r="BD114" s="109"/>
      <c r="BE114" s="109"/>
      <c r="BF114" s="109"/>
      <c r="BG114" s="109"/>
      <c r="BH114" s="109"/>
      <c r="BI114" s="109"/>
      <c r="BJ114" s="109"/>
      <c r="BK114" s="109"/>
      <c r="BL114" s="109"/>
      <c r="BM114" s="109"/>
      <c r="BN114" s="109"/>
      <c r="BO114" s="109"/>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c r="CP114" s="211"/>
      <c r="CQ114" s="211"/>
      <c r="CR114" s="211"/>
      <c r="CS114" s="211"/>
      <c r="CT114" s="211"/>
      <c r="CU114" s="211"/>
      <c r="CV114" s="211"/>
      <c r="CW114" s="211"/>
      <c r="CX114" s="211"/>
      <c r="CY114" s="211"/>
      <c r="CZ114" s="211"/>
      <c r="DA114" s="211"/>
      <c r="DB114" s="211"/>
      <c r="DC114" s="211"/>
      <c r="DD114" s="211"/>
      <c r="DE114" s="211"/>
      <c r="DF114" s="211"/>
      <c r="DG114" s="211"/>
      <c r="DH114" s="211"/>
      <c r="DI114" s="211"/>
      <c r="DJ114" s="211"/>
      <c r="DK114" s="211"/>
      <c r="DL114" s="211"/>
      <c r="DM114" s="211"/>
      <c r="DN114" s="211"/>
      <c r="DO114" s="211"/>
      <c r="DP114" s="211"/>
      <c r="DQ114" s="211"/>
      <c r="DR114" s="211"/>
      <c r="DS114" s="211"/>
      <c r="DT114" s="211"/>
    </row>
    <row r="115" spans="1:124" ht="17.25" customHeight="1" x14ac:dyDescent="0.2">
      <c r="A115" s="251"/>
      <c r="B115" s="267"/>
      <c r="C115" s="254"/>
      <c r="D115" s="254"/>
      <c r="E115" s="245"/>
      <c r="F115" s="233"/>
      <c r="G115" s="233"/>
      <c r="H115" s="274"/>
      <c r="I115" s="233"/>
      <c r="J115" s="236"/>
      <c r="K115" s="227"/>
      <c r="L115" s="242"/>
      <c r="M115" s="239"/>
      <c r="N115" s="227"/>
      <c r="O115" s="224"/>
      <c r="P115" s="224"/>
      <c r="Q115" s="230"/>
      <c r="R115" s="132"/>
      <c r="S115" s="130"/>
      <c r="T115" s="56">
        <f>VLOOKUP(U115,FORMULAS!$A$15:$B$18,2,0)</f>
        <v>0</v>
      </c>
      <c r="U115" s="57" t="s">
        <v>157</v>
      </c>
      <c r="V115" s="58">
        <f>+IF(U115='Tabla Valoración controles'!$D$4,'Tabla Valoración controles'!$F$4,IF('208-PLA-Ft-78 Mapa Gestión'!U115='Tabla Valoración controles'!$D$5,'Tabla Valoración controles'!$F$5,IF(U115=FORMULAS!$A$10,0,'Tabla Valoración controles'!$F$6)))</f>
        <v>0</v>
      </c>
      <c r="W115" s="57"/>
      <c r="X115" s="59">
        <f>+IF(W115='Tabla Valoración controles'!$D$7,'Tabla Valoración controles'!$F$7,IF(U115=FORMULAS!$A$10,0,'Tabla Valoración controles'!$F$8))</f>
        <v>0</v>
      </c>
      <c r="Y115" s="57"/>
      <c r="Z115" s="58">
        <f>+IF(Y115='Tabla Valoración controles'!$D$9,'Tabla Valoración controles'!$F$9,IF(U115=FORMULAS!$A$10,0,'Tabla Valoración controles'!$F$10))</f>
        <v>0</v>
      </c>
      <c r="AA115" s="57"/>
      <c r="AB115" s="58">
        <f>+IF(AA115='Tabla Valoración controles'!$D$9,'Tabla Valoración controles'!$F$9,IF(W115=FORMULAS!$A$10,0,'Tabla Valoración controles'!$F$10))</f>
        <v>0</v>
      </c>
      <c r="AC115" s="57"/>
      <c r="AD115" s="58">
        <f>+IF(AC115='Tabla Valoración controles'!$D$13,'Tabla Valoración controles'!$F$13,'Tabla Valoración controles'!$F$14)</f>
        <v>0</v>
      </c>
      <c r="AE115" s="105">
        <f t="shared" si="56"/>
        <v>0</v>
      </c>
      <c r="AF115" s="105">
        <f t="shared" si="99"/>
        <v>0</v>
      </c>
      <c r="AG115" s="105">
        <f t="shared" si="75"/>
        <v>0.48</v>
      </c>
      <c r="AH115" s="214"/>
      <c r="AI115" s="214"/>
      <c r="AJ115" s="214"/>
      <c r="AK115" s="214"/>
      <c r="AL115" s="215"/>
      <c r="AM115" s="217"/>
      <c r="AN115" s="211"/>
      <c r="AO115" s="139"/>
      <c r="AP115" s="139"/>
      <c r="AQ115" s="164"/>
      <c r="AR115" s="172"/>
      <c r="AS115" s="172"/>
      <c r="AT115" s="139"/>
      <c r="AU115" s="139"/>
      <c r="AV115" s="143"/>
      <c r="AW115" s="208"/>
      <c r="AX115" s="109"/>
      <c r="AY115" s="109"/>
      <c r="AZ115" s="109"/>
      <c r="BA115" s="109"/>
      <c r="BB115" s="109"/>
      <c r="BC115" s="109"/>
      <c r="BD115" s="109"/>
      <c r="BE115" s="109"/>
      <c r="BF115" s="109"/>
      <c r="BG115" s="109"/>
      <c r="BH115" s="109"/>
      <c r="BI115" s="109"/>
      <c r="BJ115" s="109"/>
      <c r="BK115" s="109"/>
      <c r="BL115" s="109"/>
      <c r="BM115" s="109"/>
      <c r="BN115" s="109"/>
      <c r="BO115" s="109"/>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c r="CP115" s="211"/>
      <c r="CQ115" s="211"/>
      <c r="CR115" s="211"/>
      <c r="CS115" s="211"/>
      <c r="CT115" s="211"/>
      <c r="CU115" s="211"/>
      <c r="CV115" s="211"/>
      <c r="CW115" s="211"/>
      <c r="CX115" s="211"/>
      <c r="CY115" s="211"/>
      <c r="CZ115" s="211"/>
      <c r="DA115" s="211"/>
      <c r="DB115" s="211"/>
      <c r="DC115" s="211"/>
      <c r="DD115" s="211"/>
      <c r="DE115" s="211"/>
      <c r="DF115" s="211"/>
      <c r="DG115" s="211"/>
      <c r="DH115" s="211"/>
      <c r="DI115" s="211"/>
      <c r="DJ115" s="211"/>
      <c r="DK115" s="211"/>
      <c r="DL115" s="211"/>
      <c r="DM115" s="211"/>
      <c r="DN115" s="211"/>
      <c r="DO115" s="211"/>
      <c r="DP115" s="211"/>
      <c r="DQ115" s="211"/>
      <c r="DR115" s="211"/>
      <c r="DS115" s="211"/>
      <c r="DT115" s="211"/>
    </row>
    <row r="116" spans="1:124" ht="17.25" customHeight="1" x14ac:dyDescent="0.2">
      <c r="A116" s="252"/>
      <c r="B116" s="268"/>
      <c r="C116" s="255"/>
      <c r="D116" s="255"/>
      <c r="E116" s="246"/>
      <c r="F116" s="234"/>
      <c r="G116" s="234"/>
      <c r="H116" s="275"/>
      <c r="I116" s="234"/>
      <c r="J116" s="237"/>
      <c r="K116" s="228"/>
      <c r="L116" s="243"/>
      <c r="M116" s="240"/>
      <c r="N116" s="228"/>
      <c r="O116" s="225"/>
      <c r="P116" s="225"/>
      <c r="Q116" s="231"/>
      <c r="R116" s="132"/>
      <c r="S116" s="130"/>
      <c r="T116" s="56">
        <f>VLOOKUP(U116,FORMULAS!$A$15:$B$18,2,0)</f>
        <v>0</v>
      </c>
      <c r="U116" s="57" t="s">
        <v>157</v>
      </c>
      <c r="V116" s="58">
        <f>+IF(U116='Tabla Valoración controles'!$D$4,'Tabla Valoración controles'!$F$4,IF('208-PLA-Ft-78 Mapa Gestión'!U116='Tabla Valoración controles'!$D$5,'Tabla Valoración controles'!$F$5,IF(U116=FORMULAS!$A$10,0,'Tabla Valoración controles'!$F$6)))</f>
        <v>0</v>
      </c>
      <c r="W116" s="57"/>
      <c r="X116" s="59">
        <f>+IF(W116='Tabla Valoración controles'!$D$7,'Tabla Valoración controles'!$F$7,IF(U116=FORMULAS!$A$10,0,'Tabla Valoración controles'!$F$8))</f>
        <v>0</v>
      </c>
      <c r="Y116" s="57"/>
      <c r="Z116" s="58">
        <f>+IF(Y116='Tabla Valoración controles'!$D$9,'Tabla Valoración controles'!$F$9,IF(U116=FORMULAS!$A$10,0,'Tabla Valoración controles'!$F$10))</f>
        <v>0</v>
      </c>
      <c r="AA116" s="57"/>
      <c r="AB116" s="58">
        <f>+IF(AA116='Tabla Valoración controles'!$D$9,'Tabla Valoración controles'!$F$9,IF(W116=FORMULAS!$A$10,0,'Tabla Valoración controles'!$F$10))</f>
        <v>0</v>
      </c>
      <c r="AC116" s="57"/>
      <c r="AD116" s="58">
        <f>+IF(AC116='Tabla Valoración controles'!$D$13,'Tabla Valoración controles'!$F$13,'Tabla Valoración controles'!$F$14)</f>
        <v>0</v>
      </c>
      <c r="AE116" s="105">
        <f t="shared" si="56"/>
        <v>0</v>
      </c>
      <c r="AF116" s="105">
        <f t="shared" si="99"/>
        <v>0</v>
      </c>
      <c r="AG116" s="105">
        <f t="shared" si="75"/>
        <v>0.48</v>
      </c>
      <c r="AH116" s="214"/>
      <c r="AI116" s="214"/>
      <c r="AJ116" s="214"/>
      <c r="AK116" s="214"/>
      <c r="AL116" s="215"/>
      <c r="AM116" s="265"/>
      <c r="AN116" s="212"/>
      <c r="AO116" s="139"/>
      <c r="AP116" s="139"/>
      <c r="AQ116" s="164"/>
      <c r="AR116" s="172"/>
      <c r="AS116" s="172"/>
      <c r="AT116" s="139"/>
      <c r="AU116" s="139"/>
      <c r="AV116" s="144"/>
      <c r="AW116" s="209"/>
      <c r="AX116" s="110"/>
      <c r="AY116" s="110"/>
      <c r="AZ116" s="110"/>
      <c r="BA116" s="110"/>
      <c r="BB116" s="110"/>
      <c r="BC116" s="110"/>
      <c r="BD116" s="110"/>
      <c r="BE116" s="110"/>
      <c r="BF116" s="110"/>
      <c r="BG116" s="110"/>
      <c r="BH116" s="110"/>
      <c r="BI116" s="110"/>
      <c r="BJ116" s="110"/>
      <c r="BK116" s="110"/>
      <c r="BL116" s="110"/>
      <c r="BM116" s="110"/>
      <c r="BN116" s="110"/>
      <c r="BO116" s="110"/>
      <c r="BP116" s="212"/>
      <c r="BQ116" s="212"/>
      <c r="BR116" s="212"/>
      <c r="BS116" s="212"/>
      <c r="BT116" s="212"/>
      <c r="BU116" s="212"/>
      <c r="BV116" s="212"/>
      <c r="BW116" s="212"/>
      <c r="BX116" s="212"/>
      <c r="BY116" s="212"/>
      <c r="BZ116" s="212"/>
      <c r="CA116" s="212"/>
      <c r="CB116" s="212"/>
      <c r="CC116" s="212"/>
      <c r="CD116" s="212"/>
      <c r="CE116" s="212"/>
      <c r="CF116" s="212"/>
      <c r="CG116" s="212"/>
      <c r="CH116" s="212"/>
      <c r="CI116" s="212"/>
      <c r="CJ116" s="212"/>
      <c r="CK116" s="212"/>
      <c r="CL116" s="212"/>
      <c r="CM116" s="212"/>
      <c r="CN116" s="212"/>
      <c r="CO116" s="212"/>
      <c r="CP116" s="212"/>
      <c r="CQ116" s="212"/>
      <c r="CR116" s="212"/>
      <c r="CS116" s="212"/>
      <c r="CT116" s="212"/>
      <c r="CU116" s="212"/>
      <c r="CV116" s="212"/>
      <c r="CW116" s="212"/>
      <c r="CX116" s="212"/>
      <c r="CY116" s="212"/>
      <c r="CZ116" s="212"/>
      <c r="DA116" s="212"/>
      <c r="DB116" s="212"/>
      <c r="DC116" s="212"/>
      <c r="DD116" s="212"/>
      <c r="DE116" s="212"/>
      <c r="DF116" s="212"/>
      <c r="DG116" s="212"/>
      <c r="DH116" s="212"/>
      <c r="DI116" s="212"/>
      <c r="DJ116" s="212"/>
      <c r="DK116" s="212"/>
      <c r="DL116" s="212"/>
      <c r="DM116" s="212"/>
      <c r="DN116" s="212"/>
      <c r="DO116" s="212"/>
      <c r="DP116" s="212"/>
      <c r="DQ116" s="212"/>
      <c r="DR116" s="212"/>
      <c r="DS116" s="212"/>
      <c r="DT116" s="212"/>
    </row>
    <row r="117" spans="1:124" ht="70.5" customHeight="1" x14ac:dyDescent="0.2">
      <c r="A117" s="250">
        <v>19</v>
      </c>
      <c r="B117" s="266" t="s">
        <v>180</v>
      </c>
      <c r="C117" s="253" t="str">
        <f>VLOOKUP(B117,FORMULAS!$A$30:$B$52,2,0)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117" s="253" t="str">
        <f>VLOOKUP(B117,FORMULAS!$A$30:$C$52,3,0)</f>
        <v xml:space="preserve">Subdirector Administrativo </v>
      </c>
      <c r="E117" s="244" t="s">
        <v>113</v>
      </c>
      <c r="F117" s="244" t="s">
        <v>402</v>
      </c>
      <c r="G117" s="244" t="s">
        <v>367</v>
      </c>
      <c r="H117" s="244" t="s">
        <v>403</v>
      </c>
      <c r="I117" s="232" t="s">
        <v>260</v>
      </c>
      <c r="J117" s="235">
        <v>768</v>
      </c>
      <c r="K117" s="226" t="str">
        <f>+IF(L117=FORMULAS!$N$2,FORMULAS!$O$2,IF('208-PLA-Ft-78 Mapa Gestión'!L117:L122=FORMULAS!$N$3,FORMULAS!$O$3,IF('208-PLA-Ft-78 Mapa Gestión'!L117:L122=FORMULAS!$N$4,FORMULAS!$O$4,IF('208-PLA-Ft-78 Mapa Gestión'!L117:L122=FORMULAS!$N$5,FORMULAS!$O$5,IF('208-PLA-Ft-78 Mapa Gestión'!L117:L122=FORMULAS!$N$6,FORMULAS!$O$6)))))</f>
        <v>Alta</v>
      </c>
      <c r="L117" s="241">
        <f>+IF(J117&lt;=FORMULAS!$M$2,FORMULAS!$N$2,IF('208-PLA-Ft-78 Mapa Gestión'!J117&lt;=FORMULAS!$M$3,FORMULAS!$N$3,IF('208-PLA-Ft-78 Mapa Gestión'!J117&lt;=FORMULAS!$M$4,FORMULAS!$N$4,IF('208-PLA-Ft-78 Mapa Gestión'!J117&lt;=FORMULAS!$M$5,FORMULAS!$N$5,FORMULAS!$N$6))))</f>
        <v>0.8</v>
      </c>
      <c r="M117" s="238" t="s">
        <v>84</v>
      </c>
      <c r="N117" s="226" t="str">
        <f>+IF(M117=FORMULAS!$H$2,FORMULAS!$I$2,IF('208-PLA-Ft-78 Mapa Gestión'!M117:M122=FORMULAS!$H$3,FORMULAS!$I$3,IF('208-PLA-Ft-78 Mapa Gestión'!M117:M122=FORMULAS!$H$4,FORMULAS!$I$4,IF('208-PLA-Ft-78 Mapa Gestión'!M117:M122=FORMULAS!$H$5,FORMULAS!$I$5,IF('208-PLA-Ft-78 Mapa Gestión'!M117:M122=FORMULAS!$H$6,FORMULAS!$I$6,IF('208-PLA-Ft-78 Mapa Gestión'!M117:M122=FORMULAS!$H$7,FORMULAS!$I$7,IF('208-PLA-Ft-78 Mapa Gestión'!M117:M122=FORMULAS!$H$8,FORMULAS!$I$8,IF('208-PLA-Ft-78 Mapa Gestión'!M117:M122=FORMULAS!$H$9,FORMULAS!$I$9,IF('208-PLA-Ft-78 Mapa Gestión'!M117:M122=FORMULAS!$H$10,FORMULAS!$I$10,IF('208-PLA-Ft-78 Mapa Gestión'!M117:M122=FORMULAS!$H$11,FORMULAS!$I$11))))))))))</f>
        <v>Menor</v>
      </c>
      <c r="O117" s="223">
        <f>VLOOKUP(N117,FORMULAS!$I$1:$J$6,2,0)</f>
        <v>0.4</v>
      </c>
      <c r="P117" s="223" t="str">
        <f t="shared" ref="P117" si="100">CONCATENATE(N117,K117)</f>
        <v>MenorAlta</v>
      </c>
      <c r="Q117" s="229" t="str">
        <f>VLOOKUP(P117,FORMULAS!$K$17:$L$42,2,0)</f>
        <v>Moderado</v>
      </c>
      <c r="R117" s="132">
        <v>1</v>
      </c>
      <c r="S117" s="130" t="s">
        <v>498</v>
      </c>
      <c r="T117" s="56" t="str">
        <f>VLOOKUP(U117,FORMULAS!$A$15:$B$18,2,0)</f>
        <v>Probabilidad</v>
      </c>
      <c r="U117" s="57" t="s">
        <v>13</v>
      </c>
      <c r="V117" s="58">
        <f>+IF(U117='Tabla Valoración controles'!$D$4,'Tabla Valoración controles'!$F$4,IF('208-PLA-Ft-78 Mapa Gestión'!U117='Tabla Valoración controles'!$D$5,'Tabla Valoración controles'!$F$5,IF(U117=FORMULAS!$A$10,0,'Tabla Valoración controles'!$F$6)))</f>
        <v>0.25</v>
      </c>
      <c r="W117" s="57" t="s">
        <v>8</v>
      </c>
      <c r="X117" s="59">
        <f>+IF(W117='Tabla Valoración controles'!$D$7,'Tabla Valoración controles'!$F$7,IF(U117=FORMULAS!$A$10,0,'Tabla Valoración controles'!$F$8))</f>
        <v>0.15</v>
      </c>
      <c r="Y117" s="57" t="s">
        <v>18</v>
      </c>
      <c r="Z117" s="58">
        <f>+IF(Y117='Tabla Valoración controles'!$D$9,'Tabla Valoración controles'!$F$9,IF(U117=FORMULAS!$A$10,0,'Tabla Valoración controles'!$F$10))</f>
        <v>0</v>
      </c>
      <c r="AA117" s="57" t="s">
        <v>21</v>
      </c>
      <c r="AB117" s="58">
        <f>+IF(AA117='Tabla Valoración controles'!$D$9,'Tabla Valoración controles'!$F$9,IF(W117=FORMULAS!$A$10,0,'Tabla Valoración controles'!$F$10))</f>
        <v>0</v>
      </c>
      <c r="AC117" s="57" t="s">
        <v>100</v>
      </c>
      <c r="AD117" s="58">
        <f>+IF(AC117='Tabla Valoración controles'!$D$13,'Tabla Valoración controles'!$F$13,'Tabla Valoración controles'!$F$14)</f>
        <v>0</v>
      </c>
      <c r="AE117" s="105">
        <f t="shared" si="56"/>
        <v>0.4</v>
      </c>
      <c r="AF117" s="105">
        <f>+IF(T117=FORMULAS!$A$8,'208-PLA-Ft-78 Mapa Gestión'!AE117*'208-PLA-Ft-78 Mapa Gestión'!L117:L122,'208-PLA-Ft-78 Mapa Gestión'!AE117*'208-PLA-Ft-78 Mapa Gestión'!O117:O122)</f>
        <v>0.32000000000000006</v>
      </c>
      <c r="AG117" s="105">
        <f>+IF(T117=FORMULAS!$A$8,'208-PLA-Ft-78 Mapa Gestión'!L117:L122-'208-PLA-Ft-78 Mapa Gestión'!AF117,0)</f>
        <v>0.48</v>
      </c>
      <c r="AH117" s="213">
        <f t="shared" ref="AH117" si="101">+AG122</f>
        <v>0.48</v>
      </c>
      <c r="AI117" s="213" t="str">
        <f>+IF(AH117&lt;=FORMULAS!$N$2,FORMULAS!$O$2,IF(AH117&lt;=FORMULAS!$N$3,FORMULAS!$O$3,IF(AH117&lt;=FORMULAS!$N$4,FORMULAS!$O$4,IF(AH117&lt;=FORMULAS!$N$5,FORMULAS!$O$5,FORMULAS!O114))))</f>
        <v>Media</v>
      </c>
      <c r="AJ117" s="213" t="str">
        <f>+IF(T117=FORMULAS!$A$9,AG122,'208-PLA-Ft-78 Mapa Gestión'!N117:N122)</f>
        <v>Menor</v>
      </c>
      <c r="AK117" s="213">
        <f>+IF(T117=FORMULAS!B117,'208-PLA-Ft-78 Mapa Gestión'!AG122,'208-PLA-Ft-78 Mapa Gestión'!O117:O122)</f>
        <v>0.4</v>
      </c>
      <c r="AL117" s="215" t="str">
        <f t="shared" ref="AL117" si="102">CONCATENATE(AJ117,AI117)</f>
        <v>MenorMedia</v>
      </c>
      <c r="AM117" s="216" t="str">
        <f>VLOOKUP(AL117,FORMULAS!$K$17:$L$42,2,0)</f>
        <v>Moderado</v>
      </c>
      <c r="AN117" s="210" t="s">
        <v>163</v>
      </c>
      <c r="AO117" s="145" t="s">
        <v>550</v>
      </c>
      <c r="AP117" s="145" t="s">
        <v>593</v>
      </c>
      <c r="AQ117" s="161" t="s">
        <v>324</v>
      </c>
      <c r="AR117" s="159">
        <v>44562</v>
      </c>
      <c r="AS117" s="159">
        <v>44926</v>
      </c>
      <c r="AT117" s="145" t="s">
        <v>637</v>
      </c>
      <c r="AU117" s="145" t="s">
        <v>638</v>
      </c>
      <c r="AV117" s="157" t="s">
        <v>235</v>
      </c>
      <c r="AW117" s="210"/>
      <c r="AX117" s="108"/>
      <c r="AY117" s="108"/>
      <c r="AZ117" s="108"/>
      <c r="BA117" s="108"/>
      <c r="BB117" s="108"/>
      <c r="BC117" s="108"/>
      <c r="BD117" s="108"/>
      <c r="BE117" s="108"/>
      <c r="BF117" s="108"/>
      <c r="BG117" s="108"/>
      <c r="BH117" s="108"/>
      <c r="BI117" s="108"/>
      <c r="BJ117" s="108"/>
      <c r="BK117" s="108"/>
      <c r="BL117" s="108"/>
      <c r="BM117" s="108"/>
      <c r="BN117" s="108"/>
      <c r="BO117" s="108"/>
      <c r="BP117" s="210"/>
      <c r="BQ117" s="210"/>
      <c r="BR117" s="210"/>
      <c r="BS117" s="210"/>
      <c r="BT117" s="210"/>
      <c r="BU117" s="210"/>
      <c r="BV117" s="210"/>
      <c r="BW117" s="210"/>
      <c r="BX117" s="210"/>
      <c r="BY117" s="210"/>
      <c r="BZ117" s="210"/>
      <c r="CA117" s="210"/>
      <c r="CB117" s="210"/>
      <c r="CC117" s="210"/>
      <c r="CD117" s="210"/>
      <c r="CE117" s="210"/>
      <c r="CF117" s="210"/>
      <c r="CG117" s="210"/>
      <c r="CH117" s="210"/>
      <c r="CI117" s="210"/>
      <c r="CJ117" s="210"/>
      <c r="CK117" s="210"/>
      <c r="CL117" s="210"/>
      <c r="CM117" s="210"/>
      <c r="CN117" s="210"/>
      <c r="CO117" s="210"/>
      <c r="CP117" s="210"/>
      <c r="CQ117" s="210"/>
      <c r="CR117" s="210"/>
      <c r="CS117" s="210"/>
      <c r="CT117" s="210"/>
      <c r="CU117" s="210"/>
      <c r="CV117" s="210"/>
      <c r="CW117" s="210"/>
      <c r="CX117" s="210"/>
      <c r="CY117" s="210"/>
      <c r="CZ117" s="210"/>
      <c r="DA117" s="210"/>
      <c r="DB117" s="210"/>
      <c r="DC117" s="210"/>
      <c r="DD117" s="210"/>
      <c r="DE117" s="210"/>
      <c r="DF117" s="210"/>
      <c r="DG117" s="210"/>
      <c r="DH117" s="210"/>
      <c r="DI117" s="210"/>
      <c r="DJ117" s="210"/>
      <c r="DK117" s="210"/>
      <c r="DL117" s="210"/>
      <c r="DM117" s="210"/>
      <c r="DN117" s="210"/>
      <c r="DO117" s="210"/>
      <c r="DP117" s="210"/>
      <c r="DQ117" s="210"/>
      <c r="DR117" s="210"/>
      <c r="DS117" s="210"/>
      <c r="DT117" s="210"/>
    </row>
    <row r="118" spans="1:124" ht="17.25" customHeight="1" x14ac:dyDescent="0.2">
      <c r="A118" s="251"/>
      <c r="B118" s="267"/>
      <c r="C118" s="254"/>
      <c r="D118" s="254"/>
      <c r="E118" s="245"/>
      <c r="F118" s="245"/>
      <c r="G118" s="245"/>
      <c r="H118" s="245"/>
      <c r="I118" s="233"/>
      <c r="J118" s="236"/>
      <c r="K118" s="227"/>
      <c r="L118" s="242"/>
      <c r="M118" s="239"/>
      <c r="N118" s="227"/>
      <c r="O118" s="224"/>
      <c r="P118" s="224"/>
      <c r="Q118" s="230"/>
      <c r="R118" s="132"/>
      <c r="S118" s="130"/>
      <c r="T118" s="56">
        <f>VLOOKUP(U118,FORMULAS!$A$15:$B$18,2,0)</f>
        <v>0</v>
      </c>
      <c r="U118" s="57" t="s">
        <v>157</v>
      </c>
      <c r="V118" s="58">
        <f>+IF(U118='Tabla Valoración controles'!$D$4,'Tabla Valoración controles'!$F$4,IF('208-PLA-Ft-78 Mapa Gestión'!U118='Tabla Valoración controles'!$D$5,'Tabla Valoración controles'!$F$5,IF(U118=FORMULAS!$A$10,0,'Tabla Valoración controles'!$F$6)))</f>
        <v>0</v>
      </c>
      <c r="W118" s="57"/>
      <c r="X118" s="59">
        <f>+IF(W118='Tabla Valoración controles'!$D$7,'Tabla Valoración controles'!$F$7,IF(U118=FORMULAS!$A$10,0,'Tabla Valoración controles'!$F$8))</f>
        <v>0</v>
      </c>
      <c r="Y118" s="57"/>
      <c r="Z118" s="58">
        <f>+IF(Y118='Tabla Valoración controles'!$D$9,'Tabla Valoración controles'!$F$9,IF(U118=FORMULAS!$A$10,0,'Tabla Valoración controles'!$F$10))</f>
        <v>0</v>
      </c>
      <c r="AA118" s="57"/>
      <c r="AB118" s="58">
        <f>+IF(AA118='Tabla Valoración controles'!$D$9,'Tabla Valoración controles'!$F$9,IF(W118=FORMULAS!$A$10,0,'Tabla Valoración controles'!$F$10))</f>
        <v>0</v>
      </c>
      <c r="AC118" s="57"/>
      <c r="AD118" s="58">
        <f>+IF(AC118='Tabla Valoración controles'!$D$13,'Tabla Valoración controles'!$F$13,'Tabla Valoración controles'!$F$14)</f>
        <v>0</v>
      </c>
      <c r="AE118" s="105">
        <f t="shared" si="56"/>
        <v>0</v>
      </c>
      <c r="AF118" s="105">
        <f t="shared" ref="AF118" si="103">+AE118*AG117</f>
        <v>0</v>
      </c>
      <c r="AG118" s="105">
        <f t="shared" ref="AG118" si="104">+AG117-AF118</f>
        <v>0.48</v>
      </c>
      <c r="AH118" s="214"/>
      <c r="AI118" s="214"/>
      <c r="AJ118" s="214"/>
      <c r="AK118" s="214"/>
      <c r="AL118" s="215"/>
      <c r="AM118" s="217"/>
      <c r="AN118" s="211"/>
      <c r="AO118" s="141"/>
      <c r="AP118" s="141"/>
      <c r="AQ118" s="162"/>
      <c r="AR118" s="151"/>
      <c r="AS118" s="151"/>
      <c r="AT118" s="141"/>
      <c r="AU118" s="141"/>
      <c r="AV118" s="143"/>
      <c r="AW118" s="211"/>
      <c r="AX118" s="109"/>
      <c r="AY118" s="109"/>
      <c r="AZ118" s="109"/>
      <c r="BA118" s="109"/>
      <c r="BB118" s="109"/>
      <c r="BC118" s="109"/>
      <c r="BD118" s="109"/>
      <c r="BE118" s="109"/>
      <c r="BF118" s="109"/>
      <c r="BG118" s="109"/>
      <c r="BH118" s="109"/>
      <c r="BI118" s="109"/>
      <c r="BJ118" s="109"/>
      <c r="BK118" s="109"/>
      <c r="BL118" s="109"/>
      <c r="BM118" s="109"/>
      <c r="BN118" s="109"/>
      <c r="BO118" s="109"/>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1"/>
      <c r="CR118" s="211"/>
      <c r="CS118" s="211"/>
      <c r="CT118" s="211"/>
      <c r="CU118" s="211"/>
      <c r="CV118" s="211"/>
      <c r="CW118" s="211"/>
      <c r="CX118" s="211"/>
      <c r="CY118" s="211"/>
      <c r="CZ118" s="211"/>
      <c r="DA118" s="211"/>
      <c r="DB118" s="211"/>
      <c r="DC118" s="211"/>
      <c r="DD118" s="211"/>
      <c r="DE118" s="211"/>
      <c r="DF118" s="211"/>
      <c r="DG118" s="211"/>
      <c r="DH118" s="211"/>
      <c r="DI118" s="211"/>
      <c r="DJ118" s="211"/>
      <c r="DK118" s="211"/>
      <c r="DL118" s="211"/>
      <c r="DM118" s="211"/>
      <c r="DN118" s="211"/>
      <c r="DO118" s="211"/>
      <c r="DP118" s="211"/>
      <c r="DQ118" s="211"/>
      <c r="DR118" s="211"/>
      <c r="DS118" s="211"/>
      <c r="DT118" s="211"/>
    </row>
    <row r="119" spans="1:124" ht="17.25" customHeight="1" x14ac:dyDescent="0.2">
      <c r="A119" s="251"/>
      <c r="B119" s="267"/>
      <c r="C119" s="254"/>
      <c r="D119" s="254"/>
      <c r="E119" s="245"/>
      <c r="F119" s="245"/>
      <c r="G119" s="245"/>
      <c r="H119" s="245"/>
      <c r="I119" s="233"/>
      <c r="J119" s="236"/>
      <c r="K119" s="227"/>
      <c r="L119" s="242"/>
      <c r="M119" s="239"/>
      <c r="N119" s="227"/>
      <c r="O119" s="224"/>
      <c r="P119" s="224"/>
      <c r="Q119" s="230"/>
      <c r="R119" s="132"/>
      <c r="S119" s="130"/>
      <c r="T119" s="56">
        <f>VLOOKUP(U119,FORMULAS!$A$15:$B$18,2,0)</f>
        <v>0</v>
      </c>
      <c r="U119" s="57" t="s">
        <v>157</v>
      </c>
      <c r="V119" s="58">
        <f>+IF(U119='Tabla Valoración controles'!$D$4,'Tabla Valoración controles'!$F$4,IF('208-PLA-Ft-78 Mapa Gestión'!U119='Tabla Valoración controles'!$D$5,'Tabla Valoración controles'!$F$5,IF(U119=FORMULAS!$A$10,0,'Tabla Valoración controles'!$F$6)))</f>
        <v>0</v>
      </c>
      <c r="W119" s="57"/>
      <c r="X119" s="59">
        <f>+IF(W119='Tabla Valoración controles'!$D$7,'Tabla Valoración controles'!$F$7,IF(U119=FORMULAS!$A$10,0,'Tabla Valoración controles'!$F$8))</f>
        <v>0</v>
      </c>
      <c r="Y119" s="57"/>
      <c r="Z119" s="58">
        <f>+IF(Y119='Tabla Valoración controles'!$D$9,'Tabla Valoración controles'!$F$9,IF(U119=FORMULAS!$A$10,0,'Tabla Valoración controles'!$F$10))</f>
        <v>0</v>
      </c>
      <c r="AA119" s="57"/>
      <c r="AB119" s="58">
        <f>+IF(AA119='Tabla Valoración controles'!$D$9,'Tabla Valoración controles'!$F$9,IF(W119=FORMULAS!$A$10,0,'Tabla Valoración controles'!$F$10))</f>
        <v>0</v>
      </c>
      <c r="AC119" s="57"/>
      <c r="AD119" s="58">
        <f>+IF(AC119='Tabla Valoración controles'!$D$13,'Tabla Valoración controles'!$F$13,'Tabla Valoración controles'!$F$14)</f>
        <v>0</v>
      </c>
      <c r="AE119" s="105">
        <f t="shared" si="56"/>
        <v>0</v>
      </c>
      <c r="AF119" s="105">
        <f t="shared" ref="AF119:AF122" si="105">+AF118*AE119</f>
        <v>0</v>
      </c>
      <c r="AG119" s="105">
        <f t="shared" si="75"/>
        <v>0.48</v>
      </c>
      <c r="AH119" s="214"/>
      <c r="AI119" s="214"/>
      <c r="AJ119" s="214"/>
      <c r="AK119" s="214"/>
      <c r="AL119" s="215"/>
      <c r="AM119" s="217"/>
      <c r="AN119" s="211"/>
      <c r="AO119" s="141"/>
      <c r="AP119" s="141"/>
      <c r="AQ119" s="162"/>
      <c r="AR119" s="151"/>
      <c r="AS119" s="151"/>
      <c r="AT119" s="141"/>
      <c r="AU119" s="141"/>
      <c r="AV119" s="143"/>
      <c r="AW119" s="211"/>
      <c r="AX119" s="109"/>
      <c r="AY119" s="109"/>
      <c r="AZ119" s="109"/>
      <c r="BA119" s="109"/>
      <c r="BB119" s="109"/>
      <c r="BC119" s="109"/>
      <c r="BD119" s="109"/>
      <c r="BE119" s="109"/>
      <c r="BF119" s="109"/>
      <c r="BG119" s="109"/>
      <c r="BH119" s="109"/>
      <c r="BI119" s="109"/>
      <c r="BJ119" s="109"/>
      <c r="BK119" s="109"/>
      <c r="BL119" s="109"/>
      <c r="BM119" s="109"/>
      <c r="BN119" s="109"/>
      <c r="BO119" s="109"/>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row>
    <row r="120" spans="1:124" ht="17.25" customHeight="1" x14ac:dyDescent="0.2">
      <c r="A120" s="251"/>
      <c r="B120" s="267"/>
      <c r="C120" s="254"/>
      <c r="D120" s="254"/>
      <c r="E120" s="245"/>
      <c r="F120" s="245"/>
      <c r="G120" s="245"/>
      <c r="H120" s="245"/>
      <c r="I120" s="233"/>
      <c r="J120" s="236"/>
      <c r="K120" s="227"/>
      <c r="L120" s="242"/>
      <c r="M120" s="239"/>
      <c r="N120" s="227"/>
      <c r="O120" s="224"/>
      <c r="P120" s="224"/>
      <c r="Q120" s="230"/>
      <c r="R120" s="132"/>
      <c r="S120" s="130"/>
      <c r="T120" s="56">
        <f>VLOOKUP(U120,FORMULAS!$A$15:$B$18,2,0)</f>
        <v>0</v>
      </c>
      <c r="U120" s="57" t="s">
        <v>157</v>
      </c>
      <c r="V120" s="58">
        <f>+IF(U120='Tabla Valoración controles'!$D$4,'Tabla Valoración controles'!$F$4,IF('208-PLA-Ft-78 Mapa Gestión'!U120='Tabla Valoración controles'!$D$5,'Tabla Valoración controles'!$F$5,IF(U120=FORMULAS!$A$10,0,'Tabla Valoración controles'!$F$6)))</f>
        <v>0</v>
      </c>
      <c r="W120" s="57"/>
      <c r="X120" s="59">
        <f>+IF(W120='Tabla Valoración controles'!$D$7,'Tabla Valoración controles'!$F$7,IF(U120=FORMULAS!$A$10,0,'Tabla Valoración controles'!$F$8))</f>
        <v>0</v>
      </c>
      <c r="Y120" s="57"/>
      <c r="Z120" s="58">
        <f>+IF(Y120='Tabla Valoración controles'!$D$9,'Tabla Valoración controles'!$F$9,IF(U120=FORMULAS!$A$10,0,'Tabla Valoración controles'!$F$10))</f>
        <v>0</v>
      </c>
      <c r="AA120" s="57"/>
      <c r="AB120" s="58">
        <f>+IF(AA120='Tabla Valoración controles'!$D$9,'Tabla Valoración controles'!$F$9,IF(W120=FORMULAS!$A$10,0,'Tabla Valoración controles'!$F$10))</f>
        <v>0</v>
      </c>
      <c r="AC120" s="57"/>
      <c r="AD120" s="58">
        <f>+IF(AC120='Tabla Valoración controles'!$D$13,'Tabla Valoración controles'!$F$13,'Tabla Valoración controles'!$F$14)</f>
        <v>0</v>
      </c>
      <c r="AE120" s="105">
        <f t="shared" si="56"/>
        <v>0</v>
      </c>
      <c r="AF120" s="105">
        <f t="shared" si="105"/>
        <v>0</v>
      </c>
      <c r="AG120" s="105">
        <f t="shared" si="75"/>
        <v>0.48</v>
      </c>
      <c r="AH120" s="214"/>
      <c r="AI120" s="214"/>
      <c r="AJ120" s="214"/>
      <c r="AK120" s="214"/>
      <c r="AL120" s="215"/>
      <c r="AM120" s="217"/>
      <c r="AN120" s="211"/>
      <c r="AO120" s="141"/>
      <c r="AP120" s="141"/>
      <c r="AQ120" s="162"/>
      <c r="AR120" s="151"/>
      <c r="AS120" s="151"/>
      <c r="AT120" s="141"/>
      <c r="AU120" s="141"/>
      <c r="AV120" s="143"/>
      <c r="AW120" s="211"/>
      <c r="AX120" s="109"/>
      <c r="AY120" s="109"/>
      <c r="AZ120" s="109"/>
      <c r="BA120" s="109"/>
      <c r="BB120" s="109"/>
      <c r="BC120" s="109"/>
      <c r="BD120" s="109"/>
      <c r="BE120" s="109"/>
      <c r="BF120" s="109"/>
      <c r="BG120" s="109"/>
      <c r="BH120" s="109"/>
      <c r="BI120" s="109"/>
      <c r="BJ120" s="109"/>
      <c r="BK120" s="109"/>
      <c r="BL120" s="109"/>
      <c r="BM120" s="109"/>
      <c r="BN120" s="109"/>
      <c r="BO120" s="109"/>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c r="DI120" s="211"/>
      <c r="DJ120" s="211"/>
      <c r="DK120" s="211"/>
      <c r="DL120" s="211"/>
      <c r="DM120" s="211"/>
      <c r="DN120" s="211"/>
      <c r="DO120" s="211"/>
      <c r="DP120" s="211"/>
      <c r="DQ120" s="211"/>
      <c r="DR120" s="211"/>
      <c r="DS120" s="211"/>
      <c r="DT120" s="211"/>
    </row>
    <row r="121" spans="1:124" ht="17.25" customHeight="1" x14ac:dyDescent="0.2">
      <c r="A121" s="251"/>
      <c r="B121" s="267"/>
      <c r="C121" s="254"/>
      <c r="D121" s="254"/>
      <c r="E121" s="245"/>
      <c r="F121" s="245"/>
      <c r="G121" s="245"/>
      <c r="H121" s="245"/>
      <c r="I121" s="233"/>
      <c r="J121" s="236"/>
      <c r="K121" s="227"/>
      <c r="L121" s="242"/>
      <c r="M121" s="239"/>
      <c r="N121" s="227"/>
      <c r="O121" s="224"/>
      <c r="P121" s="224"/>
      <c r="Q121" s="230"/>
      <c r="R121" s="132"/>
      <c r="S121" s="130"/>
      <c r="T121" s="56">
        <f>VLOOKUP(U121,FORMULAS!$A$15:$B$18,2,0)</f>
        <v>0</v>
      </c>
      <c r="U121" s="57" t="s">
        <v>157</v>
      </c>
      <c r="V121" s="58">
        <f>+IF(U121='Tabla Valoración controles'!$D$4,'Tabla Valoración controles'!$F$4,IF('208-PLA-Ft-78 Mapa Gestión'!U121='Tabla Valoración controles'!$D$5,'Tabla Valoración controles'!$F$5,IF(U121=FORMULAS!$A$10,0,'Tabla Valoración controles'!$F$6)))</f>
        <v>0</v>
      </c>
      <c r="W121" s="57"/>
      <c r="X121" s="59">
        <f>+IF(W121='Tabla Valoración controles'!$D$7,'Tabla Valoración controles'!$F$7,IF(U121=FORMULAS!$A$10,0,'Tabla Valoración controles'!$F$8))</f>
        <v>0</v>
      </c>
      <c r="Y121" s="57"/>
      <c r="Z121" s="58">
        <f>+IF(Y121='Tabla Valoración controles'!$D$9,'Tabla Valoración controles'!$F$9,IF(U121=FORMULAS!$A$10,0,'Tabla Valoración controles'!$F$10))</f>
        <v>0</v>
      </c>
      <c r="AA121" s="57"/>
      <c r="AB121" s="58">
        <f>+IF(AA121='Tabla Valoración controles'!$D$9,'Tabla Valoración controles'!$F$9,IF(W121=FORMULAS!$A$10,0,'Tabla Valoración controles'!$F$10))</f>
        <v>0</v>
      </c>
      <c r="AC121" s="57"/>
      <c r="AD121" s="58">
        <f>+IF(AC121='Tabla Valoración controles'!$D$13,'Tabla Valoración controles'!$F$13,'Tabla Valoración controles'!$F$14)</f>
        <v>0</v>
      </c>
      <c r="AE121" s="105">
        <f t="shared" si="56"/>
        <v>0</v>
      </c>
      <c r="AF121" s="105">
        <f t="shared" si="105"/>
        <v>0</v>
      </c>
      <c r="AG121" s="105">
        <f t="shared" si="75"/>
        <v>0.48</v>
      </c>
      <c r="AH121" s="214"/>
      <c r="AI121" s="214"/>
      <c r="AJ121" s="214"/>
      <c r="AK121" s="214"/>
      <c r="AL121" s="215"/>
      <c r="AM121" s="217"/>
      <c r="AN121" s="211"/>
      <c r="AO121" s="141"/>
      <c r="AP121" s="141"/>
      <c r="AQ121" s="162"/>
      <c r="AR121" s="151"/>
      <c r="AS121" s="151"/>
      <c r="AT121" s="141"/>
      <c r="AU121" s="141"/>
      <c r="AV121" s="143"/>
      <c r="AW121" s="211"/>
      <c r="AX121" s="109"/>
      <c r="AY121" s="109"/>
      <c r="AZ121" s="109"/>
      <c r="BA121" s="109"/>
      <c r="BB121" s="109"/>
      <c r="BC121" s="109"/>
      <c r="BD121" s="109"/>
      <c r="BE121" s="109"/>
      <c r="BF121" s="109"/>
      <c r="BG121" s="109"/>
      <c r="BH121" s="109"/>
      <c r="BI121" s="109"/>
      <c r="BJ121" s="109"/>
      <c r="BK121" s="109"/>
      <c r="BL121" s="109"/>
      <c r="BM121" s="109"/>
      <c r="BN121" s="109"/>
      <c r="BO121" s="109"/>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c r="CZ121" s="211"/>
      <c r="DA121" s="211"/>
      <c r="DB121" s="211"/>
      <c r="DC121" s="211"/>
      <c r="DD121" s="211"/>
      <c r="DE121" s="211"/>
      <c r="DF121" s="211"/>
      <c r="DG121" s="211"/>
      <c r="DH121" s="211"/>
      <c r="DI121" s="211"/>
      <c r="DJ121" s="211"/>
      <c r="DK121" s="211"/>
      <c r="DL121" s="211"/>
      <c r="DM121" s="211"/>
      <c r="DN121" s="211"/>
      <c r="DO121" s="211"/>
      <c r="DP121" s="211"/>
      <c r="DQ121" s="211"/>
      <c r="DR121" s="211"/>
      <c r="DS121" s="211"/>
      <c r="DT121" s="211"/>
    </row>
    <row r="122" spans="1:124" ht="17.25" customHeight="1" x14ac:dyDescent="0.2">
      <c r="A122" s="252"/>
      <c r="B122" s="268"/>
      <c r="C122" s="255"/>
      <c r="D122" s="255"/>
      <c r="E122" s="246"/>
      <c r="F122" s="246"/>
      <c r="G122" s="246"/>
      <c r="H122" s="246"/>
      <c r="I122" s="234"/>
      <c r="J122" s="237"/>
      <c r="K122" s="228"/>
      <c r="L122" s="243"/>
      <c r="M122" s="240"/>
      <c r="N122" s="228"/>
      <c r="O122" s="225"/>
      <c r="P122" s="225"/>
      <c r="Q122" s="231"/>
      <c r="R122" s="132"/>
      <c r="S122" s="130"/>
      <c r="T122" s="56">
        <f>VLOOKUP(U122,FORMULAS!$A$15:$B$18,2,0)</f>
        <v>0</v>
      </c>
      <c r="U122" s="57" t="s">
        <v>157</v>
      </c>
      <c r="V122" s="58">
        <f>+IF(U122='Tabla Valoración controles'!$D$4,'Tabla Valoración controles'!$F$4,IF('208-PLA-Ft-78 Mapa Gestión'!U122='Tabla Valoración controles'!$D$5,'Tabla Valoración controles'!$F$5,IF(U122=FORMULAS!$A$10,0,'Tabla Valoración controles'!$F$6)))</f>
        <v>0</v>
      </c>
      <c r="W122" s="57"/>
      <c r="X122" s="59">
        <f>+IF(W122='Tabla Valoración controles'!$D$7,'Tabla Valoración controles'!$F$7,IF(U122=FORMULAS!$A$10,0,'Tabla Valoración controles'!$F$8))</f>
        <v>0</v>
      </c>
      <c r="Y122" s="57"/>
      <c r="Z122" s="58">
        <f>+IF(Y122='Tabla Valoración controles'!$D$9,'Tabla Valoración controles'!$F$9,IF(U122=FORMULAS!$A$10,0,'Tabla Valoración controles'!$F$10))</f>
        <v>0</v>
      </c>
      <c r="AA122" s="57"/>
      <c r="AB122" s="58">
        <f>+IF(AA122='Tabla Valoración controles'!$D$9,'Tabla Valoración controles'!$F$9,IF(W122=FORMULAS!$A$10,0,'Tabla Valoración controles'!$F$10))</f>
        <v>0</v>
      </c>
      <c r="AC122" s="57"/>
      <c r="AD122" s="58">
        <f>+IF(AC122='Tabla Valoración controles'!$D$13,'Tabla Valoración controles'!$F$13,'Tabla Valoración controles'!$F$14)</f>
        <v>0</v>
      </c>
      <c r="AE122" s="105">
        <f t="shared" si="56"/>
        <v>0</v>
      </c>
      <c r="AF122" s="105">
        <f t="shared" si="105"/>
        <v>0</v>
      </c>
      <c r="AG122" s="105">
        <f t="shared" si="75"/>
        <v>0.48</v>
      </c>
      <c r="AH122" s="214"/>
      <c r="AI122" s="214"/>
      <c r="AJ122" s="214"/>
      <c r="AK122" s="214"/>
      <c r="AL122" s="215"/>
      <c r="AM122" s="265"/>
      <c r="AN122" s="212"/>
      <c r="AO122" s="142"/>
      <c r="AP122" s="142"/>
      <c r="AQ122" s="163"/>
      <c r="AR122" s="152"/>
      <c r="AS122" s="152"/>
      <c r="AT122" s="142"/>
      <c r="AU122" s="142"/>
      <c r="AV122" s="144"/>
      <c r="AW122" s="212"/>
      <c r="AX122" s="110"/>
      <c r="AY122" s="110"/>
      <c r="AZ122" s="110"/>
      <c r="BA122" s="110"/>
      <c r="BB122" s="110"/>
      <c r="BC122" s="110"/>
      <c r="BD122" s="110"/>
      <c r="BE122" s="110"/>
      <c r="BF122" s="110"/>
      <c r="BG122" s="110"/>
      <c r="BH122" s="110"/>
      <c r="BI122" s="110"/>
      <c r="BJ122" s="110"/>
      <c r="BK122" s="110"/>
      <c r="BL122" s="110"/>
      <c r="BM122" s="110"/>
      <c r="BN122" s="110"/>
      <c r="BO122" s="110"/>
      <c r="BP122" s="212"/>
      <c r="BQ122" s="212"/>
      <c r="BR122" s="212"/>
      <c r="BS122" s="212"/>
      <c r="BT122" s="212"/>
      <c r="BU122" s="212"/>
      <c r="BV122" s="212"/>
      <c r="BW122" s="212"/>
      <c r="BX122" s="212"/>
      <c r="BY122" s="212"/>
      <c r="BZ122" s="212"/>
      <c r="CA122" s="212"/>
      <c r="CB122" s="212"/>
      <c r="CC122" s="212"/>
      <c r="CD122" s="212"/>
      <c r="CE122" s="212"/>
      <c r="CF122" s="212"/>
      <c r="CG122" s="212"/>
      <c r="CH122" s="212"/>
      <c r="CI122" s="212"/>
      <c r="CJ122" s="212"/>
      <c r="CK122" s="212"/>
      <c r="CL122" s="212"/>
      <c r="CM122" s="212"/>
      <c r="CN122" s="212"/>
      <c r="CO122" s="212"/>
      <c r="CP122" s="212"/>
      <c r="CQ122" s="212"/>
      <c r="CR122" s="212"/>
      <c r="CS122" s="212"/>
      <c r="CT122" s="212"/>
      <c r="CU122" s="212"/>
      <c r="CV122" s="212"/>
      <c r="CW122" s="212"/>
      <c r="CX122" s="212"/>
      <c r="CY122" s="212"/>
      <c r="CZ122" s="212"/>
      <c r="DA122" s="212"/>
      <c r="DB122" s="212"/>
      <c r="DC122" s="212"/>
      <c r="DD122" s="212"/>
      <c r="DE122" s="212"/>
      <c r="DF122" s="212"/>
      <c r="DG122" s="212"/>
      <c r="DH122" s="212"/>
      <c r="DI122" s="212"/>
      <c r="DJ122" s="212"/>
      <c r="DK122" s="212"/>
      <c r="DL122" s="212"/>
      <c r="DM122" s="212"/>
      <c r="DN122" s="212"/>
      <c r="DO122" s="212"/>
      <c r="DP122" s="212"/>
      <c r="DQ122" s="212"/>
      <c r="DR122" s="212"/>
      <c r="DS122" s="212"/>
      <c r="DT122" s="212"/>
    </row>
    <row r="123" spans="1:124" ht="150" customHeight="1" x14ac:dyDescent="0.2">
      <c r="A123" s="250">
        <v>20</v>
      </c>
      <c r="B123" s="266" t="s">
        <v>346</v>
      </c>
      <c r="C123" s="253" t="str">
        <f>VLOOKUP(B123,FORMULAS!$A$30:$B$52,2,0)</f>
        <v>Fortalecer el modelo de gestión, la infraestructura operacional y los sistemas de información de la Caja de Vivienda Popular.</v>
      </c>
      <c r="D123" s="253" t="str">
        <f>VLOOKUP(B123,FORMULAS!$A$30:$C$52,3,0)</f>
        <v>Jefe Oficina de Tecnologías de la Información y las Comunicaciones</v>
      </c>
      <c r="E123" s="244" t="s">
        <v>113</v>
      </c>
      <c r="F123" s="232" t="s">
        <v>404</v>
      </c>
      <c r="G123" s="232" t="s">
        <v>405</v>
      </c>
      <c r="H123" s="276" t="s">
        <v>406</v>
      </c>
      <c r="I123" s="232" t="s">
        <v>260</v>
      </c>
      <c r="J123" s="235">
        <v>550</v>
      </c>
      <c r="K123" s="226" t="str">
        <f>+IF(L123=FORMULAS!$N$2,FORMULAS!$O$2,IF('208-PLA-Ft-78 Mapa Gestión'!L123:L128=FORMULAS!$N$3,FORMULAS!$O$3,IF('208-PLA-Ft-78 Mapa Gestión'!L123:L128=FORMULAS!$N$4,FORMULAS!$O$4,IF('208-PLA-Ft-78 Mapa Gestión'!L123:L128=FORMULAS!$N$5,FORMULAS!$O$5,IF('208-PLA-Ft-78 Mapa Gestión'!L123:L128=FORMULAS!$N$6,FORMULAS!$O$6)))))</f>
        <v>Alta</v>
      </c>
      <c r="L123" s="241">
        <f>+IF(J123&lt;=FORMULAS!$M$2,FORMULAS!$N$2,IF('208-PLA-Ft-78 Mapa Gestión'!J123&lt;=FORMULAS!$M$3,FORMULAS!$N$3,IF('208-PLA-Ft-78 Mapa Gestión'!J123&lt;=FORMULAS!$M$4,FORMULAS!$N$4,IF('208-PLA-Ft-78 Mapa Gestión'!J123&lt;=FORMULAS!$M$5,FORMULAS!$N$5,FORMULAS!$N$6))))</f>
        <v>0.8</v>
      </c>
      <c r="M123" s="238" t="s">
        <v>91</v>
      </c>
      <c r="N123" s="226" t="str">
        <f>+IF(M123=FORMULAS!$H$2,FORMULAS!$I$2,IF('208-PLA-Ft-78 Mapa Gestión'!M123:M128=FORMULAS!$H$3,FORMULAS!$I$3,IF('208-PLA-Ft-78 Mapa Gestión'!M123:M128=FORMULAS!$H$4,FORMULAS!$I$4,IF('208-PLA-Ft-78 Mapa Gestión'!M123:M128=FORMULAS!$H$5,FORMULAS!$I$5,IF('208-PLA-Ft-78 Mapa Gestión'!M123:M128=FORMULAS!$H$6,FORMULAS!$I$6,IF('208-PLA-Ft-78 Mapa Gestión'!M123:M128=FORMULAS!$H$7,FORMULAS!$I$7,IF('208-PLA-Ft-78 Mapa Gestión'!M123:M128=FORMULAS!$H$8,FORMULAS!$I$8,IF('208-PLA-Ft-78 Mapa Gestión'!M123:M128=FORMULAS!$H$9,FORMULAS!$I$9,IF('208-PLA-Ft-78 Mapa Gestión'!M123:M128=FORMULAS!$H$10,FORMULAS!$I$10,IF('208-PLA-Ft-78 Mapa Gestión'!M123:M128=FORMULAS!$H$11,FORMULAS!$I$11))))))))))</f>
        <v>Moderado</v>
      </c>
      <c r="O123" s="223">
        <f>VLOOKUP(N123,FORMULAS!$I$1:$J$6,2,0)</f>
        <v>0.6</v>
      </c>
      <c r="P123" s="223" t="str">
        <f t="shared" ref="P123" si="106">CONCATENATE(N123,K123)</f>
        <v>ModeradoAlta</v>
      </c>
      <c r="Q123" s="229" t="str">
        <f>VLOOKUP(P123,FORMULAS!$K$17:$L$42,2,0)</f>
        <v>Alto</v>
      </c>
      <c r="R123" s="132">
        <v>1</v>
      </c>
      <c r="S123" s="130" t="s">
        <v>499</v>
      </c>
      <c r="T123" s="56" t="str">
        <f>VLOOKUP(U123,FORMULAS!$A$15:$B$18,2,0)</f>
        <v>Probabilidad</v>
      </c>
      <c r="U123" s="57" t="s">
        <v>13</v>
      </c>
      <c r="V123" s="58">
        <f>+IF(U123='Tabla Valoración controles'!$D$4,'Tabla Valoración controles'!$F$4,IF('208-PLA-Ft-78 Mapa Gestión'!U123='Tabla Valoración controles'!$D$5,'Tabla Valoración controles'!$F$5,IF(U123=FORMULAS!$A$10,0,'Tabla Valoración controles'!$F$6)))</f>
        <v>0.25</v>
      </c>
      <c r="W123" s="57" t="s">
        <v>8</v>
      </c>
      <c r="X123" s="59">
        <f>+IF(W123='Tabla Valoración controles'!$D$7,'Tabla Valoración controles'!$F$7,IF(U123=FORMULAS!$A$10,0,'Tabla Valoración controles'!$F$8))</f>
        <v>0.15</v>
      </c>
      <c r="Y123" s="57" t="s">
        <v>18</v>
      </c>
      <c r="Z123" s="58">
        <f>+IF(Y123='Tabla Valoración controles'!$D$9,'Tabla Valoración controles'!$F$9,IF(U123=FORMULAS!$A$10,0,'Tabla Valoración controles'!$F$10))</f>
        <v>0</v>
      </c>
      <c r="AA123" s="57" t="s">
        <v>22</v>
      </c>
      <c r="AB123" s="58">
        <f>+IF(AA123='Tabla Valoración controles'!$D$9,'Tabla Valoración controles'!$F$9,IF(W123=FORMULAS!$A$10,0,'Tabla Valoración controles'!$F$10))</f>
        <v>0</v>
      </c>
      <c r="AC123" s="57" t="s">
        <v>100</v>
      </c>
      <c r="AD123" s="58">
        <f>+IF(AC123='Tabla Valoración controles'!$D$13,'Tabla Valoración controles'!$F$13,'Tabla Valoración controles'!$F$14)</f>
        <v>0</v>
      </c>
      <c r="AE123" s="105">
        <f t="shared" si="56"/>
        <v>0.4</v>
      </c>
      <c r="AF123" s="105">
        <f>+IF(T123=FORMULAS!$A$8,'208-PLA-Ft-78 Mapa Gestión'!AE123*'208-PLA-Ft-78 Mapa Gestión'!L123:L128,'208-PLA-Ft-78 Mapa Gestión'!AE123*'208-PLA-Ft-78 Mapa Gestión'!O123:O128)</f>
        <v>0.32000000000000006</v>
      </c>
      <c r="AG123" s="105">
        <f>+IF(T123=FORMULAS!$A$8,'208-PLA-Ft-78 Mapa Gestión'!L123:L128-'208-PLA-Ft-78 Mapa Gestión'!AF123,0)</f>
        <v>0.48</v>
      </c>
      <c r="AH123" s="213">
        <f t="shared" ref="AH123" si="107">+AG128</f>
        <v>0.48</v>
      </c>
      <c r="AI123" s="213" t="str">
        <f>+IF(AH123&lt;=FORMULAS!$N$2,FORMULAS!$O$2,IF(AH123&lt;=FORMULAS!$N$3,FORMULAS!$O$3,IF(AH123&lt;=FORMULAS!$N$4,FORMULAS!$O$4,IF(AH123&lt;=FORMULAS!$N$5,FORMULAS!$O$5,FORMULAS!O120))))</f>
        <v>Media</v>
      </c>
      <c r="AJ123" s="213" t="str">
        <f>+IF(T123=FORMULAS!$A$9,AG128,'208-PLA-Ft-78 Mapa Gestión'!N123:N128)</f>
        <v>Moderado</v>
      </c>
      <c r="AK123" s="213">
        <f>+IF(T123=FORMULAS!B123,'208-PLA-Ft-78 Mapa Gestión'!AG128,'208-PLA-Ft-78 Mapa Gestión'!O123:O128)</f>
        <v>0.6</v>
      </c>
      <c r="AL123" s="215" t="str">
        <f t="shared" ref="AL123" si="108">CONCATENATE(AJ123,AI123)</f>
        <v>ModeradoMedia</v>
      </c>
      <c r="AM123" s="216" t="str">
        <f>VLOOKUP(AL123,FORMULAS!$K$17:$L$42,2,0)</f>
        <v>Moderado</v>
      </c>
      <c r="AN123" s="210" t="s">
        <v>163</v>
      </c>
      <c r="AO123" s="145" t="s">
        <v>551</v>
      </c>
      <c r="AP123" s="145" t="s">
        <v>594</v>
      </c>
      <c r="AQ123" s="161" t="s">
        <v>324</v>
      </c>
      <c r="AR123" s="159">
        <v>44593</v>
      </c>
      <c r="AS123" s="159">
        <v>44895</v>
      </c>
      <c r="AT123" s="145" t="s">
        <v>639</v>
      </c>
      <c r="AU123" s="145" t="s">
        <v>640</v>
      </c>
      <c r="AV123" s="157" t="s">
        <v>235</v>
      </c>
      <c r="AW123" s="210"/>
      <c r="AX123" s="108"/>
      <c r="AY123" s="108"/>
      <c r="AZ123" s="108"/>
      <c r="BA123" s="108"/>
      <c r="BB123" s="108"/>
      <c r="BC123" s="108"/>
      <c r="BD123" s="108"/>
      <c r="BE123" s="108"/>
      <c r="BF123" s="108"/>
      <c r="BG123" s="108"/>
      <c r="BH123" s="108"/>
      <c r="BI123" s="108"/>
      <c r="BJ123" s="108"/>
      <c r="BK123" s="108"/>
      <c r="BL123" s="108"/>
      <c r="BM123" s="108"/>
      <c r="BN123" s="108"/>
      <c r="BO123" s="108"/>
      <c r="BP123" s="210"/>
      <c r="BQ123" s="210"/>
      <c r="BR123" s="210"/>
      <c r="BS123" s="210"/>
      <c r="BT123" s="210"/>
      <c r="BU123" s="210"/>
      <c r="BV123" s="210"/>
      <c r="BW123" s="210"/>
      <c r="BX123" s="210"/>
      <c r="BY123" s="210"/>
      <c r="BZ123" s="210"/>
      <c r="CA123" s="210"/>
      <c r="CB123" s="210"/>
      <c r="CC123" s="210"/>
      <c r="CD123" s="210"/>
      <c r="CE123" s="210"/>
      <c r="CF123" s="210"/>
      <c r="CG123" s="210"/>
      <c r="CH123" s="210"/>
      <c r="CI123" s="210"/>
      <c r="CJ123" s="210"/>
      <c r="CK123" s="210"/>
      <c r="CL123" s="210"/>
      <c r="CM123" s="210"/>
      <c r="CN123" s="210"/>
      <c r="CO123" s="210"/>
      <c r="CP123" s="210"/>
      <c r="CQ123" s="210"/>
      <c r="CR123" s="210"/>
      <c r="CS123" s="210"/>
      <c r="CT123" s="210"/>
      <c r="CU123" s="210"/>
      <c r="CV123" s="210"/>
      <c r="CW123" s="210"/>
      <c r="CX123" s="210"/>
      <c r="CY123" s="210"/>
      <c r="CZ123" s="210"/>
      <c r="DA123" s="210"/>
      <c r="DB123" s="210"/>
      <c r="DC123" s="210"/>
      <c r="DD123" s="210"/>
      <c r="DE123" s="210"/>
      <c r="DF123" s="210"/>
      <c r="DG123" s="210"/>
      <c r="DH123" s="210"/>
      <c r="DI123" s="210"/>
      <c r="DJ123" s="210"/>
      <c r="DK123" s="210"/>
      <c r="DL123" s="210"/>
      <c r="DM123" s="210"/>
      <c r="DN123" s="210"/>
      <c r="DO123" s="210"/>
      <c r="DP123" s="210"/>
      <c r="DQ123" s="210"/>
      <c r="DR123" s="210"/>
      <c r="DS123" s="210"/>
      <c r="DT123" s="210"/>
    </row>
    <row r="124" spans="1:124" ht="17.25" customHeight="1" x14ac:dyDescent="0.2">
      <c r="A124" s="251"/>
      <c r="B124" s="267"/>
      <c r="C124" s="254"/>
      <c r="D124" s="254"/>
      <c r="E124" s="245"/>
      <c r="F124" s="233"/>
      <c r="G124" s="233"/>
      <c r="H124" s="274"/>
      <c r="I124" s="233"/>
      <c r="J124" s="236"/>
      <c r="K124" s="227"/>
      <c r="L124" s="242"/>
      <c r="M124" s="239"/>
      <c r="N124" s="227"/>
      <c r="O124" s="224"/>
      <c r="P124" s="224"/>
      <c r="Q124" s="230"/>
      <c r="R124" s="132"/>
      <c r="S124" s="130"/>
      <c r="T124" s="56">
        <f>VLOOKUP(U124,FORMULAS!$A$15:$B$18,2,0)</f>
        <v>0</v>
      </c>
      <c r="U124" s="57" t="s">
        <v>157</v>
      </c>
      <c r="V124" s="58">
        <f>+IF(U124='Tabla Valoración controles'!$D$4,'Tabla Valoración controles'!$F$4,IF('208-PLA-Ft-78 Mapa Gestión'!U124='Tabla Valoración controles'!$D$5,'Tabla Valoración controles'!$F$5,IF(U124=FORMULAS!$A$10,0,'Tabla Valoración controles'!$F$6)))</f>
        <v>0</v>
      </c>
      <c r="W124" s="57"/>
      <c r="X124" s="59">
        <f>+IF(W124='Tabla Valoración controles'!$D$7,'Tabla Valoración controles'!$F$7,IF(U124=FORMULAS!$A$10,0,'Tabla Valoración controles'!$F$8))</f>
        <v>0</v>
      </c>
      <c r="Y124" s="57"/>
      <c r="Z124" s="58">
        <f>+IF(Y124='Tabla Valoración controles'!$D$9,'Tabla Valoración controles'!$F$9,IF(U124=FORMULAS!$A$10,0,'Tabla Valoración controles'!$F$10))</f>
        <v>0</v>
      </c>
      <c r="AA124" s="57"/>
      <c r="AB124" s="58">
        <f>+IF(AA124='Tabla Valoración controles'!$D$9,'Tabla Valoración controles'!$F$9,IF(W124=FORMULAS!$A$10,0,'Tabla Valoración controles'!$F$10))</f>
        <v>0</v>
      </c>
      <c r="AC124" s="57"/>
      <c r="AD124" s="58">
        <f>+IF(AC124='Tabla Valoración controles'!$D$13,'Tabla Valoración controles'!$F$13,'Tabla Valoración controles'!$F$14)</f>
        <v>0</v>
      </c>
      <c r="AE124" s="105">
        <f t="shared" si="56"/>
        <v>0</v>
      </c>
      <c r="AF124" s="105">
        <f t="shared" ref="AF124" si="109">+AE124*AG123</f>
        <v>0</v>
      </c>
      <c r="AG124" s="105">
        <f t="shared" ref="AG124" si="110">+AG123-AF124</f>
        <v>0.48</v>
      </c>
      <c r="AH124" s="214"/>
      <c r="AI124" s="214"/>
      <c r="AJ124" s="214"/>
      <c r="AK124" s="214"/>
      <c r="AL124" s="215"/>
      <c r="AM124" s="217"/>
      <c r="AN124" s="211"/>
      <c r="AO124" s="141"/>
      <c r="AP124" s="141"/>
      <c r="AQ124" s="162"/>
      <c r="AR124" s="141"/>
      <c r="AS124" s="141"/>
      <c r="AT124" s="141"/>
      <c r="AU124" s="141"/>
      <c r="AV124" s="143"/>
      <c r="AW124" s="211"/>
      <c r="AX124" s="109"/>
      <c r="AY124" s="109"/>
      <c r="AZ124" s="109"/>
      <c r="BA124" s="109"/>
      <c r="BB124" s="109"/>
      <c r="BC124" s="109"/>
      <c r="BD124" s="109"/>
      <c r="BE124" s="109"/>
      <c r="BF124" s="109"/>
      <c r="BG124" s="109"/>
      <c r="BH124" s="109"/>
      <c r="BI124" s="109"/>
      <c r="BJ124" s="109"/>
      <c r="BK124" s="109"/>
      <c r="BL124" s="109"/>
      <c r="BM124" s="109"/>
      <c r="BN124" s="109"/>
      <c r="BO124" s="109"/>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c r="CR124" s="211"/>
      <c r="CS124" s="211"/>
      <c r="CT124" s="211"/>
      <c r="CU124" s="211"/>
      <c r="CV124" s="211"/>
      <c r="CW124" s="211"/>
      <c r="CX124" s="211"/>
      <c r="CY124" s="211"/>
      <c r="CZ124" s="211"/>
      <c r="DA124" s="211"/>
      <c r="DB124" s="211"/>
      <c r="DC124" s="211"/>
      <c r="DD124" s="211"/>
      <c r="DE124" s="211"/>
      <c r="DF124" s="211"/>
      <c r="DG124" s="211"/>
      <c r="DH124" s="211"/>
      <c r="DI124" s="211"/>
      <c r="DJ124" s="211"/>
      <c r="DK124" s="211"/>
      <c r="DL124" s="211"/>
      <c r="DM124" s="211"/>
      <c r="DN124" s="211"/>
      <c r="DO124" s="211"/>
      <c r="DP124" s="211"/>
      <c r="DQ124" s="211"/>
      <c r="DR124" s="211"/>
      <c r="DS124" s="211"/>
      <c r="DT124" s="211"/>
    </row>
    <row r="125" spans="1:124" ht="17.25" customHeight="1" x14ac:dyDescent="0.2">
      <c r="A125" s="251"/>
      <c r="B125" s="267"/>
      <c r="C125" s="254"/>
      <c r="D125" s="254"/>
      <c r="E125" s="245"/>
      <c r="F125" s="233"/>
      <c r="G125" s="233"/>
      <c r="H125" s="274"/>
      <c r="I125" s="233"/>
      <c r="J125" s="236"/>
      <c r="K125" s="227"/>
      <c r="L125" s="242"/>
      <c r="M125" s="239"/>
      <c r="N125" s="227"/>
      <c r="O125" s="224"/>
      <c r="P125" s="224"/>
      <c r="Q125" s="230"/>
      <c r="R125" s="132"/>
      <c r="S125" s="130"/>
      <c r="T125" s="56">
        <f>VLOOKUP(U125,FORMULAS!$A$15:$B$18,2,0)</f>
        <v>0</v>
      </c>
      <c r="U125" s="57" t="s">
        <v>157</v>
      </c>
      <c r="V125" s="58">
        <f>+IF(U125='Tabla Valoración controles'!$D$4,'Tabla Valoración controles'!$F$4,IF('208-PLA-Ft-78 Mapa Gestión'!U125='Tabla Valoración controles'!$D$5,'Tabla Valoración controles'!$F$5,IF(U125=FORMULAS!$A$10,0,'Tabla Valoración controles'!$F$6)))</f>
        <v>0</v>
      </c>
      <c r="W125" s="57"/>
      <c r="X125" s="59">
        <f>+IF(W125='Tabla Valoración controles'!$D$7,'Tabla Valoración controles'!$F$7,IF(U125=FORMULAS!$A$10,0,'Tabla Valoración controles'!$F$8))</f>
        <v>0</v>
      </c>
      <c r="Y125" s="57"/>
      <c r="Z125" s="58">
        <f>+IF(Y125='Tabla Valoración controles'!$D$9,'Tabla Valoración controles'!$F$9,IF(U125=FORMULAS!$A$10,0,'Tabla Valoración controles'!$F$10))</f>
        <v>0</v>
      </c>
      <c r="AA125" s="57"/>
      <c r="AB125" s="58">
        <f>+IF(AA125='Tabla Valoración controles'!$D$9,'Tabla Valoración controles'!$F$9,IF(W125=FORMULAS!$A$10,0,'Tabla Valoración controles'!$F$10))</f>
        <v>0</v>
      </c>
      <c r="AC125" s="57"/>
      <c r="AD125" s="58">
        <f>+IF(AC125='Tabla Valoración controles'!$D$13,'Tabla Valoración controles'!$F$13,'Tabla Valoración controles'!$F$14)</f>
        <v>0</v>
      </c>
      <c r="AE125" s="105">
        <f t="shared" si="56"/>
        <v>0</v>
      </c>
      <c r="AF125" s="105">
        <f t="shared" ref="AF125:AF128" si="111">+AF124*AE125</f>
        <v>0</v>
      </c>
      <c r="AG125" s="105">
        <f t="shared" si="75"/>
        <v>0.48</v>
      </c>
      <c r="AH125" s="214"/>
      <c r="AI125" s="214"/>
      <c r="AJ125" s="214"/>
      <c r="AK125" s="214"/>
      <c r="AL125" s="215"/>
      <c r="AM125" s="217"/>
      <c r="AN125" s="211"/>
      <c r="AO125" s="141"/>
      <c r="AP125" s="141"/>
      <c r="AQ125" s="162"/>
      <c r="AR125" s="141"/>
      <c r="AS125" s="141"/>
      <c r="AT125" s="141"/>
      <c r="AU125" s="141"/>
      <c r="AV125" s="143"/>
      <c r="AW125" s="211"/>
      <c r="AX125" s="109"/>
      <c r="AY125" s="109"/>
      <c r="AZ125" s="109"/>
      <c r="BA125" s="109"/>
      <c r="BB125" s="109"/>
      <c r="BC125" s="109"/>
      <c r="BD125" s="109"/>
      <c r="BE125" s="109"/>
      <c r="BF125" s="109"/>
      <c r="BG125" s="109"/>
      <c r="BH125" s="109"/>
      <c r="BI125" s="109"/>
      <c r="BJ125" s="109"/>
      <c r="BK125" s="109"/>
      <c r="BL125" s="109"/>
      <c r="BM125" s="109"/>
      <c r="BN125" s="109"/>
      <c r="BO125" s="109"/>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c r="CP125" s="211"/>
      <c r="CQ125" s="211"/>
      <c r="CR125" s="211"/>
      <c r="CS125" s="211"/>
      <c r="CT125" s="211"/>
      <c r="CU125" s="211"/>
      <c r="CV125" s="211"/>
      <c r="CW125" s="211"/>
      <c r="CX125" s="211"/>
      <c r="CY125" s="211"/>
      <c r="CZ125" s="211"/>
      <c r="DA125" s="211"/>
      <c r="DB125" s="211"/>
      <c r="DC125" s="211"/>
      <c r="DD125" s="211"/>
      <c r="DE125" s="211"/>
      <c r="DF125" s="211"/>
      <c r="DG125" s="211"/>
      <c r="DH125" s="211"/>
      <c r="DI125" s="211"/>
      <c r="DJ125" s="211"/>
      <c r="DK125" s="211"/>
      <c r="DL125" s="211"/>
      <c r="DM125" s="211"/>
      <c r="DN125" s="211"/>
      <c r="DO125" s="211"/>
      <c r="DP125" s="211"/>
      <c r="DQ125" s="211"/>
      <c r="DR125" s="211"/>
      <c r="DS125" s="211"/>
      <c r="DT125" s="211"/>
    </row>
    <row r="126" spans="1:124" ht="17.25" customHeight="1" x14ac:dyDescent="0.2">
      <c r="A126" s="251"/>
      <c r="B126" s="267"/>
      <c r="C126" s="254"/>
      <c r="D126" s="254"/>
      <c r="E126" s="245"/>
      <c r="F126" s="233"/>
      <c r="G126" s="233"/>
      <c r="H126" s="274"/>
      <c r="I126" s="233"/>
      <c r="J126" s="236"/>
      <c r="K126" s="227"/>
      <c r="L126" s="242"/>
      <c r="M126" s="239"/>
      <c r="N126" s="227"/>
      <c r="O126" s="224"/>
      <c r="P126" s="224"/>
      <c r="Q126" s="230"/>
      <c r="R126" s="132"/>
      <c r="S126" s="130"/>
      <c r="T126" s="56">
        <f>VLOOKUP(U126,FORMULAS!$A$15:$B$18,2,0)</f>
        <v>0</v>
      </c>
      <c r="U126" s="57" t="s">
        <v>157</v>
      </c>
      <c r="V126" s="58">
        <f>+IF(U126='Tabla Valoración controles'!$D$4,'Tabla Valoración controles'!$F$4,IF('208-PLA-Ft-78 Mapa Gestión'!U126='Tabla Valoración controles'!$D$5,'Tabla Valoración controles'!$F$5,IF(U126=FORMULAS!$A$10,0,'Tabla Valoración controles'!$F$6)))</f>
        <v>0</v>
      </c>
      <c r="W126" s="57"/>
      <c r="X126" s="59">
        <f>+IF(W126='Tabla Valoración controles'!$D$7,'Tabla Valoración controles'!$F$7,IF(U126=FORMULAS!$A$10,0,'Tabla Valoración controles'!$F$8))</f>
        <v>0</v>
      </c>
      <c r="Y126" s="57"/>
      <c r="Z126" s="58">
        <f>+IF(Y126='Tabla Valoración controles'!$D$9,'Tabla Valoración controles'!$F$9,IF(U126=FORMULAS!$A$10,0,'Tabla Valoración controles'!$F$10))</f>
        <v>0</v>
      </c>
      <c r="AA126" s="57"/>
      <c r="AB126" s="58">
        <f>+IF(AA126='Tabla Valoración controles'!$D$9,'Tabla Valoración controles'!$F$9,IF(W126=FORMULAS!$A$10,0,'Tabla Valoración controles'!$F$10))</f>
        <v>0</v>
      </c>
      <c r="AC126" s="57"/>
      <c r="AD126" s="58">
        <f>+IF(AC126='Tabla Valoración controles'!$D$13,'Tabla Valoración controles'!$F$13,'Tabla Valoración controles'!$F$14)</f>
        <v>0</v>
      </c>
      <c r="AE126" s="105">
        <f t="shared" si="56"/>
        <v>0</v>
      </c>
      <c r="AF126" s="105">
        <f t="shared" si="111"/>
        <v>0</v>
      </c>
      <c r="AG126" s="105">
        <f t="shared" si="75"/>
        <v>0.48</v>
      </c>
      <c r="AH126" s="214"/>
      <c r="AI126" s="214"/>
      <c r="AJ126" s="214"/>
      <c r="AK126" s="214"/>
      <c r="AL126" s="215"/>
      <c r="AM126" s="217"/>
      <c r="AN126" s="211"/>
      <c r="AO126" s="141"/>
      <c r="AP126" s="141"/>
      <c r="AQ126" s="162"/>
      <c r="AR126" s="141"/>
      <c r="AS126" s="141"/>
      <c r="AT126" s="141"/>
      <c r="AU126" s="141"/>
      <c r="AV126" s="143"/>
      <c r="AW126" s="211"/>
      <c r="AX126" s="109"/>
      <c r="AY126" s="109"/>
      <c r="AZ126" s="109"/>
      <c r="BA126" s="109"/>
      <c r="BB126" s="109"/>
      <c r="BC126" s="109"/>
      <c r="BD126" s="109"/>
      <c r="BE126" s="109"/>
      <c r="BF126" s="109"/>
      <c r="BG126" s="109"/>
      <c r="BH126" s="109"/>
      <c r="BI126" s="109"/>
      <c r="BJ126" s="109"/>
      <c r="BK126" s="109"/>
      <c r="BL126" s="109"/>
      <c r="BM126" s="109"/>
      <c r="BN126" s="109"/>
      <c r="BO126" s="109"/>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c r="CP126" s="211"/>
      <c r="CQ126" s="211"/>
      <c r="CR126" s="211"/>
      <c r="CS126" s="211"/>
      <c r="CT126" s="211"/>
      <c r="CU126" s="211"/>
      <c r="CV126" s="211"/>
      <c r="CW126" s="211"/>
      <c r="CX126" s="211"/>
      <c r="CY126" s="211"/>
      <c r="CZ126" s="211"/>
      <c r="DA126" s="211"/>
      <c r="DB126" s="211"/>
      <c r="DC126" s="211"/>
      <c r="DD126" s="211"/>
      <c r="DE126" s="211"/>
      <c r="DF126" s="211"/>
      <c r="DG126" s="211"/>
      <c r="DH126" s="211"/>
      <c r="DI126" s="211"/>
      <c r="DJ126" s="211"/>
      <c r="DK126" s="211"/>
      <c r="DL126" s="211"/>
      <c r="DM126" s="211"/>
      <c r="DN126" s="211"/>
      <c r="DO126" s="211"/>
      <c r="DP126" s="211"/>
      <c r="DQ126" s="211"/>
      <c r="DR126" s="211"/>
      <c r="DS126" s="211"/>
      <c r="DT126" s="211"/>
    </row>
    <row r="127" spans="1:124" ht="17.25" customHeight="1" x14ac:dyDescent="0.2">
      <c r="A127" s="251"/>
      <c r="B127" s="267"/>
      <c r="C127" s="254"/>
      <c r="D127" s="254"/>
      <c r="E127" s="245"/>
      <c r="F127" s="233"/>
      <c r="G127" s="233"/>
      <c r="H127" s="274"/>
      <c r="I127" s="233"/>
      <c r="J127" s="236"/>
      <c r="K127" s="227"/>
      <c r="L127" s="242"/>
      <c r="M127" s="239"/>
      <c r="N127" s="227"/>
      <c r="O127" s="224"/>
      <c r="P127" s="224"/>
      <c r="Q127" s="230"/>
      <c r="R127" s="132"/>
      <c r="S127" s="130"/>
      <c r="T127" s="56">
        <f>VLOOKUP(U127,FORMULAS!$A$15:$B$18,2,0)</f>
        <v>0</v>
      </c>
      <c r="U127" s="57" t="s">
        <v>157</v>
      </c>
      <c r="V127" s="58">
        <f>+IF(U127='Tabla Valoración controles'!$D$4,'Tabla Valoración controles'!$F$4,IF('208-PLA-Ft-78 Mapa Gestión'!U127='Tabla Valoración controles'!$D$5,'Tabla Valoración controles'!$F$5,IF(U127=FORMULAS!$A$10,0,'Tabla Valoración controles'!$F$6)))</f>
        <v>0</v>
      </c>
      <c r="W127" s="57"/>
      <c r="X127" s="59">
        <f>+IF(W127='Tabla Valoración controles'!$D$7,'Tabla Valoración controles'!$F$7,IF(U127=FORMULAS!$A$10,0,'Tabla Valoración controles'!$F$8))</f>
        <v>0</v>
      </c>
      <c r="Y127" s="57"/>
      <c r="Z127" s="58">
        <f>+IF(Y127='Tabla Valoración controles'!$D$9,'Tabla Valoración controles'!$F$9,IF(U127=FORMULAS!$A$10,0,'Tabla Valoración controles'!$F$10))</f>
        <v>0</v>
      </c>
      <c r="AA127" s="57"/>
      <c r="AB127" s="58">
        <f>+IF(AA127='Tabla Valoración controles'!$D$9,'Tabla Valoración controles'!$F$9,IF(W127=FORMULAS!$A$10,0,'Tabla Valoración controles'!$F$10))</f>
        <v>0</v>
      </c>
      <c r="AC127" s="57"/>
      <c r="AD127" s="58">
        <f>+IF(AC127='Tabla Valoración controles'!$D$13,'Tabla Valoración controles'!$F$13,'Tabla Valoración controles'!$F$14)</f>
        <v>0</v>
      </c>
      <c r="AE127" s="105">
        <f t="shared" si="56"/>
        <v>0</v>
      </c>
      <c r="AF127" s="105">
        <f t="shared" si="111"/>
        <v>0</v>
      </c>
      <c r="AG127" s="105">
        <f t="shared" si="75"/>
        <v>0.48</v>
      </c>
      <c r="AH127" s="214"/>
      <c r="AI127" s="214"/>
      <c r="AJ127" s="214"/>
      <c r="AK127" s="214"/>
      <c r="AL127" s="215"/>
      <c r="AM127" s="217"/>
      <c r="AN127" s="211"/>
      <c r="AO127" s="141"/>
      <c r="AP127" s="141"/>
      <c r="AQ127" s="162"/>
      <c r="AR127" s="141"/>
      <c r="AS127" s="141"/>
      <c r="AT127" s="141"/>
      <c r="AU127" s="141"/>
      <c r="AV127" s="143"/>
      <c r="AW127" s="211"/>
      <c r="AX127" s="109"/>
      <c r="AY127" s="109"/>
      <c r="AZ127" s="109"/>
      <c r="BA127" s="109"/>
      <c r="BB127" s="109"/>
      <c r="BC127" s="109"/>
      <c r="BD127" s="109"/>
      <c r="BE127" s="109"/>
      <c r="BF127" s="109"/>
      <c r="BG127" s="109"/>
      <c r="BH127" s="109"/>
      <c r="BI127" s="109"/>
      <c r="BJ127" s="109"/>
      <c r="BK127" s="109"/>
      <c r="BL127" s="109"/>
      <c r="BM127" s="109"/>
      <c r="BN127" s="109"/>
      <c r="BO127" s="109"/>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c r="CR127" s="211"/>
      <c r="CS127" s="211"/>
      <c r="CT127" s="211"/>
      <c r="CU127" s="211"/>
      <c r="CV127" s="211"/>
      <c r="CW127" s="211"/>
      <c r="CX127" s="211"/>
      <c r="CY127" s="211"/>
      <c r="CZ127" s="211"/>
      <c r="DA127" s="211"/>
      <c r="DB127" s="211"/>
      <c r="DC127" s="211"/>
      <c r="DD127" s="211"/>
      <c r="DE127" s="211"/>
      <c r="DF127" s="211"/>
      <c r="DG127" s="211"/>
      <c r="DH127" s="211"/>
      <c r="DI127" s="211"/>
      <c r="DJ127" s="211"/>
      <c r="DK127" s="211"/>
      <c r="DL127" s="211"/>
      <c r="DM127" s="211"/>
      <c r="DN127" s="211"/>
      <c r="DO127" s="211"/>
      <c r="DP127" s="211"/>
      <c r="DQ127" s="211"/>
      <c r="DR127" s="211"/>
      <c r="DS127" s="211"/>
      <c r="DT127" s="211"/>
    </row>
    <row r="128" spans="1:124" ht="17.25" customHeight="1" x14ac:dyDescent="0.2">
      <c r="A128" s="252"/>
      <c r="B128" s="268"/>
      <c r="C128" s="255"/>
      <c r="D128" s="255"/>
      <c r="E128" s="246"/>
      <c r="F128" s="234"/>
      <c r="G128" s="234"/>
      <c r="H128" s="275"/>
      <c r="I128" s="234"/>
      <c r="J128" s="237"/>
      <c r="K128" s="228"/>
      <c r="L128" s="243"/>
      <c r="M128" s="240"/>
      <c r="N128" s="228"/>
      <c r="O128" s="225"/>
      <c r="P128" s="225"/>
      <c r="Q128" s="231"/>
      <c r="R128" s="132"/>
      <c r="S128" s="130"/>
      <c r="T128" s="56">
        <f>VLOOKUP(U128,FORMULAS!$A$15:$B$18,2,0)</f>
        <v>0</v>
      </c>
      <c r="U128" s="57" t="s">
        <v>157</v>
      </c>
      <c r="V128" s="58">
        <f>+IF(U128='Tabla Valoración controles'!$D$4,'Tabla Valoración controles'!$F$4,IF('208-PLA-Ft-78 Mapa Gestión'!U128='Tabla Valoración controles'!$D$5,'Tabla Valoración controles'!$F$5,IF(U128=FORMULAS!$A$10,0,'Tabla Valoración controles'!$F$6)))</f>
        <v>0</v>
      </c>
      <c r="W128" s="57"/>
      <c r="X128" s="59">
        <f>+IF(W128='Tabla Valoración controles'!$D$7,'Tabla Valoración controles'!$F$7,IF(U128=FORMULAS!$A$10,0,'Tabla Valoración controles'!$F$8))</f>
        <v>0</v>
      </c>
      <c r="Y128" s="57"/>
      <c r="Z128" s="58">
        <f>+IF(Y128='Tabla Valoración controles'!$D$9,'Tabla Valoración controles'!$F$9,IF(U128=FORMULAS!$A$10,0,'Tabla Valoración controles'!$F$10))</f>
        <v>0</v>
      </c>
      <c r="AA128" s="57"/>
      <c r="AB128" s="58">
        <f>+IF(AA128='Tabla Valoración controles'!$D$9,'Tabla Valoración controles'!$F$9,IF(W128=FORMULAS!$A$10,0,'Tabla Valoración controles'!$F$10))</f>
        <v>0</v>
      </c>
      <c r="AC128" s="57"/>
      <c r="AD128" s="58">
        <f>+IF(AC128='Tabla Valoración controles'!$D$13,'Tabla Valoración controles'!$F$13,'Tabla Valoración controles'!$F$14)</f>
        <v>0</v>
      </c>
      <c r="AE128" s="105">
        <f t="shared" si="56"/>
        <v>0</v>
      </c>
      <c r="AF128" s="105">
        <f t="shared" si="111"/>
        <v>0</v>
      </c>
      <c r="AG128" s="105">
        <f t="shared" si="75"/>
        <v>0.48</v>
      </c>
      <c r="AH128" s="214"/>
      <c r="AI128" s="214"/>
      <c r="AJ128" s="214"/>
      <c r="AK128" s="214"/>
      <c r="AL128" s="215"/>
      <c r="AM128" s="265"/>
      <c r="AN128" s="212"/>
      <c r="AO128" s="142"/>
      <c r="AP128" s="142"/>
      <c r="AQ128" s="163"/>
      <c r="AR128" s="142"/>
      <c r="AS128" s="142"/>
      <c r="AT128" s="142"/>
      <c r="AU128" s="142"/>
      <c r="AV128" s="144"/>
      <c r="AW128" s="212"/>
      <c r="AX128" s="110"/>
      <c r="AY128" s="110"/>
      <c r="AZ128" s="110"/>
      <c r="BA128" s="110"/>
      <c r="BB128" s="110"/>
      <c r="BC128" s="110"/>
      <c r="BD128" s="110"/>
      <c r="BE128" s="110"/>
      <c r="BF128" s="110"/>
      <c r="BG128" s="110"/>
      <c r="BH128" s="110"/>
      <c r="BI128" s="110"/>
      <c r="BJ128" s="110"/>
      <c r="BK128" s="110"/>
      <c r="BL128" s="110"/>
      <c r="BM128" s="110"/>
      <c r="BN128" s="110"/>
      <c r="BO128" s="110"/>
      <c r="BP128" s="212"/>
      <c r="BQ128" s="212"/>
      <c r="BR128" s="212"/>
      <c r="BS128" s="212"/>
      <c r="BT128" s="212"/>
      <c r="BU128" s="212"/>
      <c r="BV128" s="212"/>
      <c r="BW128" s="212"/>
      <c r="BX128" s="212"/>
      <c r="BY128" s="212"/>
      <c r="BZ128" s="212"/>
      <c r="CA128" s="212"/>
      <c r="CB128" s="212"/>
      <c r="CC128" s="212"/>
      <c r="CD128" s="212"/>
      <c r="CE128" s="212"/>
      <c r="CF128" s="212"/>
      <c r="CG128" s="212"/>
      <c r="CH128" s="212"/>
      <c r="CI128" s="212"/>
      <c r="CJ128" s="212"/>
      <c r="CK128" s="212"/>
      <c r="CL128" s="212"/>
      <c r="CM128" s="212"/>
      <c r="CN128" s="212"/>
      <c r="CO128" s="212"/>
      <c r="CP128" s="212"/>
      <c r="CQ128" s="212"/>
      <c r="CR128" s="212"/>
      <c r="CS128" s="212"/>
      <c r="CT128" s="212"/>
      <c r="CU128" s="212"/>
      <c r="CV128" s="212"/>
      <c r="CW128" s="212"/>
      <c r="CX128" s="212"/>
      <c r="CY128" s="212"/>
      <c r="CZ128" s="212"/>
      <c r="DA128" s="212"/>
      <c r="DB128" s="212"/>
      <c r="DC128" s="212"/>
      <c r="DD128" s="212"/>
      <c r="DE128" s="212"/>
      <c r="DF128" s="212"/>
      <c r="DG128" s="212"/>
      <c r="DH128" s="212"/>
      <c r="DI128" s="212"/>
      <c r="DJ128" s="212"/>
      <c r="DK128" s="212"/>
      <c r="DL128" s="212"/>
      <c r="DM128" s="212"/>
      <c r="DN128" s="212"/>
      <c r="DO128" s="212"/>
      <c r="DP128" s="212"/>
      <c r="DQ128" s="212"/>
      <c r="DR128" s="212"/>
      <c r="DS128" s="212"/>
      <c r="DT128" s="212"/>
    </row>
    <row r="129" spans="1:124" ht="76.5" customHeight="1" x14ac:dyDescent="0.2">
      <c r="A129" s="250">
        <v>21</v>
      </c>
      <c r="B129" s="266" t="s">
        <v>183</v>
      </c>
      <c r="C129" s="253" t="str">
        <f>VLOOKUP(B129,FORMULAS!$A$30:$B$52,2,0)</f>
        <v>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v>
      </c>
      <c r="D129" s="253" t="str">
        <f>VLOOKUP(B129,FORMULAS!$A$30:$C$52,3,0)</f>
        <v>Jefe Oficina de Tecnologías de la Información y las Comunicaciones</v>
      </c>
      <c r="E129" s="244" t="s">
        <v>259</v>
      </c>
      <c r="F129" s="232" t="s">
        <v>407</v>
      </c>
      <c r="G129" s="232" t="s">
        <v>408</v>
      </c>
      <c r="H129" s="276" t="s">
        <v>409</v>
      </c>
      <c r="I129" s="232" t="s">
        <v>263</v>
      </c>
      <c r="J129" s="235">
        <v>1500</v>
      </c>
      <c r="K129" s="226" t="str">
        <f>+IF(L129=FORMULAS!$N$2,FORMULAS!$O$2,IF('208-PLA-Ft-78 Mapa Gestión'!L129:L134=FORMULAS!$N$3,FORMULAS!$O$3,IF('208-PLA-Ft-78 Mapa Gestión'!L129:L134=FORMULAS!$N$4,FORMULAS!$O$4,IF('208-PLA-Ft-78 Mapa Gestión'!L129:L134=FORMULAS!$N$5,FORMULAS!$O$5,IF('208-PLA-Ft-78 Mapa Gestión'!L129:L134=FORMULAS!$N$6,FORMULAS!$O$6)))))</f>
        <v>Alta</v>
      </c>
      <c r="L129" s="241">
        <f>+IF(J129&lt;=FORMULAS!$M$2,FORMULAS!$N$2,IF('208-PLA-Ft-78 Mapa Gestión'!J129&lt;=FORMULAS!$M$3,FORMULAS!$N$3,IF('208-PLA-Ft-78 Mapa Gestión'!J129&lt;=FORMULAS!$M$4,FORMULAS!$N$4,IF('208-PLA-Ft-78 Mapa Gestión'!J129&lt;=FORMULAS!$M$5,FORMULAS!$N$5,FORMULAS!$N$6))))</f>
        <v>0.8</v>
      </c>
      <c r="M129" s="238" t="s">
        <v>262</v>
      </c>
      <c r="N129" s="226" t="str">
        <f>+IF(M129=FORMULAS!$H$2,FORMULAS!$I$2,IF('208-PLA-Ft-78 Mapa Gestión'!M129:M134=FORMULAS!$H$3,FORMULAS!$I$3,IF('208-PLA-Ft-78 Mapa Gestión'!M129:M134=FORMULAS!$H$4,FORMULAS!$I$4,IF('208-PLA-Ft-78 Mapa Gestión'!M129:M134=FORMULAS!$H$5,FORMULAS!$I$5,IF('208-PLA-Ft-78 Mapa Gestión'!M129:M134=FORMULAS!$H$6,FORMULAS!$I$6,IF('208-PLA-Ft-78 Mapa Gestión'!M129:M134=FORMULAS!$H$7,FORMULAS!$I$7,IF('208-PLA-Ft-78 Mapa Gestión'!M129:M134=FORMULAS!$H$8,FORMULAS!$I$8,IF('208-PLA-Ft-78 Mapa Gestión'!M129:M134=FORMULAS!$H$9,FORMULAS!$I$9,IF('208-PLA-Ft-78 Mapa Gestión'!M129:M134=FORMULAS!$H$10,FORMULAS!$I$10,IF('208-PLA-Ft-78 Mapa Gestión'!M129:M134=FORMULAS!$H$11,FORMULAS!$I$11))))))))))</f>
        <v>Mayor</v>
      </c>
      <c r="O129" s="223">
        <f>VLOOKUP(N129,FORMULAS!$I$1:$J$6,2,0)</f>
        <v>0.8</v>
      </c>
      <c r="P129" s="223" t="str">
        <f t="shared" ref="P129" si="112">CONCATENATE(N129,K129)</f>
        <v>MayorAlta</v>
      </c>
      <c r="Q129" s="229" t="str">
        <f>VLOOKUP(P129,FORMULAS!$K$17:$L$42,2,0)</f>
        <v>Alto</v>
      </c>
      <c r="R129" s="132">
        <v>1</v>
      </c>
      <c r="S129" s="130" t="s">
        <v>500</v>
      </c>
      <c r="T129" s="56" t="str">
        <f>VLOOKUP(U129,FORMULAS!$A$15:$B$18,2,0)</f>
        <v>Probabilidad</v>
      </c>
      <c r="U129" s="57" t="s">
        <v>13</v>
      </c>
      <c r="V129" s="58">
        <f>+IF(U129='Tabla Valoración controles'!$D$4,'Tabla Valoración controles'!$F$4,IF('208-PLA-Ft-78 Mapa Gestión'!U129='Tabla Valoración controles'!$D$5,'Tabla Valoración controles'!$F$5,IF(U129=FORMULAS!$A$10,0,'Tabla Valoración controles'!$F$6)))</f>
        <v>0.25</v>
      </c>
      <c r="W129" s="57" t="s">
        <v>8</v>
      </c>
      <c r="X129" s="59">
        <f>+IF(W129='Tabla Valoración controles'!$D$7,'Tabla Valoración controles'!$F$7,IF(U129=FORMULAS!$A$10,0,'Tabla Valoración controles'!$F$8))</f>
        <v>0.15</v>
      </c>
      <c r="Y129" s="57" t="s">
        <v>19</v>
      </c>
      <c r="Z129" s="58">
        <f>+IF(Y129='Tabla Valoración controles'!$D$9,'Tabla Valoración controles'!$F$9,IF(U129=FORMULAS!$A$10,0,'Tabla Valoración controles'!$F$10))</f>
        <v>0</v>
      </c>
      <c r="AA129" s="57" t="s">
        <v>21</v>
      </c>
      <c r="AB129" s="58">
        <f>+IF(AA129='Tabla Valoración controles'!$D$9,'Tabla Valoración controles'!$F$9,IF(W129=FORMULAS!$A$10,0,'Tabla Valoración controles'!$F$10))</f>
        <v>0</v>
      </c>
      <c r="AC129" s="57" t="s">
        <v>101</v>
      </c>
      <c r="AD129" s="58">
        <f>+IF(AC129='Tabla Valoración controles'!$D$13,'Tabla Valoración controles'!$F$13,'Tabla Valoración controles'!$F$14)</f>
        <v>0</v>
      </c>
      <c r="AE129" s="105">
        <f t="shared" si="56"/>
        <v>0.4</v>
      </c>
      <c r="AF129" s="105">
        <f>+IF(T129=FORMULAS!$A$8,'208-PLA-Ft-78 Mapa Gestión'!AE129*'208-PLA-Ft-78 Mapa Gestión'!L129:L134,'208-PLA-Ft-78 Mapa Gestión'!AE129*'208-PLA-Ft-78 Mapa Gestión'!O129:O134)</f>
        <v>0.32000000000000006</v>
      </c>
      <c r="AG129" s="105">
        <f>+IF(T129=FORMULAS!$A$8,'208-PLA-Ft-78 Mapa Gestión'!L129:L134-'208-PLA-Ft-78 Mapa Gestión'!AF129,0)</f>
        <v>0.48</v>
      </c>
      <c r="AH129" s="213">
        <f t="shared" ref="AH129" si="113">+AG134</f>
        <v>0.48</v>
      </c>
      <c r="AI129" s="213" t="str">
        <f>+IF(AH129&lt;=FORMULAS!$N$2,FORMULAS!$O$2,IF(AH129&lt;=FORMULAS!$N$3,FORMULAS!$O$3,IF(AH129&lt;=FORMULAS!$N$4,FORMULAS!$O$4,IF(AH129&lt;=FORMULAS!$N$5,FORMULAS!$O$5,FORMULAS!O126))))</f>
        <v>Media</v>
      </c>
      <c r="AJ129" s="213" t="str">
        <f>+IF(T129=FORMULAS!$A$9,AG134,'208-PLA-Ft-78 Mapa Gestión'!N129:N134)</f>
        <v>Mayor</v>
      </c>
      <c r="AK129" s="213">
        <f>+IF(T129=FORMULAS!B129,'208-PLA-Ft-78 Mapa Gestión'!AG134,'208-PLA-Ft-78 Mapa Gestión'!O129:O134)</f>
        <v>0.8</v>
      </c>
      <c r="AL129" s="215" t="str">
        <f t="shared" ref="AL129" si="114">CONCATENATE(AJ129,AI129)</f>
        <v>MayorMedia</v>
      </c>
      <c r="AM129" s="216" t="str">
        <f>VLOOKUP(AL129,FORMULAS!$K$17:$L$42,2,0)</f>
        <v>Alto</v>
      </c>
      <c r="AN129" s="210" t="s">
        <v>163</v>
      </c>
      <c r="AO129" s="145" t="s">
        <v>552</v>
      </c>
      <c r="AP129" s="145" t="s">
        <v>594</v>
      </c>
      <c r="AQ129" s="161" t="s">
        <v>329</v>
      </c>
      <c r="AR129" s="159">
        <v>44621</v>
      </c>
      <c r="AS129" s="159">
        <v>44926</v>
      </c>
      <c r="AT129" s="145" t="s">
        <v>641</v>
      </c>
      <c r="AU129" s="145" t="s">
        <v>642</v>
      </c>
      <c r="AV129" s="157" t="s">
        <v>235</v>
      </c>
      <c r="AW129" s="210"/>
      <c r="AX129" s="108"/>
      <c r="AY129" s="108"/>
      <c r="AZ129" s="108"/>
      <c r="BA129" s="108"/>
      <c r="BB129" s="108"/>
      <c r="BC129" s="108"/>
      <c r="BD129" s="108"/>
      <c r="BE129" s="108"/>
      <c r="BF129" s="108"/>
      <c r="BG129" s="108"/>
      <c r="BH129" s="108"/>
      <c r="BI129" s="108"/>
      <c r="BJ129" s="108"/>
      <c r="BK129" s="108"/>
      <c r="BL129" s="108"/>
      <c r="BM129" s="108"/>
      <c r="BN129" s="108"/>
      <c r="BO129" s="108"/>
      <c r="BP129" s="210"/>
      <c r="BQ129" s="210"/>
      <c r="BR129" s="210"/>
      <c r="BS129" s="210"/>
      <c r="BT129" s="210"/>
      <c r="BU129" s="210"/>
      <c r="BV129" s="210"/>
      <c r="BW129" s="210"/>
      <c r="BX129" s="210"/>
      <c r="BY129" s="210"/>
      <c r="BZ129" s="210"/>
      <c r="CA129" s="210"/>
      <c r="CB129" s="210"/>
      <c r="CC129" s="210"/>
      <c r="CD129" s="210"/>
      <c r="CE129" s="210"/>
      <c r="CF129" s="210"/>
      <c r="CG129" s="210"/>
      <c r="CH129" s="210"/>
      <c r="CI129" s="210"/>
      <c r="CJ129" s="210"/>
      <c r="CK129" s="210"/>
      <c r="CL129" s="210"/>
      <c r="CM129" s="210"/>
      <c r="CN129" s="210"/>
      <c r="CO129" s="210"/>
      <c r="CP129" s="210"/>
      <c r="CQ129" s="210"/>
      <c r="CR129" s="210"/>
      <c r="CS129" s="210"/>
      <c r="CT129" s="210"/>
      <c r="CU129" s="210"/>
      <c r="CV129" s="210"/>
      <c r="CW129" s="210"/>
      <c r="CX129" s="210"/>
      <c r="CY129" s="210"/>
      <c r="CZ129" s="210"/>
      <c r="DA129" s="210"/>
      <c r="DB129" s="210"/>
      <c r="DC129" s="210"/>
      <c r="DD129" s="210"/>
      <c r="DE129" s="210"/>
      <c r="DF129" s="210"/>
      <c r="DG129" s="210"/>
      <c r="DH129" s="210"/>
      <c r="DI129" s="210"/>
      <c r="DJ129" s="210"/>
      <c r="DK129" s="210"/>
      <c r="DL129" s="210"/>
      <c r="DM129" s="210"/>
      <c r="DN129" s="210"/>
      <c r="DO129" s="210"/>
      <c r="DP129" s="210"/>
      <c r="DQ129" s="210"/>
      <c r="DR129" s="210"/>
      <c r="DS129" s="210"/>
      <c r="DT129" s="210"/>
    </row>
    <row r="130" spans="1:124" ht="17.25" customHeight="1" x14ac:dyDescent="0.2">
      <c r="A130" s="251"/>
      <c r="B130" s="267"/>
      <c r="C130" s="254"/>
      <c r="D130" s="254"/>
      <c r="E130" s="245"/>
      <c r="F130" s="233"/>
      <c r="G130" s="233"/>
      <c r="H130" s="274"/>
      <c r="I130" s="233"/>
      <c r="J130" s="236"/>
      <c r="K130" s="227"/>
      <c r="L130" s="242"/>
      <c r="M130" s="239"/>
      <c r="N130" s="227"/>
      <c r="O130" s="224"/>
      <c r="P130" s="224"/>
      <c r="Q130" s="230"/>
      <c r="R130" s="132"/>
      <c r="S130" s="130"/>
      <c r="T130" s="56">
        <f>VLOOKUP(U130,FORMULAS!$A$15:$B$18,2,0)</f>
        <v>0</v>
      </c>
      <c r="U130" s="57" t="s">
        <v>157</v>
      </c>
      <c r="V130" s="58">
        <f>+IF(U130='Tabla Valoración controles'!$D$4,'Tabla Valoración controles'!$F$4,IF('208-PLA-Ft-78 Mapa Gestión'!U130='Tabla Valoración controles'!$D$5,'Tabla Valoración controles'!$F$5,IF(U130=FORMULAS!$A$10,0,'Tabla Valoración controles'!$F$6)))</f>
        <v>0</v>
      </c>
      <c r="W130" s="57"/>
      <c r="X130" s="59">
        <f>+IF(W130='Tabla Valoración controles'!$D$7,'Tabla Valoración controles'!$F$7,IF(U130=FORMULAS!$A$10,0,'Tabla Valoración controles'!$F$8))</f>
        <v>0</v>
      </c>
      <c r="Y130" s="57"/>
      <c r="Z130" s="58">
        <f>+IF(Y130='Tabla Valoración controles'!$D$9,'Tabla Valoración controles'!$F$9,IF(U130=FORMULAS!$A$10,0,'Tabla Valoración controles'!$F$10))</f>
        <v>0</v>
      </c>
      <c r="AA130" s="57"/>
      <c r="AB130" s="58">
        <f>+IF(AA130='Tabla Valoración controles'!$D$9,'Tabla Valoración controles'!$F$9,IF(W130=FORMULAS!$A$10,0,'Tabla Valoración controles'!$F$10))</f>
        <v>0</v>
      </c>
      <c r="AC130" s="57"/>
      <c r="AD130" s="58">
        <f>+IF(AC130='Tabla Valoración controles'!$D$13,'Tabla Valoración controles'!$F$13,'Tabla Valoración controles'!$F$14)</f>
        <v>0</v>
      </c>
      <c r="AE130" s="105">
        <f t="shared" si="56"/>
        <v>0</v>
      </c>
      <c r="AF130" s="105">
        <f t="shared" ref="AF130" si="115">+AE130*AG129</f>
        <v>0</v>
      </c>
      <c r="AG130" s="105">
        <f t="shared" ref="AG130" si="116">+AG129-AF130</f>
        <v>0.48</v>
      </c>
      <c r="AH130" s="214"/>
      <c r="AI130" s="214"/>
      <c r="AJ130" s="214"/>
      <c r="AK130" s="214"/>
      <c r="AL130" s="215"/>
      <c r="AM130" s="217"/>
      <c r="AN130" s="211"/>
      <c r="AO130" s="141"/>
      <c r="AP130" s="141"/>
      <c r="AQ130" s="162"/>
      <c r="AR130" s="141"/>
      <c r="AS130" s="141"/>
      <c r="AT130" s="141"/>
      <c r="AU130" s="141"/>
      <c r="AV130" s="143"/>
      <c r="AW130" s="211"/>
      <c r="AX130" s="109"/>
      <c r="AY130" s="109"/>
      <c r="AZ130" s="109"/>
      <c r="BA130" s="109"/>
      <c r="BB130" s="109"/>
      <c r="BC130" s="109"/>
      <c r="BD130" s="109"/>
      <c r="BE130" s="109"/>
      <c r="BF130" s="109"/>
      <c r="BG130" s="109"/>
      <c r="BH130" s="109"/>
      <c r="BI130" s="109"/>
      <c r="BJ130" s="109"/>
      <c r="BK130" s="109"/>
      <c r="BL130" s="109"/>
      <c r="BM130" s="109"/>
      <c r="BN130" s="109"/>
      <c r="BO130" s="109"/>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c r="CO130" s="211"/>
      <c r="CP130" s="211"/>
      <c r="CQ130" s="211"/>
      <c r="CR130" s="211"/>
      <c r="CS130" s="211"/>
      <c r="CT130" s="211"/>
      <c r="CU130" s="211"/>
      <c r="CV130" s="211"/>
      <c r="CW130" s="211"/>
      <c r="CX130" s="211"/>
      <c r="CY130" s="211"/>
      <c r="CZ130" s="211"/>
      <c r="DA130" s="211"/>
      <c r="DB130" s="211"/>
      <c r="DC130" s="211"/>
      <c r="DD130" s="211"/>
      <c r="DE130" s="211"/>
      <c r="DF130" s="211"/>
      <c r="DG130" s="211"/>
      <c r="DH130" s="211"/>
      <c r="DI130" s="211"/>
      <c r="DJ130" s="211"/>
      <c r="DK130" s="211"/>
      <c r="DL130" s="211"/>
      <c r="DM130" s="211"/>
      <c r="DN130" s="211"/>
      <c r="DO130" s="211"/>
      <c r="DP130" s="211"/>
      <c r="DQ130" s="211"/>
      <c r="DR130" s="211"/>
      <c r="DS130" s="211"/>
      <c r="DT130" s="211"/>
    </row>
    <row r="131" spans="1:124" ht="17.25" customHeight="1" x14ac:dyDescent="0.2">
      <c r="A131" s="251"/>
      <c r="B131" s="267"/>
      <c r="C131" s="254"/>
      <c r="D131" s="254"/>
      <c r="E131" s="245"/>
      <c r="F131" s="233"/>
      <c r="G131" s="233"/>
      <c r="H131" s="274"/>
      <c r="I131" s="233"/>
      <c r="J131" s="236"/>
      <c r="K131" s="227"/>
      <c r="L131" s="242"/>
      <c r="M131" s="239"/>
      <c r="N131" s="227"/>
      <c r="O131" s="224"/>
      <c r="P131" s="224"/>
      <c r="Q131" s="230"/>
      <c r="R131" s="132"/>
      <c r="S131" s="130"/>
      <c r="T131" s="56">
        <f>VLOOKUP(U131,FORMULAS!$A$15:$B$18,2,0)</f>
        <v>0</v>
      </c>
      <c r="U131" s="57" t="s">
        <v>157</v>
      </c>
      <c r="V131" s="58">
        <f>+IF(U131='Tabla Valoración controles'!$D$4,'Tabla Valoración controles'!$F$4,IF('208-PLA-Ft-78 Mapa Gestión'!U131='Tabla Valoración controles'!$D$5,'Tabla Valoración controles'!$F$5,IF(U131=FORMULAS!$A$10,0,'Tabla Valoración controles'!$F$6)))</f>
        <v>0</v>
      </c>
      <c r="W131" s="57"/>
      <c r="X131" s="59">
        <f>+IF(W131='Tabla Valoración controles'!$D$7,'Tabla Valoración controles'!$F$7,IF(U131=FORMULAS!$A$10,0,'Tabla Valoración controles'!$F$8))</f>
        <v>0</v>
      </c>
      <c r="Y131" s="57"/>
      <c r="Z131" s="58">
        <f>+IF(Y131='Tabla Valoración controles'!$D$9,'Tabla Valoración controles'!$F$9,IF(U131=FORMULAS!$A$10,0,'Tabla Valoración controles'!$F$10))</f>
        <v>0</v>
      </c>
      <c r="AA131" s="57"/>
      <c r="AB131" s="58">
        <f>+IF(AA131='Tabla Valoración controles'!$D$9,'Tabla Valoración controles'!$F$9,IF(W131=FORMULAS!$A$10,0,'Tabla Valoración controles'!$F$10))</f>
        <v>0</v>
      </c>
      <c r="AC131" s="57"/>
      <c r="AD131" s="58">
        <f>+IF(AC131='Tabla Valoración controles'!$D$13,'Tabla Valoración controles'!$F$13,'Tabla Valoración controles'!$F$14)</f>
        <v>0</v>
      </c>
      <c r="AE131" s="105">
        <f t="shared" si="56"/>
        <v>0</v>
      </c>
      <c r="AF131" s="105">
        <f t="shared" ref="AF131:AF134" si="117">+AF130*AE131</f>
        <v>0</v>
      </c>
      <c r="AG131" s="105">
        <f t="shared" si="75"/>
        <v>0.48</v>
      </c>
      <c r="AH131" s="214"/>
      <c r="AI131" s="214"/>
      <c r="AJ131" s="214"/>
      <c r="AK131" s="214"/>
      <c r="AL131" s="215"/>
      <c r="AM131" s="217"/>
      <c r="AN131" s="211"/>
      <c r="AO131" s="141"/>
      <c r="AP131" s="141"/>
      <c r="AQ131" s="162"/>
      <c r="AR131" s="141"/>
      <c r="AS131" s="141"/>
      <c r="AT131" s="141"/>
      <c r="AU131" s="141"/>
      <c r="AV131" s="143"/>
      <c r="AW131" s="211"/>
      <c r="AX131" s="109"/>
      <c r="AY131" s="109"/>
      <c r="AZ131" s="109"/>
      <c r="BA131" s="109"/>
      <c r="BB131" s="109"/>
      <c r="BC131" s="109"/>
      <c r="BD131" s="109"/>
      <c r="BE131" s="109"/>
      <c r="BF131" s="109"/>
      <c r="BG131" s="109"/>
      <c r="BH131" s="109"/>
      <c r="BI131" s="109"/>
      <c r="BJ131" s="109"/>
      <c r="BK131" s="109"/>
      <c r="BL131" s="109"/>
      <c r="BM131" s="109"/>
      <c r="BN131" s="109"/>
      <c r="BO131" s="109"/>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c r="DI131" s="211"/>
      <c r="DJ131" s="211"/>
      <c r="DK131" s="211"/>
      <c r="DL131" s="211"/>
      <c r="DM131" s="211"/>
      <c r="DN131" s="211"/>
      <c r="DO131" s="211"/>
      <c r="DP131" s="211"/>
      <c r="DQ131" s="211"/>
      <c r="DR131" s="211"/>
      <c r="DS131" s="211"/>
      <c r="DT131" s="211"/>
    </row>
    <row r="132" spans="1:124" ht="17.25" customHeight="1" x14ac:dyDescent="0.2">
      <c r="A132" s="251"/>
      <c r="B132" s="267"/>
      <c r="C132" s="254"/>
      <c r="D132" s="254"/>
      <c r="E132" s="245"/>
      <c r="F132" s="233"/>
      <c r="G132" s="233"/>
      <c r="H132" s="274"/>
      <c r="I132" s="233"/>
      <c r="J132" s="236"/>
      <c r="K132" s="227"/>
      <c r="L132" s="242"/>
      <c r="M132" s="239"/>
      <c r="N132" s="227"/>
      <c r="O132" s="224"/>
      <c r="P132" s="224"/>
      <c r="Q132" s="230"/>
      <c r="R132" s="132"/>
      <c r="S132" s="130"/>
      <c r="T132" s="56">
        <f>VLOOKUP(U132,FORMULAS!$A$15:$B$18,2,0)</f>
        <v>0</v>
      </c>
      <c r="U132" s="57" t="s">
        <v>157</v>
      </c>
      <c r="V132" s="58">
        <f>+IF(U132='Tabla Valoración controles'!$D$4,'Tabla Valoración controles'!$F$4,IF('208-PLA-Ft-78 Mapa Gestión'!U132='Tabla Valoración controles'!$D$5,'Tabla Valoración controles'!$F$5,IF(U132=FORMULAS!$A$10,0,'Tabla Valoración controles'!$F$6)))</f>
        <v>0</v>
      </c>
      <c r="W132" s="57"/>
      <c r="X132" s="59">
        <f>+IF(W132='Tabla Valoración controles'!$D$7,'Tabla Valoración controles'!$F$7,IF(U132=FORMULAS!$A$10,0,'Tabla Valoración controles'!$F$8))</f>
        <v>0</v>
      </c>
      <c r="Y132" s="57"/>
      <c r="Z132" s="58">
        <f>+IF(Y132='Tabla Valoración controles'!$D$9,'Tabla Valoración controles'!$F$9,IF(U132=FORMULAS!$A$10,0,'Tabla Valoración controles'!$F$10))</f>
        <v>0</v>
      </c>
      <c r="AA132" s="57"/>
      <c r="AB132" s="58">
        <f>+IF(AA132='Tabla Valoración controles'!$D$9,'Tabla Valoración controles'!$F$9,IF(W132=FORMULAS!$A$10,0,'Tabla Valoración controles'!$F$10))</f>
        <v>0</v>
      </c>
      <c r="AC132" s="57"/>
      <c r="AD132" s="58">
        <f>+IF(AC132='Tabla Valoración controles'!$D$13,'Tabla Valoración controles'!$F$13,'Tabla Valoración controles'!$F$14)</f>
        <v>0</v>
      </c>
      <c r="AE132" s="105">
        <f t="shared" si="56"/>
        <v>0</v>
      </c>
      <c r="AF132" s="105">
        <f t="shared" si="117"/>
        <v>0</v>
      </c>
      <c r="AG132" s="105">
        <f t="shared" si="75"/>
        <v>0.48</v>
      </c>
      <c r="AH132" s="214"/>
      <c r="AI132" s="214"/>
      <c r="AJ132" s="214"/>
      <c r="AK132" s="214"/>
      <c r="AL132" s="215"/>
      <c r="AM132" s="217"/>
      <c r="AN132" s="211"/>
      <c r="AO132" s="141"/>
      <c r="AP132" s="141"/>
      <c r="AQ132" s="162"/>
      <c r="AR132" s="141"/>
      <c r="AS132" s="141"/>
      <c r="AT132" s="141"/>
      <c r="AU132" s="141"/>
      <c r="AV132" s="143"/>
      <c r="AW132" s="211"/>
      <c r="AX132" s="109"/>
      <c r="AY132" s="109"/>
      <c r="AZ132" s="109"/>
      <c r="BA132" s="109"/>
      <c r="BB132" s="109"/>
      <c r="BC132" s="109"/>
      <c r="BD132" s="109"/>
      <c r="BE132" s="109"/>
      <c r="BF132" s="109"/>
      <c r="BG132" s="109"/>
      <c r="BH132" s="109"/>
      <c r="BI132" s="109"/>
      <c r="BJ132" s="109"/>
      <c r="BK132" s="109"/>
      <c r="BL132" s="109"/>
      <c r="BM132" s="109"/>
      <c r="BN132" s="109"/>
      <c r="BO132" s="109"/>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c r="CP132" s="211"/>
      <c r="CQ132" s="211"/>
      <c r="CR132" s="211"/>
      <c r="CS132" s="211"/>
      <c r="CT132" s="211"/>
      <c r="CU132" s="211"/>
      <c r="CV132" s="211"/>
      <c r="CW132" s="211"/>
      <c r="CX132" s="211"/>
      <c r="CY132" s="211"/>
      <c r="CZ132" s="211"/>
      <c r="DA132" s="211"/>
      <c r="DB132" s="211"/>
      <c r="DC132" s="211"/>
      <c r="DD132" s="211"/>
      <c r="DE132" s="211"/>
      <c r="DF132" s="211"/>
      <c r="DG132" s="211"/>
      <c r="DH132" s="211"/>
      <c r="DI132" s="211"/>
      <c r="DJ132" s="211"/>
      <c r="DK132" s="211"/>
      <c r="DL132" s="211"/>
      <c r="DM132" s="211"/>
      <c r="DN132" s="211"/>
      <c r="DO132" s="211"/>
      <c r="DP132" s="211"/>
      <c r="DQ132" s="211"/>
      <c r="DR132" s="211"/>
      <c r="DS132" s="211"/>
      <c r="DT132" s="211"/>
    </row>
    <row r="133" spans="1:124" ht="17.25" customHeight="1" x14ac:dyDescent="0.2">
      <c r="A133" s="251"/>
      <c r="B133" s="267"/>
      <c r="C133" s="254"/>
      <c r="D133" s="254"/>
      <c r="E133" s="245"/>
      <c r="F133" s="233"/>
      <c r="G133" s="233"/>
      <c r="H133" s="274"/>
      <c r="I133" s="233"/>
      <c r="J133" s="236"/>
      <c r="K133" s="227"/>
      <c r="L133" s="242"/>
      <c r="M133" s="239"/>
      <c r="N133" s="227"/>
      <c r="O133" s="224"/>
      <c r="P133" s="224"/>
      <c r="Q133" s="230"/>
      <c r="R133" s="132"/>
      <c r="S133" s="130"/>
      <c r="T133" s="56">
        <f>VLOOKUP(U133,FORMULAS!$A$15:$B$18,2,0)</f>
        <v>0</v>
      </c>
      <c r="U133" s="57" t="s">
        <v>157</v>
      </c>
      <c r="V133" s="58">
        <f>+IF(U133='Tabla Valoración controles'!$D$4,'Tabla Valoración controles'!$F$4,IF('208-PLA-Ft-78 Mapa Gestión'!U133='Tabla Valoración controles'!$D$5,'Tabla Valoración controles'!$F$5,IF(U133=FORMULAS!$A$10,0,'Tabla Valoración controles'!$F$6)))</f>
        <v>0</v>
      </c>
      <c r="W133" s="57"/>
      <c r="X133" s="59">
        <f>+IF(W133='Tabla Valoración controles'!$D$7,'Tabla Valoración controles'!$F$7,IF(U133=FORMULAS!$A$10,0,'Tabla Valoración controles'!$F$8))</f>
        <v>0</v>
      </c>
      <c r="Y133" s="57"/>
      <c r="Z133" s="58">
        <f>+IF(Y133='Tabla Valoración controles'!$D$9,'Tabla Valoración controles'!$F$9,IF(U133=FORMULAS!$A$10,0,'Tabla Valoración controles'!$F$10))</f>
        <v>0</v>
      </c>
      <c r="AA133" s="57"/>
      <c r="AB133" s="58">
        <f>+IF(AA133='Tabla Valoración controles'!$D$9,'Tabla Valoración controles'!$F$9,IF(W133=FORMULAS!$A$10,0,'Tabla Valoración controles'!$F$10))</f>
        <v>0</v>
      </c>
      <c r="AC133" s="57"/>
      <c r="AD133" s="58">
        <f>+IF(AC133='Tabla Valoración controles'!$D$13,'Tabla Valoración controles'!$F$13,'Tabla Valoración controles'!$F$14)</f>
        <v>0</v>
      </c>
      <c r="AE133" s="105">
        <f t="shared" si="56"/>
        <v>0</v>
      </c>
      <c r="AF133" s="105">
        <f t="shared" si="117"/>
        <v>0</v>
      </c>
      <c r="AG133" s="105">
        <f t="shared" si="75"/>
        <v>0.48</v>
      </c>
      <c r="AH133" s="214"/>
      <c r="AI133" s="214"/>
      <c r="AJ133" s="214"/>
      <c r="AK133" s="214"/>
      <c r="AL133" s="215"/>
      <c r="AM133" s="217"/>
      <c r="AN133" s="211"/>
      <c r="AO133" s="141"/>
      <c r="AP133" s="141"/>
      <c r="AQ133" s="162"/>
      <c r="AR133" s="141"/>
      <c r="AS133" s="141"/>
      <c r="AT133" s="141"/>
      <c r="AU133" s="141"/>
      <c r="AV133" s="143"/>
      <c r="AW133" s="211"/>
      <c r="AX133" s="109"/>
      <c r="AY133" s="109"/>
      <c r="AZ133" s="109"/>
      <c r="BA133" s="109"/>
      <c r="BB133" s="109"/>
      <c r="BC133" s="109"/>
      <c r="BD133" s="109"/>
      <c r="BE133" s="109"/>
      <c r="BF133" s="109"/>
      <c r="BG133" s="109"/>
      <c r="BH133" s="109"/>
      <c r="BI133" s="109"/>
      <c r="BJ133" s="109"/>
      <c r="BK133" s="109"/>
      <c r="BL133" s="109"/>
      <c r="BM133" s="109"/>
      <c r="BN133" s="109"/>
      <c r="BO133" s="109"/>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c r="CZ133" s="211"/>
      <c r="DA133" s="211"/>
      <c r="DB133" s="211"/>
      <c r="DC133" s="211"/>
      <c r="DD133" s="211"/>
      <c r="DE133" s="211"/>
      <c r="DF133" s="211"/>
      <c r="DG133" s="211"/>
      <c r="DH133" s="211"/>
      <c r="DI133" s="211"/>
      <c r="DJ133" s="211"/>
      <c r="DK133" s="211"/>
      <c r="DL133" s="211"/>
      <c r="DM133" s="211"/>
      <c r="DN133" s="211"/>
      <c r="DO133" s="211"/>
      <c r="DP133" s="211"/>
      <c r="DQ133" s="211"/>
      <c r="DR133" s="211"/>
      <c r="DS133" s="211"/>
      <c r="DT133" s="211"/>
    </row>
    <row r="134" spans="1:124" ht="17.25" customHeight="1" x14ac:dyDescent="0.2">
      <c r="A134" s="252"/>
      <c r="B134" s="268"/>
      <c r="C134" s="255"/>
      <c r="D134" s="255"/>
      <c r="E134" s="246"/>
      <c r="F134" s="234"/>
      <c r="G134" s="234"/>
      <c r="H134" s="275"/>
      <c r="I134" s="234"/>
      <c r="J134" s="237"/>
      <c r="K134" s="228"/>
      <c r="L134" s="243"/>
      <c r="M134" s="240"/>
      <c r="N134" s="228"/>
      <c r="O134" s="225"/>
      <c r="P134" s="225"/>
      <c r="Q134" s="231"/>
      <c r="R134" s="132"/>
      <c r="S134" s="130"/>
      <c r="T134" s="56">
        <f>VLOOKUP(U134,FORMULAS!$A$15:$B$18,2,0)</f>
        <v>0</v>
      </c>
      <c r="U134" s="57" t="s">
        <v>157</v>
      </c>
      <c r="V134" s="58">
        <f>+IF(U134='Tabla Valoración controles'!$D$4,'Tabla Valoración controles'!$F$4,IF('208-PLA-Ft-78 Mapa Gestión'!U134='Tabla Valoración controles'!$D$5,'Tabla Valoración controles'!$F$5,IF(U134=FORMULAS!$A$10,0,'Tabla Valoración controles'!$F$6)))</f>
        <v>0</v>
      </c>
      <c r="W134" s="57"/>
      <c r="X134" s="59">
        <f>+IF(W134='Tabla Valoración controles'!$D$7,'Tabla Valoración controles'!$F$7,IF(U134=FORMULAS!$A$10,0,'Tabla Valoración controles'!$F$8))</f>
        <v>0</v>
      </c>
      <c r="Y134" s="57"/>
      <c r="Z134" s="58">
        <f>+IF(Y134='Tabla Valoración controles'!$D$9,'Tabla Valoración controles'!$F$9,IF(U134=FORMULAS!$A$10,0,'Tabla Valoración controles'!$F$10))</f>
        <v>0</v>
      </c>
      <c r="AA134" s="57"/>
      <c r="AB134" s="58">
        <f>+IF(AA134='Tabla Valoración controles'!$D$9,'Tabla Valoración controles'!$F$9,IF(W134=FORMULAS!$A$10,0,'Tabla Valoración controles'!$F$10))</f>
        <v>0</v>
      </c>
      <c r="AC134" s="57"/>
      <c r="AD134" s="58">
        <f>+IF(AC134='Tabla Valoración controles'!$D$13,'Tabla Valoración controles'!$F$13,'Tabla Valoración controles'!$F$14)</f>
        <v>0</v>
      </c>
      <c r="AE134" s="105">
        <f t="shared" si="56"/>
        <v>0</v>
      </c>
      <c r="AF134" s="105">
        <f t="shared" si="117"/>
        <v>0</v>
      </c>
      <c r="AG134" s="105">
        <f t="shared" si="75"/>
        <v>0.48</v>
      </c>
      <c r="AH134" s="214"/>
      <c r="AI134" s="214"/>
      <c r="AJ134" s="214"/>
      <c r="AK134" s="214"/>
      <c r="AL134" s="215"/>
      <c r="AM134" s="265"/>
      <c r="AN134" s="212"/>
      <c r="AO134" s="142"/>
      <c r="AP134" s="142"/>
      <c r="AQ134" s="163"/>
      <c r="AR134" s="142"/>
      <c r="AS134" s="142"/>
      <c r="AT134" s="142"/>
      <c r="AU134" s="142"/>
      <c r="AV134" s="144"/>
      <c r="AW134" s="212"/>
      <c r="AX134" s="110"/>
      <c r="AY134" s="110"/>
      <c r="AZ134" s="110"/>
      <c r="BA134" s="110"/>
      <c r="BB134" s="110"/>
      <c r="BC134" s="110"/>
      <c r="BD134" s="110"/>
      <c r="BE134" s="110"/>
      <c r="BF134" s="110"/>
      <c r="BG134" s="110"/>
      <c r="BH134" s="110"/>
      <c r="BI134" s="110"/>
      <c r="BJ134" s="110"/>
      <c r="BK134" s="110"/>
      <c r="BL134" s="110"/>
      <c r="BM134" s="110"/>
      <c r="BN134" s="110"/>
      <c r="BO134" s="110"/>
      <c r="BP134" s="212"/>
      <c r="BQ134" s="212"/>
      <c r="BR134" s="212"/>
      <c r="BS134" s="212"/>
      <c r="BT134" s="212"/>
      <c r="BU134" s="212"/>
      <c r="BV134" s="212"/>
      <c r="BW134" s="212"/>
      <c r="BX134" s="212"/>
      <c r="BY134" s="212"/>
      <c r="BZ134" s="212"/>
      <c r="CA134" s="212"/>
      <c r="CB134" s="212"/>
      <c r="CC134" s="212"/>
      <c r="CD134" s="212"/>
      <c r="CE134" s="212"/>
      <c r="CF134" s="212"/>
      <c r="CG134" s="212"/>
      <c r="CH134" s="212"/>
      <c r="CI134" s="212"/>
      <c r="CJ134" s="212"/>
      <c r="CK134" s="212"/>
      <c r="CL134" s="212"/>
      <c r="CM134" s="212"/>
      <c r="CN134" s="212"/>
      <c r="CO134" s="212"/>
      <c r="CP134" s="212"/>
      <c r="CQ134" s="212"/>
      <c r="CR134" s="212"/>
      <c r="CS134" s="212"/>
      <c r="CT134" s="212"/>
      <c r="CU134" s="212"/>
      <c r="CV134" s="212"/>
      <c r="CW134" s="212"/>
      <c r="CX134" s="212"/>
      <c r="CY134" s="212"/>
      <c r="CZ134" s="212"/>
      <c r="DA134" s="212"/>
      <c r="DB134" s="212"/>
      <c r="DC134" s="212"/>
      <c r="DD134" s="212"/>
      <c r="DE134" s="212"/>
      <c r="DF134" s="212"/>
      <c r="DG134" s="212"/>
      <c r="DH134" s="212"/>
      <c r="DI134" s="212"/>
      <c r="DJ134" s="212"/>
      <c r="DK134" s="212"/>
      <c r="DL134" s="212"/>
      <c r="DM134" s="212"/>
      <c r="DN134" s="212"/>
      <c r="DO134" s="212"/>
      <c r="DP134" s="212"/>
      <c r="DQ134" s="212"/>
      <c r="DR134" s="212"/>
      <c r="DS134" s="212"/>
      <c r="DT134" s="212"/>
    </row>
    <row r="135" spans="1:124" ht="132" customHeight="1" x14ac:dyDescent="0.2">
      <c r="A135" s="250">
        <v>22</v>
      </c>
      <c r="B135" s="266" t="s">
        <v>175</v>
      </c>
      <c r="C135" s="253" t="str">
        <f>VLOOKUP(B135,FORMULAS!$A$30:$B$52,2,0)</f>
        <v>Administrar de manera eficiente y eficaz la infraestructura física, los bienes y servicios que requieran todos los procesos de la entidad como apoyo a su gestión, garantizando que se encuentren en óptimas condiciones para el cumplimiento y desarrollo de sus funciones.</v>
      </c>
      <c r="D135" s="253" t="str">
        <f>VLOOKUP(B135,FORMULAS!$A$30:$C$52,3,0)</f>
        <v xml:space="preserve">Subdirector Administrativo </v>
      </c>
      <c r="E135" s="244" t="s">
        <v>113</v>
      </c>
      <c r="F135" s="247" t="s">
        <v>410</v>
      </c>
      <c r="G135" s="247" t="s">
        <v>411</v>
      </c>
      <c r="H135" s="247" t="s">
        <v>412</v>
      </c>
      <c r="I135" s="232" t="s">
        <v>263</v>
      </c>
      <c r="J135" s="235">
        <v>1600</v>
      </c>
      <c r="K135" s="226" t="str">
        <f>+IF(L135=FORMULAS!$N$2,FORMULAS!$O$2,IF('208-PLA-Ft-78 Mapa Gestión'!L135:L140=FORMULAS!$N$3,FORMULAS!$O$3,IF('208-PLA-Ft-78 Mapa Gestión'!L135:L140=FORMULAS!$N$4,FORMULAS!$O$4,IF('208-PLA-Ft-78 Mapa Gestión'!L135:L140=FORMULAS!$N$5,FORMULAS!$O$5,IF('208-PLA-Ft-78 Mapa Gestión'!L135:L140=FORMULAS!$N$6,FORMULAS!$O$6)))))</f>
        <v>Alta</v>
      </c>
      <c r="L135" s="241">
        <f>+IF(J135&lt;=FORMULAS!$M$2,FORMULAS!$N$2,IF('208-PLA-Ft-78 Mapa Gestión'!J135&lt;=FORMULAS!$M$3,FORMULAS!$N$3,IF('208-PLA-Ft-78 Mapa Gestión'!J135&lt;=FORMULAS!$M$4,FORMULAS!$N$4,IF('208-PLA-Ft-78 Mapa Gestión'!J135&lt;=FORMULAS!$M$5,FORMULAS!$N$5,FORMULAS!$N$6))))</f>
        <v>0.8</v>
      </c>
      <c r="M135" s="238" t="s">
        <v>261</v>
      </c>
      <c r="N135" s="226" t="str">
        <f>+IF(M135=FORMULAS!$H$2,FORMULAS!$I$2,IF('208-PLA-Ft-78 Mapa Gestión'!M135:M140=FORMULAS!$H$3,FORMULAS!$I$3,IF('208-PLA-Ft-78 Mapa Gestión'!M135:M140=FORMULAS!$H$4,FORMULAS!$I$4,IF('208-PLA-Ft-78 Mapa Gestión'!M135:M140=FORMULAS!$H$5,FORMULAS!$I$5,IF('208-PLA-Ft-78 Mapa Gestión'!M135:M140=FORMULAS!$H$6,FORMULAS!$I$6,IF('208-PLA-Ft-78 Mapa Gestión'!M135:M140=FORMULAS!$H$7,FORMULAS!$I$7,IF('208-PLA-Ft-78 Mapa Gestión'!M135:M140=FORMULAS!$H$8,FORMULAS!$I$8,IF('208-PLA-Ft-78 Mapa Gestión'!M135:M140=FORMULAS!$H$9,FORMULAS!$I$9,IF('208-PLA-Ft-78 Mapa Gestión'!M135:M140=FORMULAS!$H$10,FORMULAS!$I$10,IF('208-PLA-Ft-78 Mapa Gestión'!M135:M140=FORMULAS!$H$11,FORMULAS!$I$11))))))))))</f>
        <v>Menor</v>
      </c>
      <c r="O135" s="223">
        <f>VLOOKUP(N135,FORMULAS!$I$1:$J$6,2,0)</f>
        <v>0.4</v>
      </c>
      <c r="P135" s="223" t="str">
        <f t="shared" ref="P135" si="118">CONCATENATE(N135,K135)</f>
        <v>MenorAlta</v>
      </c>
      <c r="Q135" s="229" t="str">
        <f>VLOOKUP(P135,FORMULAS!$K$17:$L$42,2,0)</f>
        <v>Moderado</v>
      </c>
      <c r="R135" s="133">
        <v>1</v>
      </c>
      <c r="S135" s="131" t="s">
        <v>719</v>
      </c>
      <c r="T135" s="56" t="str">
        <f>VLOOKUP(U135,FORMULAS!$A$15:$B$18,2,0)</f>
        <v>Probabilidad</v>
      </c>
      <c r="U135" s="57" t="s">
        <v>14</v>
      </c>
      <c r="V135" s="58">
        <f>+IF(U135='Tabla Valoración controles'!$D$4,'Tabla Valoración controles'!$F$4,IF('208-PLA-Ft-78 Mapa Gestión'!U135='Tabla Valoración controles'!$D$5,'Tabla Valoración controles'!$F$5,IF(U135=FORMULAS!$A$10,0,'Tabla Valoración controles'!$F$6)))</f>
        <v>0.15</v>
      </c>
      <c r="W135" s="57" t="s">
        <v>8</v>
      </c>
      <c r="X135" s="59">
        <f>+IF(W135='Tabla Valoración controles'!$D$7,'Tabla Valoración controles'!$F$7,IF(U135=FORMULAS!$A$10,0,'Tabla Valoración controles'!$F$8))</f>
        <v>0.15</v>
      </c>
      <c r="Y135" s="57" t="s">
        <v>18</v>
      </c>
      <c r="Z135" s="58">
        <f>+IF(Y135='Tabla Valoración controles'!$D$9,'Tabla Valoración controles'!$F$9,IF(U135=FORMULAS!$A$10,0,'Tabla Valoración controles'!$F$10))</f>
        <v>0</v>
      </c>
      <c r="AA135" s="57" t="s">
        <v>21</v>
      </c>
      <c r="AB135" s="58">
        <f>+IF(AA135='Tabla Valoración controles'!$D$9,'Tabla Valoración controles'!$F$9,IF(W135=FORMULAS!$A$10,0,'Tabla Valoración controles'!$F$10))</f>
        <v>0</v>
      </c>
      <c r="AC135" s="57" t="s">
        <v>100</v>
      </c>
      <c r="AD135" s="58">
        <f>+IF(AC135='Tabla Valoración controles'!$D$13,'Tabla Valoración controles'!$F$13,'Tabla Valoración controles'!$F$14)</f>
        <v>0</v>
      </c>
      <c r="AE135" s="105">
        <f t="shared" si="56"/>
        <v>0.3</v>
      </c>
      <c r="AF135" s="105">
        <f>+IF(T135=FORMULAS!$A$8,'208-PLA-Ft-78 Mapa Gestión'!AE135*'208-PLA-Ft-78 Mapa Gestión'!L135:L140,'208-PLA-Ft-78 Mapa Gestión'!AE135*'208-PLA-Ft-78 Mapa Gestión'!O135:O140)</f>
        <v>0.24</v>
      </c>
      <c r="AG135" s="105">
        <f>+IF(T135=FORMULAS!$A$8,'208-PLA-Ft-78 Mapa Gestión'!L135:L140-'208-PLA-Ft-78 Mapa Gestión'!AF135,0)</f>
        <v>0.56000000000000005</v>
      </c>
      <c r="AH135" s="213">
        <f t="shared" ref="AH135" si="119">+AG140</f>
        <v>0.39200000000000002</v>
      </c>
      <c r="AI135" s="213" t="str">
        <f>+IF(AH135&lt;=FORMULAS!$N$2,FORMULAS!$O$2,IF(AH135&lt;=FORMULAS!$N$3,FORMULAS!$O$3,IF(AH135&lt;=FORMULAS!$N$4,FORMULAS!$O$4,IF(AH135&lt;=FORMULAS!$N$5,FORMULAS!$O$5,FORMULAS!O132))))</f>
        <v>Baja</v>
      </c>
      <c r="AJ135" s="213" t="str">
        <f>+IF(T135=FORMULAS!$A$9,AG140,'208-PLA-Ft-78 Mapa Gestión'!N135:N140)</f>
        <v>Menor</v>
      </c>
      <c r="AK135" s="213">
        <f>+IF(T135=FORMULAS!B135,'208-PLA-Ft-78 Mapa Gestión'!AG140,'208-PLA-Ft-78 Mapa Gestión'!O135:O140)</f>
        <v>0.4</v>
      </c>
      <c r="AL135" s="215" t="str">
        <f t="shared" ref="AL135" si="120">CONCATENATE(AJ135,AI135)</f>
        <v>MenorBaja</v>
      </c>
      <c r="AM135" s="216" t="str">
        <f>VLOOKUP(AL135,FORMULAS!$K$17:$L$42,2,0)</f>
        <v>Moderado</v>
      </c>
      <c r="AN135" s="210" t="s">
        <v>163</v>
      </c>
      <c r="AO135" s="139" t="s">
        <v>553</v>
      </c>
      <c r="AP135" s="139" t="s">
        <v>593</v>
      </c>
      <c r="AQ135" s="139" t="s">
        <v>716</v>
      </c>
      <c r="AR135" s="158">
        <v>44562</v>
      </c>
      <c r="AS135" s="158">
        <v>44926</v>
      </c>
      <c r="AT135" s="139" t="s">
        <v>643</v>
      </c>
      <c r="AU135" s="139" t="s">
        <v>717</v>
      </c>
      <c r="AV135" s="157" t="s">
        <v>235</v>
      </c>
      <c r="AW135" s="210"/>
      <c r="AX135" s="108"/>
      <c r="AY135" s="108"/>
      <c r="AZ135" s="108"/>
      <c r="BA135" s="108"/>
      <c r="BB135" s="108"/>
      <c r="BC135" s="108"/>
      <c r="BD135" s="108"/>
      <c r="BE135" s="108"/>
      <c r="BF135" s="108"/>
      <c r="BG135" s="108"/>
      <c r="BH135" s="108"/>
      <c r="BI135" s="108"/>
      <c r="BJ135" s="108"/>
      <c r="BK135" s="108"/>
      <c r="BL135" s="108"/>
      <c r="BM135" s="108"/>
      <c r="BN135" s="108"/>
      <c r="BO135" s="108"/>
      <c r="BP135" s="210"/>
      <c r="BQ135" s="210"/>
      <c r="BR135" s="210"/>
      <c r="BS135" s="210"/>
      <c r="BT135" s="210"/>
      <c r="BU135" s="210"/>
      <c r="BV135" s="210"/>
      <c r="BW135" s="210"/>
      <c r="BX135" s="210"/>
      <c r="BY135" s="210"/>
      <c r="BZ135" s="210"/>
      <c r="CA135" s="210"/>
      <c r="CB135" s="210"/>
      <c r="CC135" s="210"/>
      <c r="CD135" s="210"/>
      <c r="CE135" s="210"/>
      <c r="CF135" s="210"/>
      <c r="CG135" s="210"/>
      <c r="CH135" s="210"/>
      <c r="CI135" s="210"/>
      <c r="CJ135" s="210"/>
      <c r="CK135" s="210"/>
      <c r="CL135" s="210"/>
      <c r="CM135" s="210"/>
      <c r="CN135" s="210"/>
      <c r="CO135" s="210"/>
      <c r="CP135" s="210"/>
      <c r="CQ135" s="210"/>
      <c r="CR135" s="210"/>
      <c r="CS135" s="210"/>
      <c r="CT135" s="210"/>
      <c r="CU135" s="210"/>
      <c r="CV135" s="210"/>
      <c r="CW135" s="210"/>
      <c r="CX135" s="210"/>
      <c r="CY135" s="210"/>
      <c r="CZ135" s="210"/>
      <c r="DA135" s="210"/>
      <c r="DB135" s="210"/>
      <c r="DC135" s="210"/>
      <c r="DD135" s="210"/>
      <c r="DE135" s="210"/>
      <c r="DF135" s="210"/>
      <c r="DG135" s="210"/>
      <c r="DH135" s="210"/>
      <c r="DI135" s="210"/>
      <c r="DJ135" s="210"/>
      <c r="DK135" s="210"/>
      <c r="DL135" s="210"/>
      <c r="DM135" s="210"/>
      <c r="DN135" s="210"/>
      <c r="DO135" s="210"/>
      <c r="DP135" s="210"/>
      <c r="DQ135" s="210"/>
      <c r="DR135" s="210"/>
      <c r="DS135" s="210"/>
      <c r="DT135" s="210"/>
    </row>
    <row r="136" spans="1:124" ht="132" customHeight="1" x14ac:dyDescent="0.2">
      <c r="A136" s="251"/>
      <c r="B136" s="267"/>
      <c r="C136" s="254"/>
      <c r="D136" s="254"/>
      <c r="E136" s="245"/>
      <c r="F136" s="248"/>
      <c r="G136" s="248"/>
      <c r="H136" s="248"/>
      <c r="I136" s="233"/>
      <c r="J136" s="236"/>
      <c r="K136" s="227"/>
      <c r="L136" s="242"/>
      <c r="M136" s="239"/>
      <c r="N136" s="227"/>
      <c r="O136" s="224"/>
      <c r="P136" s="224"/>
      <c r="Q136" s="230"/>
      <c r="R136" s="133">
        <v>2</v>
      </c>
      <c r="S136" s="131" t="s">
        <v>501</v>
      </c>
      <c r="T136" s="56" t="str">
        <f>VLOOKUP(U136,FORMULAS!$A$15:$B$18,2,0)</f>
        <v>Probabilidad</v>
      </c>
      <c r="U136" s="57" t="s">
        <v>14</v>
      </c>
      <c r="V136" s="58">
        <f>+IF(U136='Tabla Valoración controles'!$D$4,'Tabla Valoración controles'!$F$4,IF('208-PLA-Ft-78 Mapa Gestión'!U136='Tabla Valoración controles'!$D$5,'Tabla Valoración controles'!$F$5,IF(U136=FORMULAS!$A$10,0,'Tabla Valoración controles'!$F$6)))</f>
        <v>0.15</v>
      </c>
      <c r="W136" s="57" t="s">
        <v>8</v>
      </c>
      <c r="X136" s="59">
        <f>+IF(W136='Tabla Valoración controles'!$D$7,'Tabla Valoración controles'!$F$7,IF(U136=FORMULAS!$A$10,0,'Tabla Valoración controles'!$F$8))</f>
        <v>0.15</v>
      </c>
      <c r="Y136" s="57" t="s">
        <v>18</v>
      </c>
      <c r="Z136" s="58">
        <f>+IF(Y136='Tabla Valoración controles'!$D$9,'Tabla Valoración controles'!$F$9,IF(U136=FORMULAS!$A$10,0,'Tabla Valoración controles'!$F$10))</f>
        <v>0</v>
      </c>
      <c r="AA136" s="57" t="s">
        <v>21</v>
      </c>
      <c r="AB136" s="58">
        <f>+IF(AA136='Tabla Valoración controles'!$D$9,'Tabla Valoración controles'!$F$9,IF(W136=FORMULAS!$A$10,0,'Tabla Valoración controles'!$F$10))</f>
        <v>0</v>
      </c>
      <c r="AC136" s="57" t="s">
        <v>100</v>
      </c>
      <c r="AD136" s="58">
        <f>+IF(AC136='Tabla Valoración controles'!$D$13,'Tabla Valoración controles'!$F$13,'Tabla Valoración controles'!$F$14)</f>
        <v>0</v>
      </c>
      <c r="AE136" s="105">
        <f t="shared" si="56"/>
        <v>0.3</v>
      </c>
      <c r="AF136" s="105">
        <f t="shared" ref="AF136" si="121">+AE136*AG135</f>
        <v>0.16800000000000001</v>
      </c>
      <c r="AG136" s="105">
        <f t="shared" ref="AG136" si="122">+AG135-AF136</f>
        <v>0.39200000000000002</v>
      </c>
      <c r="AH136" s="214"/>
      <c r="AI136" s="214"/>
      <c r="AJ136" s="214"/>
      <c r="AK136" s="214"/>
      <c r="AL136" s="215"/>
      <c r="AM136" s="217"/>
      <c r="AN136" s="211"/>
      <c r="AO136" s="143"/>
      <c r="AP136" s="143"/>
      <c r="AQ136" s="143"/>
      <c r="AR136" s="143"/>
      <c r="AS136" s="143"/>
      <c r="AT136" s="143"/>
      <c r="AU136" s="143"/>
      <c r="AV136" s="143"/>
      <c r="AW136" s="211"/>
      <c r="AX136" s="109"/>
      <c r="AY136" s="109"/>
      <c r="AZ136" s="109"/>
      <c r="BA136" s="109"/>
      <c r="BB136" s="109"/>
      <c r="BC136" s="109"/>
      <c r="BD136" s="109"/>
      <c r="BE136" s="109"/>
      <c r="BF136" s="109"/>
      <c r="BG136" s="109"/>
      <c r="BH136" s="109"/>
      <c r="BI136" s="109"/>
      <c r="BJ136" s="109"/>
      <c r="BK136" s="109"/>
      <c r="BL136" s="109"/>
      <c r="BM136" s="109"/>
      <c r="BN136" s="109"/>
      <c r="BO136" s="109"/>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c r="CO136" s="211"/>
      <c r="CP136" s="211"/>
      <c r="CQ136" s="211"/>
      <c r="CR136" s="211"/>
      <c r="CS136" s="211"/>
      <c r="CT136" s="211"/>
      <c r="CU136" s="211"/>
      <c r="CV136" s="211"/>
      <c r="CW136" s="211"/>
      <c r="CX136" s="211"/>
      <c r="CY136" s="211"/>
      <c r="CZ136" s="211"/>
      <c r="DA136" s="211"/>
      <c r="DB136" s="211"/>
      <c r="DC136" s="211"/>
      <c r="DD136" s="211"/>
      <c r="DE136" s="211"/>
      <c r="DF136" s="211"/>
      <c r="DG136" s="211"/>
      <c r="DH136" s="211"/>
      <c r="DI136" s="211"/>
      <c r="DJ136" s="211"/>
      <c r="DK136" s="211"/>
      <c r="DL136" s="211"/>
      <c r="DM136" s="211"/>
      <c r="DN136" s="211"/>
      <c r="DO136" s="211"/>
      <c r="DP136" s="211"/>
      <c r="DQ136" s="211"/>
      <c r="DR136" s="211"/>
      <c r="DS136" s="211"/>
      <c r="DT136" s="211"/>
    </row>
    <row r="137" spans="1:124" ht="17.25" customHeight="1" x14ac:dyDescent="0.2">
      <c r="A137" s="251"/>
      <c r="B137" s="267"/>
      <c r="C137" s="254"/>
      <c r="D137" s="254"/>
      <c r="E137" s="245"/>
      <c r="F137" s="248"/>
      <c r="G137" s="248"/>
      <c r="H137" s="248"/>
      <c r="I137" s="233"/>
      <c r="J137" s="236"/>
      <c r="K137" s="227"/>
      <c r="L137" s="242"/>
      <c r="M137" s="239"/>
      <c r="N137" s="227"/>
      <c r="O137" s="224"/>
      <c r="P137" s="224"/>
      <c r="Q137" s="230"/>
      <c r="R137" s="132"/>
      <c r="S137" s="130"/>
      <c r="T137" s="56">
        <f>VLOOKUP(U137,FORMULAS!$A$15:$B$18,2,0)</f>
        <v>0</v>
      </c>
      <c r="U137" s="57" t="s">
        <v>157</v>
      </c>
      <c r="V137" s="58">
        <f>+IF(U137='Tabla Valoración controles'!$D$4,'Tabla Valoración controles'!$F$4,IF('208-PLA-Ft-78 Mapa Gestión'!U137='Tabla Valoración controles'!$D$5,'Tabla Valoración controles'!$F$5,IF(U137=FORMULAS!$A$10,0,'Tabla Valoración controles'!$F$6)))</f>
        <v>0</v>
      </c>
      <c r="W137" s="57"/>
      <c r="X137" s="59">
        <f>+IF(W137='Tabla Valoración controles'!$D$7,'Tabla Valoración controles'!$F$7,IF(U137=FORMULAS!$A$10,0,'Tabla Valoración controles'!$F$8))</f>
        <v>0</v>
      </c>
      <c r="Y137" s="57"/>
      <c r="Z137" s="58">
        <f>+IF(Y137='Tabla Valoración controles'!$D$9,'Tabla Valoración controles'!$F$9,IF(U137=FORMULAS!$A$10,0,'Tabla Valoración controles'!$F$10))</f>
        <v>0</v>
      </c>
      <c r="AA137" s="57"/>
      <c r="AB137" s="58">
        <f>+IF(AA137='Tabla Valoración controles'!$D$9,'Tabla Valoración controles'!$F$9,IF(W137=FORMULAS!$A$10,0,'Tabla Valoración controles'!$F$10))</f>
        <v>0</v>
      </c>
      <c r="AC137" s="57"/>
      <c r="AD137" s="58">
        <f>+IF(AC137='Tabla Valoración controles'!$D$13,'Tabla Valoración controles'!$F$13,'Tabla Valoración controles'!$F$14)</f>
        <v>0</v>
      </c>
      <c r="AE137" s="105">
        <f t="shared" ref="AE137:AE200" si="123">+V137+X137+Z137</f>
        <v>0</v>
      </c>
      <c r="AF137" s="105">
        <f t="shared" ref="AF137:AF140" si="124">+AF136*AE137</f>
        <v>0</v>
      </c>
      <c r="AG137" s="105">
        <f t="shared" si="75"/>
        <v>0.39200000000000002</v>
      </c>
      <c r="AH137" s="214"/>
      <c r="AI137" s="214"/>
      <c r="AJ137" s="214"/>
      <c r="AK137" s="214"/>
      <c r="AL137" s="215"/>
      <c r="AM137" s="217"/>
      <c r="AN137" s="211"/>
      <c r="AO137" s="143"/>
      <c r="AP137" s="143"/>
      <c r="AQ137" s="143"/>
      <c r="AR137" s="143"/>
      <c r="AS137" s="143"/>
      <c r="AT137" s="143"/>
      <c r="AU137" s="143"/>
      <c r="AV137" s="143"/>
      <c r="AW137" s="211"/>
      <c r="AX137" s="109"/>
      <c r="AY137" s="109"/>
      <c r="AZ137" s="109"/>
      <c r="BA137" s="109"/>
      <c r="BB137" s="109"/>
      <c r="BC137" s="109"/>
      <c r="BD137" s="109"/>
      <c r="BE137" s="109"/>
      <c r="BF137" s="109"/>
      <c r="BG137" s="109"/>
      <c r="BH137" s="109"/>
      <c r="BI137" s="109"/>
      <c r="BJ137" s="109"/>
      <c r="BK137" s="109"/>
      <c r="BL137" s="109"/>
      <c r="BM137" s="109"/>
      <c r="BN137" s="109"/>
      <c r="BO137" s="109"/>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c r="CO137" s="211"/>
      <c r="CP137" s="211"/>
      <c r="CQ137" s="211"/>
      <c r="CR137" s="211"/>
      <c r="CS137" s="211"/>
      <c r="CT137" s="211"/>
      <c r="CU137" s="211"/>
      <c r="CV137" s="211"/>
      <c r="CW137" s="211"/>
      <c r="CX137" s="211"/>
      <c r="CY137" s="211"/>
      <c r="CZ137" s="211"/>
      <c r="DA137" s="211"/>
      <c r="DB137" s="211"/>
      <c r="DC137" s="211"/>
      <c r="DD137" s="211"/>
      <c r="DE137" s="211"/>
      <c r="DF137" s="211"/>
      <c r="DG137" s="211"/>
      <c r="DH137" s="211"/>
      <c r="DI137" s="211"/>
      <c r="DJ137" s="211"/>
      <c r="DK137" s="211"/>
      <c r="DL137" s="211"/>
      <c r="DM137" s="211"/>
      <c r="DN137" s="211"/>
      <c r="DO137" s="211"/>
      <c r="DP137" s="211"/>
      <c r="DQ137" s="211"/>
      <c r="DR137" s="211"/>
      <c r="DS137" s="211"/>
      <c r="DT137" s="211"/>
    </row>
    <row r="138" spans="1:124" ht="17.25" customHeight="1" x14ac:dyDescent="0.2">
      <c r="A138" s="251"/>
      <c r="B138" s="267"/>
      <c r="C138" s="254"/>
      <c r="D138" s="254"/>
      <c r="E138" s="245"/>
      <c r="F138" s="248"/>
      <c r="G138" s="248"/>
      <c r="H138" s="248"/>
      <c r="I138" s="233"/>
      <c r="J138" s="236"/>
      <c r="K138" s="227"/>
      <c r="L138" s="242"/>
      <c r="M138" s="239"/>
      <c r="N138" s="227"/>
      <c r="O138" s="224"/>
      <c r="P138" s="224"/>
      <c r="Q138" s="230"/>
      <c r="R138" s="132"/>
      <c r="S138" s="130"/>
      <c r="T138" s="56">
        <f>VLOOKUP(U138,FORMULAS!$A$15:$B$18,2,0)</f>
        <v>0</v>
      </c>
      <c r="U138" s="57" t="s">
        <v>157</v>
      </c>
      <c r="V138" s="58">
        <f>+IF(U138='Tabla Valoración controles'!$D$4,'Tabla Valoración controles'!$F$4,IF('208-PLA-Ft-78 Mapa Gestión'!U138='Tabla Valoración controles'!$D$5,'Tabla Valoración controles'!$F$5,IF(U138=FORMULAS!$A$10,0,'Tabla Valoración controles'!$F$6)))</f>
        <v>0</v>
      </c>
      <c r="W138" s="57"/>
      <c r="X138" s="59">
        <f>+IF(W138='Tabla Valoración controles'!$D$7,'Tabla Valoración controles'!$F$7,IF(U138=FORMULAS!$A$10,0,'Tabla Valoración controles'!$F$8))</f>
        <v>0</v>
      </c>
      <c r="Y138" s="57"/>
      <c r="Z138" s="58">
        <f>+IF(Y138='Tabla Valoración controles'!$D$9,'Tabla Valoración controles'!$F$9,IF(U138=FORMULAS!$A$10,0,'Tabla Valoración controles'!$F$10))</f>
        <v>0</v>
      </c>
      <c r="AA138" s="57"/>
      <c r="AB138" s="58">
        <f>+IF(AA138='Tabla Valoración controles'!$D$9,'Tabla Valoración controles'!$F$9,IF(W138=FORMULAS!$A$10,0,'Tabla Valoración controles'!$F$10))</f>
        <v>0</v>
      </c>
      <c r="AC138" s="57"/>
      <c r="AD138" s="58">
        <f>+IF(AC138='Tabla Valoración controles'!$D$13,'Tabla Valoración controles'!$F$13,'Tabla Valoración controles'!$F$14)</f>
        <v>0</v>
      </c>
      <c r="AE138" s="105">
        <f t="shared" si="123"/>
        <v>0</v>
      </c>
      <c r="AF138" s="105">
        <f t="shared" si="124"/>
        <v>0</v>
      </c>
      <c r="AG138" s="105">
        <f t="shared" si="75"/>
        <v>0.39200000000000002</v>
      </c>
      <c r="AH138" s="214"/>
      <c r="AI138" s="214"/>
      <c r="AJ138" s="214"/>
      <c r="AK138" s="214"/>
      <c r="AL138" s="215"/>
      <c r="AM138" s="217"/>
      <c r="AN138" s="211"/>
      <c r="AO138" s="143"/>
      <c r="AP138" s="143"/>
      <c r="AQ138" s="143"/>
      <c r="AR138" s="143"/>
      <c r="AS138" s="143"/>
      <c r="AT138" s="143"/>
      <c r="AU138" s="143"/>
      <c r="AV138" s="143"/>
      <c r="AW138" s="211"/>
      <c r="AX138" s="109"/>
      <c r="AY138" s="109"/>
      <c r="AZ138" s="109"/>
      <c r="BA138" s="109"/>
      <c r="BB138" s="109"/>
      <c r="BC138" s="109"/>
      <c r="BD138" s="109"/>
      <c r="BE138" s="109"/>
      <c r="BF138" s="109"/>
      <c r="BG138" s="109"/>
      <c r="BH138" s="109"/>
      <c r="BI138" s="109"/>
      <c r="BJ138" s="109"/>
      <c r="BK138" s="109"/>
      <c r="BL138" s="109"/>
      <c r="BM138" s="109"/>
      <c r="BN138" s="109"/>
      <c r="BO138" s="109"/>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c r="CO138" s="211"/>
      <c r="CP138" s="211"/>
      <c r="CQ138" s="211"/>
      <c r="CR138" s="211"/>
      <c r="CS138" s="211"/>
      <c r="CT138" s="211"/>
      <c r="CU138" s="211"/>
      <c r="CV138" s="211"/>
      <c r="CW138" s="211"/>
      <c r="CX138" s="211"/>
      <c r="CY138" s="211"/>
      <c r="CZ138" s="211"/>
      <c r="DA138" s="211"/>
      <c r="DB138" s="211"/>
      <c r="DC138" s="211"/>
      <c r="DD138" s="211"/>
      <c r="DE138" s="211"/>
      <c r="DF138" s="211"/>
      <c r="DG138" s="211"/>
      <c r="DH138" s="211"/>
      <c r="DI138" s="211"/>
      <c r="DJ138" s="211"/>
      <c r="DK138" s="211"/>
      <c r="DL138" s="211"/>
      <c r="DM138" s="211"/>
      <c r="DN138" s="211"/>
      <c r="DO138" s="211"/>
      <c r="DP138" s="211"/>
      <c r="DQ138" s="211"/>
      <c r="DR138" s="211"/>
      <c r="DS138" s="211"/>
      <c r="DT138" s="211"/>
    </row>
    <row r="139" spans="1:124" ht="17.25" customHeight="1" x14ac:dyDescent="0.2">
      <c r="A139" s="251"/>
      <c r="B139" s="267"/>
      <c r="C139" s="254"/>
      <c r="D139" s="254"/>
      <c r="E139" s="245"/>
      <c r="F139" s="248"/>
      <c r="G139" s="248"/>
      <c r="H139" s="248"/>
      <c r="I139" s="233"/>
      <c r="J139" s="236"/>
      <c r="K139" s="227"/>
      <c r="L139" s="242"/>
      <c r="M139" s="239"/>
      <c r="N139" s="227"/>
      <c r="O139" s="224"/>
      <c r="P139" s="224"/>
      <c r="Q139" s="230"/>
      <c r="R139" s="132"/>
      <c r="S139" s="130"/>
      <c r="T139" s="56">
        <f>VLOOKUP(U139,FORMULAS!$A$15:$B$18,2,0)</f>
        <v>0</v>
      </c>
      <c r="U139" s="57" t="s">
        <v>157</v>
      </c>
      <c r="V139" s="58">
        <f>+IF(U139='Tabla Valoración controles'!$D$4,'Tabla Valoración controles'!$F$4,IF('208-PLA-Ft-78 Mapa Gestión'!U139='Tabla Valoración controles'!$D$5,'Tabla Valoración controles'!$F$5,IF(U139=FORMULAS!$A$10,0,'Tabla Valoración controles'!$F$6)))</f>
        <v>0</v>
      </c>
      <c r="W139" s="57"/>
      <c r="X139" s="59">
        <f>+IF(W139='Tabla Valoración controles'!$D$7,'Tabla Valoración controles'!$F$7,IF(U139=FORMULAS!$A$10,0,'Tabla Valoración controles'!$F$8))</f>
        <v>0</v>
      </c>
      <c r="Y139" s="57"/>
      <c r="Z139" s="58">
        <f>+IF(Y139='Tabla Valoración controles'!$D$9,'Tabla Valoración controles'!$F$9,IF(U139=FORMULAS!$A$10,0,'Tabla Valoración controles'!$F$10))</f>
        <v>0</v>
      </c>
      <c r="AA139" s="57"/>
      <c r="AB139" s="58">
        <f>+IF(AA139='Tabla Valoración controles'!$D$9,'Tabla Valoración controles'!$F$9,IF(W139=FORMULAS!$A$10,0,'Tabla Valoración controles'!$F$10))</f>
        <v>0</v>
      </c>
      <c r="AC139" s="57"/>
      <c r="AD139" s="58">
        <f>+IF(AC139='Tabla Valoración controles'!$D$13,'Tabla Valoración controles'!$F$13,'Tabla Valoración controles'!$F$14)</f>
        <v>0</v>
      </c>
      <c r="AE139" s="105">
        <f t="shared" si="123"/>
        <v>0</v>
      </c>
      <c r="AF139" s="105">
        <f t="shared" si="124"/>
        <v>0</v>
      </c>
      <c r="AG139" s="105">
        <f t="shared" si="75"/>
        <v>0.39200000000000002</v>
      </c>
      <c r="AH139" s="214"/>
      <c r="AI139" s="214"/>
      <c r="AJ139" s="214"/>
      <c r="AK139" s="214"/>
      <c r="AL139" s="215"/>
      <c r="AM139" s="217"/>
      <c r="AN139" s="211"/>
      <c r="AO139" s="143"/>
      <c r="AP139" s="143"/>
      <c r="AQ139" s="143"/>
      <c r="AR139" s="143"/>
      <c r="AS139" s="143"/>
      <c r="AT139" s="143"/>
      <c r="AU139" s="143"/>
      <c r="AV139" s="143"/>
      <c r="AW139" s="211"/>
      <c r="AX139" s="109"/>
      <c r="AY139" s="109"/>
      <c r="AZ139" s="109"/>
      <c r="BA139" s="109"/>
      <c r="BB139" s="109"/>
      <c r="BC139" s="109"/>
      <c r="BD139" s="109"/>
      <c r="BE139" s="109"/>
      <c r="BF139" s="109"/>
      <c r="BG139" s="109"/>
      <c r="BH139" s="109"/>
      <c r="BI139" s="109"/>
      <c r="BJ139" s="109"/>
      <c r="BK139" s="109"/>
      <c r="BL139" s="109"/>
      <c r="BM139" s="109"/>
      <c r="BN139" s="109"/>
      <c r="BO139" s="109"/>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c r="CP139" s="211"/>
      <c r="CQ139" s="211"/>
      <c r="CR139" s="211"/>
      <c r="CS139" s="211"/>
      <c r="CT139" s="211"/>
      <c r="CU139" s="211"/>
      <c r="CV139" s="211"/>
      <c r="CW139" s="211"/>
      <c r="CX139" s="211"/>
      <c r="CY139" s="211"/>
      <c r="CZ139" s="211"/>
      <c r="DA139" s="211"/>
      <c r="DB139" s="211"/>
      <c r="DC139" s="211"/>
      <c r="DD139" s="211"/>
      <c r="DE139" s="211"/>
      <c r="DF139" s="211"/>
      <c r="DG139" s="211"/>
      <c r="DH139" s="211"/>
      <c r="DI139" s="211"/>
      <c r="DJ139" s="211"/>
      <c r="DK139" s="211"/>
      <c r="DL139" s="211"/>
      <c r="DM139" s="211"/>
      <c r="DN139" s="211"/>
      <c r="DO139" s="211"/>
      <c r="DP139" s="211"/>
      <c r="DQ139" s="211"/>
      <c r="DR139" s="211"/>
      <c r="DS139" s="211"/>
      <c r="DT139" s="211"/>
    </row>
    <row r="140" spans="1:124" ht="17.25" customHeight="1" x14ac:dyDescent="0.2">
      <c r="A140" s="252"/>
      <c r="B140" s="268"/>
      <c r="C140" s="255"/>
      <c r="D140" s="255"/>
      <c r="E140" s="246"/>
      <c r="F140" s="249"/>
      <c r="G140" s="249"/>
      <c r="H140" s="249"/>
      <c r="I140" s="234"/>
      <c r="J140" s="237"/>
      <c r="K140" s="228"/>
      <c r="L140" s="243"/>
      <c r="M140" s="240"/>
      <c r="N140" s="228"/>
      <c r="O140" s="225"/>
      <c r="P140" s="225"/>
      <c r="Q140" s="231"/>
      <c r="R140" s="132"/>
      <c r="S140" s="130"/>
      <c r="T140" s="56">
        <f>VLOOKUP(U140,FORMULAS!$A$15:$B$18,2,0)</f>
        <v>0</v>
      </c>
      <c r="U140" s="57" t="s">
        <v>157</v>
      </c>
      <c r="V140" s="58">
        <f>+IF(U140='Tabla Valoración controles'!$D$4,'Tabla Valoración controles'!$F$4,IF('208-PLA-Ft-78 Mapa Gestión'!U140='Tabla Valoración controles'!$D$5,'Tabla Valoración controles'!$F$5,IF(U140=FORMULAS!$A$10,0,'Tabla Valoración controles'!$F$6)))</f>
        <v>0</v>
      </c>
      <c r="W140" s="57"/>
      <c r="X140" s="59">
        <f>+IF(W140='Tabla Valoración controles'!$D$7,'Tabla Valoración controles'!$F$7,IF(U140=FORMULAS!$A$10,0,'Tabla Valoración controles'!$F$8))</f>
        <v>0</v>
      </c>
      <c r="Y140" s="57"/>
      <c r="Z140" s="58">
        <f>+IF(Y140='Tabla Valoración controles'!$D$9,'Tabla Valoración controles'!$F$9,IF(U140=FORMULAS!$A$10,0,'Tabla Valoración controles'!$F$10))</f>
        <v>0</v>
      </c>
      <c r="AA140" s="57"/>
      <c r="AB140" s="58">
        <f>+IF(AA140='Tabla Valoración controles'!$D$9,'Tabla Valoración controles'!$F$9,IF(W140=FORMULAS!$A$10,0,'Tabla Valoración controles'!$F$10))</f>
        <v>0</v>
      </c>
      <c r="AC140" s="57"/>
      <c r="AD140" s="58">
        <f>+IF(AC140='Tabla Valoración controles'!$D$13,'Tabla Valoración controles'!$F$13,'Tabla Valoración controles'!$F$14)</f>
        <v>0</v>
      </c>
      <c r="AE140" s="105">
        <f t="shared" si="123"/>
        <v>0</v>
      </c>
      <c r="AF140" s="105">
        <f t="shared" si="124"/>
        <v>0</v>
      </c>
      <c r="AG140" s="105">
        <f t="shared" si="75"/>
        <v>0.39200000000000002</v>
      </c>
      <c r="AH140" s="214"/>
      <c r="AI140" s="214"/>
      <c r="AJ140" s="214"/>
      <c r="AK140" s="214"/>
      <c r="AL140" s="215"/>
      <c r="AM140" s="265"/>
      <c r="AN140" s="212"/>
      <c r="AO140" s="144"/>
      <c r="AP140" s="144"/>
      <c r="AQ140" s="144"/>
      <c r="AR140" s="144"/>
      <c r="AS140" s="144"/>
      <c r="AT140" s="144"/>
      <c r="AU140" s="144"/>
      <c r="AV140" s="144"/>
      <c r="AW140" s="212"/>
      <c r="AX140" s="110"/>
      <c r="AY140" s="110"/>
      <c r="AZ140" s="110"/>
      <c r="BA140" s="110"/>
      <c r="BB140" s="110"/>
      <c r="BC140" s="110"/>
      <c r="BD140" s="110"/>
      <c r="BE140" s="110"/>
      <c r="BF140" s="110"/>
      <c r="BG140" s="110"/>
      <c r="BH140" s="110"/>
      <c r="BI140" s="110"/>
      <c r="BJ140" s="110"/>
      <c r="BK140" s="110"/>
      <c r="BL140" s="110"/>
      <c r="BM140" s="110"/>
      <c r="BN140" s="110"/>
      <c r="BO140" s="110"/>
      <c r="BP140" s="212"/>
      <c r="BQ140" s="212"/>
      <c r="BR140" s="212"/>
      <c r="BS140" s="212"/>
      <c r="BT140" s="212"/>
      <c r="BU140" s="212"/>
      <c r="BV140" s="212"/>
      <c r="BW140" s="212"/>
      <c r="BX140" s="212"/>
      <c r="BY140" s="212"/>
      <c r="BZ140" s="212"/>
      <c r="CA140" s="212"/>
      <c r="CB140" s="212"/>
      <c r="CC140" s="212"/>
      <c r="CD140" s="212"/>
      <c r="CE140" s="212"/>
      <c r="CF140" s="212"/>
      <c r="CG140" s="212"/>
      <c r="CH140" s="212"/>
      <c r="CI140" s="212"/>
      <c r="CJ140" s="212"/>
      <c r="CK140" s="212"/>
      <c r="CL140" s="212"/>
      <c r="CM140" s="212"/>
      <c r="CN140" s="212"/>
      <c r="CO140" s="212"/>
      <c r="CP140" s="212"/>
      <c r="CQ140" s="212"/>
      <c r="CR140" s="212"/>
      <c r="CS140" s="212"/>
      <c r="CT140" s="212"/>
      <c r="CU140" s="212"/>
      <c r="CV140" s="212"/>
      <c r="CW140" s="212"/>
      <c r="CX140" s="212"/>
      <c r="CY140" s="212"/>
      <c r="CZ140" s="212"/>
      <c r="DA140" s="212"/>
      <c r="DB140" s="212"/>
      <c r="DC140" s="212"/>
      <c r="DD140" s="212"/>
      <c r="DE140" s="212"/>
      <c r="DF140" s="212"/>
      <c r="DG140" s="212"/>
      <c r="DH140" s="212"/>
      <c r="DI140" s="212"/>
      <c r="DJ140" s="212"/>
      <c r="DK140" s="212"/>
      <c r="DL140" s="212"/>
      <c r="DM140" s="212"/>
      <c r="DN140" s="212"/>
      <c r="DO140" s="212"/>
      <c r="DP140" s="212"/>
      <c r="DQ140" s="212"/>
      <c r="DR140" s="212"/>
      <c r="DS140" s="212"/>
      <c r="DT140" s="212"/>
    </row>
    <row r="141" spans="1:124" ht="87" customHeight="1" x14ac:dyDescent="0.2">
      <c r="A141" s="250">
        <v>23</v>
      </c>
      <c r="B141" s="266" t="s">
        <v>185</v>
      </c>
      <c r="C141" s="253" t="str">
        <f>VLOOKUP(B141,FORMULAS!$A$30:$B$52,2,0)</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D141" s="253" t="str">
        <f>VLOOKUP(B141,FORMULAS!$A$30:$C$52,3,0)</f>
        <v xml:space="preserve">Asesor de Control Interno </v>
      </c>
      <c r="E141" s="244" t="s">
        <v>259</v>
      </c>
      <c r="F141" s="281" t="s">
        <v>413</v>
      </c>
      <c r="G141" s="281" t="s">
        <v>414</v>
      </c>
      <c r="H141" s="281" t="s">
        <v>415</v>
      </c>
      <c r="I141" s="232" t="s">
        <v>260</v>
      </c>
      <c r="J141" s="235">
        <v>250</v>
      </c>
      <c r="K141" s="226" t="str">
        <f>+IF(L141=FORMULAS!$N$2,FORMULAS!$O$2,IF('208-PLA-Ft-78 Mapa Gestión'!L141:L146=FORMULAS!$N$3,FORMULAS!$O$3,IF('208-PLA-Ft-78 Mapa Gestión'!L141:L146=FORMULAS!$N$4,FORMULAS!$O$4,IF('208-PLA-Ft-78 Mapa Gestión'!L141:L146=FORMULAS!$N$5,FORMULAS!$O$5,IF('208-PLA-Ft-78 Mapa Gestión'!L141:L146=FORMULAS!$N$6,FORMULAS!$O$6)))))</f>
        <v>Media</v>
      </c>
      <c r="L141" s="241">
        <f>+IF(J141&lt;=FORMULAS!$M$2,FORMULAS!$N$2,IF('208-PLA-Ft-78 Mapa Gestión'!J141&lt;=FORMULAS!$M$3,FORMULAS!$N$3,IF('208-PLA-Ft-78 Mapa Gestión'!J141&lt;=FORMULAS!$M$4,FORMULAS!$N$4,IF('208-PLA-Ft-78 Mapa Gestión'!J141&lt;=FORMULAS!$M$5,FORMULAS!$N$5,FORMULAS!$N$6))))</f>
        <v>0.6</v>
      </c>
      <c r="M141" s="238" t="s">
        <v>261</v>
      </c>
      <c r="N141" s="226" t="str">
        <f>+IF(M141=FORMULAS!$H$2,FORMULAS!$I$2,IF('208-PLA-Ft-78 Mapa Gestión'!M141:M146=FORMULAS!$H$3,FORMULAS!$I$3,IF('208-PLA-Ft-78 Mapa Gestión'!M141:M146=FORMULAS!$H$4,FORMULAS!$I$4,IF('208-PLA-Ft-78 Mapa Gestión'!M141:M146=FORMULAS!$H$5,FORMULAS!$I$5,IF('208-PLA-Ft-78 Mapa Gestión'!M141:M146=FORMULAS!$H$6,FORMULAS!$I$6,IF('208-PLA-Ft-78 Mapa Gestión'!M141:M146=FORMULAS!$H$7,FORMULAS!$I$7,IF('208-PLA-Ft-78 Mapa Gestión'!M141:M146=FORMULAS!$H$8,FORMULAS!$I$8,IF('208-PLA-Ft-78 Mapa Gestión'!M141:M146=FORMULAS!$H$9,FORMULAS!$I$9,IF('208-PLA-Ft-78 Mapa Gestión'!M141:M146=FORMULAS!$H$10,FORMULAS!$I$10,IF('208-PLA-Ft-78 Mapa Gestión'!M141:M146=FORMULAS!$H$11,FORMULAS!$I$11))))))))))</f>
        <v>Menor</v>
      </c>
      <c r="O141" s="223">
        <f>VLOOKUP(N141,FORMULAS!$I$1:$J$6,2,0)</f>
        <v>0.4</v>
      </c>
      <c r="P141" s="223" t="str">
        <f t="shared" ref="P141" si="125">CONCATENATE(N141,K141)</f>
        <v>MenorMedia</v>
      </c>
      <c r="Q141" s="229" t="str">
        <f>VLOOKUP(P141,FORMULAS!$K$17:$L$42,2,0)</f>
        <v>Moderado</v>
      </c>
      <c r="R141" s="132">
        <v>1</v>
      </c>
      <c r="S141" s="130" t="s">
        <v>502</v>
      </c>
      <c r="T141" s="56" t="str">
        <f>VLOOKUP(U141,FORMULAS!$A$15:$B$18,2,0)</f>
        <v>Probabilidad</v>
      </c>
      <c r="U141" s="57" t="s">
        <v>13</v>
      </c>
      <c r="V141" s="58">
        <f>+IF(U141='Tabla Valoración controles'!$D$4,'Tabla Valoración controles'!$F$4,IF('208-PLA-Ft-78 Mapa Gestión'!U141='Tabla Valoración controles'!$D$5,'Tabla Valoración controles'!$F$5,IF(U141=FORMULAS!$A$10,0,'Tabla Valoración controles'!$F$6)))</f>
        <v>0.25</v>
      </c>
      <c r="W141" s="57" t="s">
        <v>8</v>
      </c>
      <c r="X141" s="59">
        <f>+IF(W141='Tabla Valoración controles'!$D$7,'Tabla Valoración controles'!$F$7,IF(U141=FORMULAS!$A$10,0,'Tabla Valoración controles'!$F$8))</f>
        <v>0.15</v>
      </c>
      <c r="Y141" s="57" t="s">
        <v>18</v>
      </c>
      <c r="Z141" s="58">
        <f>+IF(Y141='Tabla Valoración controles'!$D$9,'Tabla Valoración controles'!$F$9,IF(U141=FORMULAS!$A$10,0,'Tabla Valoración controles'!$F$10))</f>
        <v>0</v>
      </c>
      <c r="AA141" s="57" t="s">
        <v>21</v>
      </c>
      <c r="AB141" s="58">
        <f>+IF(AA141='Tabla Valoración controles'!$D$9,'Tabla Valoración controles'!$F$9,IF(W141=FORMULAS!$A$10,0,'Tabla Valoración controles'!$F$10))</f>
        <v>0</v>
      </c>
      <c r="AC141" s="57" t="s">
        <v>100</v>
      </c>
      <c r="AD141" s="58">
        <f>+IF(AC141='Tabla Valoración controles'!$D$13,'Tabla Valoración controles'!$F$13,'Tabla Valoración controles'!$F$14)</f>
        <v>0</v>
      </c>
      <c r="AE141" s="105">
        <f t="shared" si="123"/>
        <v>0.4</v>
      </c>
      <c r="AF141" s="105">
        <f>+IF(T141=FORMULAS!$A$8,'208-PLA-Ft-78 Mapa Gestión'!AE141*'208-PLA-Ft-78 Mapa Gestión'!L141:L146,'208-PLA-Ft-78 Mapa Gestión'!AE141*'208-PLA-Ft-78 Mapa Gestión'!O141:O146)</f>
        <v>0.24</v>
      </c>
      <c r="AG141" s="105">
        <f>+IF(T141=FORMULAS!$A$8,'208-PLA-Ft-78 Mapa Gestión'!L141:L146-'208-PLA-Ft-78 Mapa Gestión'!AF141,0)</f>
        <v>0.36</v>
      </c>
      <c r="AH141" s="213">
        <f t="shared" ref="AH141" si="126">+AG146</f>
        <v>0.20879999999999999</v>
      </c>
      <c r="AI141" s="213" t="str">
        <f>+IF(AH141&lt;=FORMULAS!$N$2,FORMULAS!$O$2,IF(AH141&lt;=FORMULAS!$N$3,FORMULAS!$O$3,IF(AH141&lt;=FORMULAS!$N$4,FORMULAS!$O$4,IF(AH141&lt;=FORMULAS!$N$5,FORMULAS!$O$5,FORMULAS!O138))))</f>
        <v>Baja</v>
      </c>
      <c r="AJ141" s="213" t="str">
        <f>+IF(T141=FORMULAS!$A$9,AG146,'208-PLA-Ft-78 Mapa Gestión'!N141:N146)</f>
        <v>Menor</v>
      </c>
      <c r="AK141" s="213">
        <f>+IF(T141=FORMULAS!B141,'208-PLA-Ft-78 Mapa Gestión'!AG146,'208-PLA-Ft-78 Mapa Gestión'!O141:O146)</f>
        <v>0.4</v>
      </c>
      <c r="AL141" s="215" t="str">
        <f t="shared" ref="AL141" si="127">CONCATENATE(AJ141,AI141)</f>
        <v>MenorBaja</v>
      </c>
      <c r="AM141" s="216" t="str">
        <f>VLOOKUP(AL141,FORMULAS!$K$17:$L$42,2,0)</f>
        <v>Moderado</v>
      </c>
      <c r="AN141" s="210" t="s">
        <v>163</v>
      </c>
      <c r="AO141" s="139" t="s">
        <v>554</v>
      </c>
      <c r="AP141" s="139" t="s">
        <v>595</v>
      </c>
      <c r="AQ141" s="164" t="s">
        <v>325</v>
      </c>
      <c r="AR141" s="158">
        <v>44562</v>
      </c>
      <c r="AS141" s="158">
        <v>44926</v>
      </c>
      <c r="AT141" s="139" t="s">
        <v>644</v>
      </c>
      <c r="AU141" s="139" t="s">
        <v>645</v>
      </c>
      <c r="AV141" s="157" t="s">
        <v>235</v>
      </c>
      <c r="AW141" s="207" t="s">
        <v>706</v>
      </c>
      <c r="AX141" s="108"/>
      <c r="AY141" s="108"/>
      <c r="AZ141" s="108"/>
      <c r="BA141" s="108"/>
      <c r="BB141" s="108"/>
      <c r="BC141" s="108"/>
      <c r="BD141" s="108"/>
      <c r="BE141" s="108"/>
      <c r="BF141" s="108"/>
      <c r="BG141" s="108"/>
      <c r="BH141" s="108"/>
      <c r="BI141" s="108"/>
      <c r="BJ141" s="108"/>
      <c r="BK141" s="108"/>
      <c r="BL141" s="108"/>
      <c r="BM141" s="108"/>
      <c r="BN141" s="108"/>
      <c r="BO141" s="108"/>
      <c r="BP141" s="210"/>
      <c r="BQ141" s="210"/>
      <c r="BR141" s="210"/>
      <c r="BS141" s="210"/>
      <c r="BT141" s="210"/>
      <c r="BU141" s="210"/>
      <c r="BV141" s="210"/>
      <c r="BW141" s="210"/>
      <c r="BX141" s="210"/>
      <c r="BY141" s="210"/>
      <c r="BZ141" s="210"/>
      <c r="CA141" s="210"/>
      <c r="CB141" s="210"/>
      <c r="CC141" s="210"/>
      <c r="CD141" s="210"/>
      <c r="CE141" s="210"/>
      <c r="CF141" s="210"/>
      <c r="CG141" s="210"/>
      <c r="CH141" s="210"/>
      <c r="CI141" s="210"/>
      <c r="CJ141" s="210"/>
      <c r="CK141" s="210"/>
      <c r="CL141" s="210"/>
      <c r="CM141" s="210"/>
      <c r="CN141" s="210"/>
      <c r="CO141" s="210"/>
      <c r="CP141" s="210"/>
      <c r="CQ141" s="210"/>
      <c r="CR141" s="210"/>
      <c r="CS141" s="210"/>
      <c r="CT141" s="210"/>
      <c r="CU141" s="210"/>
      <c r="CV141" s="210"/>
      <c r="CW141" s="210"/>
      <c r="CX141" s="210"/>
      <c r="CY141" s="210"/>
      <c r="CZ141" s="210"/>
      <c r="DA141" s="210"/>
      <c r="DB141" s="210"/>
      <c r="DC141" s="210"/>
      <c r="DD141" s="210"/>
      <c r="DE141" s="210"/>
      <c r="DF141" s="210"/>
      <c r="DG141" s="210"/>
      <c r="DH141" s="210"/>
      <c r="DI141" s="210"/>
      <c r="DJ141" s="210"/>
      <c r="DK141" s="210"/>
      <c r="DL141" s="210"/>
      <c r="DM141" s="210"/>
      <c r="DN141" s="210"/>
      <c r="DO141" s="210"/>
      <c r="DP141" s="210"/>
      <c r="DQ141" s="210"/>
      <c r="DR141" s="210"/>
      <c r="DS141" s="210"/>
      <c r="DT141" s="210"/>
    </row>
    <row r="142" spans="1:124" ht="87" customHeight="1" x14ac:dyDescent="0.2">
      <c r="A142" s="251"/>
      <c r="B142" s="267"/>
      <c r="C142" s="254"/>
      <c r="D142" s="254"/>
      <c r="E142" s="245"/>
      <c r="F142" s="282"/>
      <c r="G142" s="282"/>
      <c r="H142" s="282"/>
      <c r="I142" s="233"/>
      <c r="J142" s="236"/>
      <c r="K142" s="227"/>
      <c r="L142" s="242"/>
      <c r="M142" s="239"/>
      <c r="N142" s="227"/>
      <c r="O142" s="224"/>
      <c r="P142" s="224"/>
      <c r="Q142" s="230"/>
      <c r="R142" s="132">
        <v>2</v>
      </c>
      <c r="S142" s="130" t="s">
        <v>503</v>
      </c>
      <c r="T142" s="56" t="str">
        <f>VLOOKUP(U142,FORMULAS!$A$15:$B$18,2,0)</f>
        <v>Probabilidad</v>
      </c>
      <c r="U142" s="57" t="s">
        <v>14</v>
      </c>
      <c r="V142" s="58">
        <f>+IF(U142='Tabla Valoración controles'!$D$4,'Tabla Valoración controles'!$F$4,IF('208-PLA-Ft-78 Mapa Gestión'!U142='Tabla Valoración controles'!$D$5,'Tabla Valoración controles'!$F$5,IF(U142=FORMULAS!$A$10,0,'Tabla Valoración controles'!$F$6)))</f>
        <v>0.15</v>
      </c>
      <c r="W142" s="57" t="s">
        <v>8</v>
      </c>
      <c r="X142" s="59">
        <f>+IF(W142='Tabla Valoración controles'!$D$7,'Tabla Valoración controles'!$F$7,IF(U142=FORMULAS!$A$10,0,'Tabla Valoración controles'!$F$8))</f>
        <v>0.15</v>
      </c>
      <c r="Y142" s="57" t="s">
        <v>18</v>
      </c>
      <c r="Z142" s="58">
        <f>+IF(Y142='Tabla Valoración controles'!$D$9,'Tabla Valoración controles'!$F$9,IF(U142=FORMULAS!$A$10,0,'Tabla Valoración controles'!$F$10))</f>
        <v>0</v>
      </c>
      <c r="AA142" s="57" t="s">
        <v>21</v>
      </c>
      <c r="AB142" s="58">
        <f>+IF(AA142='Tabla Valoración controles'!$D$9,'Tabla Valoración controles'!$F$9,IF(W142=FORMULAS!$A$10,0,'Tabla Valoración controles'!$F$10))</f>
        <v>0</v>
      </c>
      <c r="AC142" s="57" t="s">
        <v>100</v>
      </c>
      <c r="AD142" s="58">
        <f>+IF(AC142='Tabla Valoración controles'!$D$13,'Tabla Valoración controles'!$F$13,'Tabla Valoración controles'!$F$14)</f>
        <v>0</v>
      </c>
      <c r="AE142" s="105">
        <f t="shared" si="123"/>
        <v>0.3</v>
      </c>
      <c r="AF142" s="105">
        <f t="shared" ref="AF142" si="128">+AE142*AG141</f>
        <v>0.108</v>
      </c>
      <c r="AG142" s="105">
        <f t="shared" ref="AG142" si="129">+AG141-AF142</f>
        <v>0.252</v>
      </c>
      <c r="AH142" s="214"/>
      <c r="AI142" s="214"/>
      <c r="AJ142" s="214"/>
      <c r="AK142" s="214"/>
      <c r="AL142" s="215"/>
      <c r="AM142" s="217"/>
      <c r="AN142" s="211"/>
      <c r="AO142" s="139"/>
      <c r="AP142" s="139"/>
      <c r="AQ142" s="164"/>
      <c r="AR142" s="139"/>
      <c r="AS142" s="139"/>
      <c r="AT142" s="139"/>
      <c r="AU142" s="139"/>
      <c r="AV142" s="143"/>
      <c r="AW142" s="208"/>
      <c r="AX142" s="109"/>
      <c r="AY142" s="109"/>
      <c r="AZ142" s="109"/>
      <c r="BA142" s="109"/>
      <c r="BB142" s="109"/>
      <c r="BC142" s="109"/>
      <c r="BD142" s="109"/>
      <c r="BE142" s="109"/>
      <c r="BF142" s="109"/>
      <c r="BG142" s="109"/>
      <c r="BH142" s="109"/>
      <c r="BI142" s="109"/>
      <c r="BJ142" s="109"/>
      <c r="BK142" s="109"/>
      <c r="BL142" s="109"/>
      <c r="BM142" s="109"/>
      <c r="BN142" s="109"/>
      <c r="BO142" s="109"/>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c r="CR142" s="211"/>
      <c r="CS142" s="211"/>
      <c r="CT142" s="211"/>
      <c r="CU142" s="211"/>
      <c r="CV142" s="211"/>
      <c r="CW142" s="211"/>
      <c r="CX142" s="211"/>
      <c r="CY142" s="211"/>
      <c r="CZ142" s="211"/>
      <c r="DA142" s="211"/>
      <c r="DB142" s="211"/>
      <c r="DC142" s="211"/>
      <c r="DD142" s="211"/>
      <c r="DE142" s="211"/>
      <c r="DF142" s="211"/>
      <c r="DG142" s="211"/>
      <c r="DH142" s="211"/>
      <c r="DI142" s="211"/>
      <c r="DJ142" s="211"/>
      <c r="DK142" s="211"/>
      <c r="DL142" s="211"/>
      <c r="DM142" s="211"/>
      <c r="DN142" s="211"/>
      <c r="DO142" s="211"/>
      <c r="DP142" s="211"/>
      <c r="DQ142" s="211"/>
      <c r="DR142" s="211"/>
      <c r="DS142" s="211"/>
      <c r="DT142" s="211"/>
    </row>
    <row r="143" spans="1:124" ht="87" customHeight="1" x14ac:dyDescent="0.2">
      <c r="A143" s="251"/>
      <c r="B143" s="267"/>
      <c r="C143" s="254"/>
      <c r="D143" s="254"/>
      <c r="E143" s="245"/>
      <c r="F143" s="282"/>
      <c r="G143" s="282"/>
      <c r="H143" s="282"/>
      <c r="I143" s="233"/>
      <c r="J143" s="236"/>
      <c r="K143" s="227"/>
      <c r="L143" s="242"/>
      <c r="M143" s="239"/>
      <c r="N143" s="227"/>
      <c r="O143" s="224"/>
      <c r="P143" s="224"/>
      <c r="Q143" s="230"/>
      <c r="R143" s="132">
        <v>3</v>
      </c>
      <c r="S143" s="130" t="s">
        <v>504</v>
      </c>
      <c r="T143" s="56" t="str">
        <f>VLOOKUP(U143,FORMULAS!$A$15:$B$18,2,0)</f>
        <v>Probabilidad</v>
      </c>
      <c r="U143" s="57" t="s">
        <v>13</v>
      </c>
      <c r="V143" s="58">
        <f>+IF(U143='Tabla Valoración controles'!$D$4,'Tabla Valoración controles'!$F$4,IF('208-PLA-Ft-78 Mapa Gestión'!U143='Tabla Valoración controles'!$D$5,'Tabla Valoración controles'!$F$5,IF(U143=FORMULAS!$A$10,0,'Tabla Valoración controles'!$F$6)))</f>
        <v>0.25</v>
      </c>
      <c r="W143" s="57" t="s">
        <v>8</v>
      </c>
      <c r="X143" s="59">
        <f>+IF(W143='Tabla Valoración controles'!$D$7,'Tabla Valoración controles'!$F$7,IF(U143=FORMULAS!$A$10,0,'Tabla Valoración controles'!$F$8))</f>
        <v>0.15</v>
      </c>
      <c r="Y143" s="57" t="s">
        <v>18</v>
      </c>
      <c r="Z143" s="58">
        <f>+IF(Y143='Tabla Valoración controles'!$D$9,'Tabla Valoración controles'!$F$9,IF(U143=FORMULAS!$A$10,0,'Tabla Valoración controles'!$F$10))</f>
        <v>0</v>
      </c>
      <c r="AA143" s="57" t="s">
        <v>21</v>
      </c>
      <c r="AB143" s="58">
        <f>+IF(AA143='Tabla Valoración controles'!$D$9,'Tabla Valoración controles'!$F$9,IF(W143=FORMULAS!$A$10,0,'Tabla Valoración controles'!$F$10))</f>
        <v>0</v>
      </c>
      <c r="AC143" s="57" t="s">
        <v>100</v>
      </c>
      <c r="AD143" s="58">
        <f>+IF(AC143='Tabla Valoración controles'!$D$13,'Tabla Valoración controles'!$F$13,'Tabla Valoración controles'!$F$14)</f>
        <v>0</v>
      </c>
      <c r="AE143" s="105">
        <f t="shared" si="123"/>
        <v>0.4</v>
      </c>
      <c r="AF143" s="105">
        <f t="shared" ref="AF143:AF146" si="130">+AF142*AE143</f>
        <v>4.3200000000000002E-2</v>
      </c>
      <c r="AG143" s="105">
        <f t="shared" si="75"/>
        <v>0.20879999999999999</v>
      </c>
      <c r="AH143" s="214"/>
      <c r="AI143" s="214"/>
      <c r="AJ143" s="214"/>
      <c r="AK143" s="214"/>
      <c r="AL143" s="215"/>
      <c r="AM143" s="217"/>
      <c r="AN143" s="211"/>
      <c r="AO143" s="139"/>
      <c r="AP143" s="139"/>
      <c r="AQ143" s="164"/>
      <c r="AR143" s="139"/>
      <c r="AS143" s="139"/>
      <c r="AT143" s="139"/>
      <c r="AU143" s="139"/>
      <c r="AV143" s="143"/>
      <c r="AW143" s="208"/>
      <c r="AX143" s="109"/>
      <c r="AY143" s="109"/>
      <c r="AZ143" s="109"/>
      <c r="BA143" s="109"/>
      <c r="BB143" s="109"/>
      <c r="BC143" s="109"/>
      <c r="BD143" s="109"/>
      <c r="BE143" s="109"/>
      <c r="BF143" s="109"/>
      <c r="BG143" s="109"/>
      <c r="BH143" s="109"/>
      <c r="BI143" s="109"/>
      <c r="BJ143" s="109"/>
      <c r="BK143" s="109"/>
      <c r="BL143" s="109"/>
      <c r="BM143" s="109"/>
      <c r="BN143" s="109"/>
      <c r="BO143" s="109"/>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c r="CP143" s="211"/>
      <c r="CQ143" s="211"/>
      <c r="CR143" s="211"/>
      <c r="CS143" s="211"/>
      <c r="CT143" s="211"/>
      <c r="CU143" s="211"/>
      <c r="CV143" s="211"/>
      <c r="CW143" s="211"/>
      <c r="CX143" s="211"/>
      <c r="CY143" s="211"/>
      <c r="CZ143" s="211"/>
      <c r="DA143" s="211"/>
      <c r="DB143" s="211"/>
      <c r="DC143" s="211"/>
      <c r="DD143" s="211"/>
      <c r="DE143" s="211"/>
      <c r="DF143" s="211"/>
      <c r="DG143" s="211"/>
      <c r="DH143" s="211"/>
      <c r="DI143" s="211"/>
      <c r="DJ143" s="211"/>
      <c r="DK143" s="211"/>
      <c r="DL143" s="211"/>
      <c r="DM143" s="211"/>
      <c r="DN143" s="211"/>
      <c r="DO143" s="211"/>
      <c r="DP143" s="211"/>
      <c r="DQ143" s="211"/>
      <c r="DR143" s="211"/>
      <c r="DS143" s="211"/>
      <c r="DT143" s="211"/>
    </row>
    <row r="144" spans="1:124" ht="17.25" customHeight="1" x14ac:dyDescent="0.2">
      <c r="A144" s="251"/>
      <c r="B144" s="267"/>
      <c r="C144" s="254"/>
      <c r="D144" s="254"/>
      <c r="E144" s="245"/>
      <c r="F144" s="282"/>
      <c r="G144" s="282"/>
      <c r="H144" s="282"/>
      <c r="I144" s="233"/>
      <c r="J144" s="236"/>
      <c r="K144" s="227"/>
      <c r="L144" s="242"/>
      <c r="M144" s="239"/>
      <c r="N144" s="227"/>
      <c r="O144" s="224"/>
      <c r="P144" s="224"/>
      <c r="Q144" s="230"/>
      <c r="R144" s="132"/>
      <c r="S144" s="130"/>
      <c r="T144" s="56">
        <f>VLOOKUP(U144,FORMULAS!$A$15:$B$18,2,0)</f>
        <v>0</v>
      </c>
      <c r="U144" s="57" t="s">
        <v>157</v>
      </c>
      <c r="V144" s="58">
        <f>+IF(U144='Tabla Valoración controles'!$D$4,'Tabla Valoración controles'!$F$4,IF('208-PLA-Ft-78 Mapa Gestión'!U144='Tabla Valoración controles'!$D$5,'Tabla Valoración controles'!$F$5,IF(U144=FORMULAS!$A$10,0,'Tabla Valoración controles'!$F$6)))</f>
        <v>0</v>
      </c>
      <c r="W144" s="57"/>
      <c r="X144" s="59">
        <f>+IF(W144='Tabla Valoración controles'!$D$7,'Tabla Valoración controles'!$F$7,IF(U144=FORMULAS!$A$10,0,'Tabla Valoración controles'!$F$8))</f>
        <v>0</v>
      </c>
      <c r="Y144" s="57"/>
      <c r="Z144" s="58">
        <f>+IF(Y144='Tabla Valoración controles'!$D$9,'Tabla Valoración controles'!$F$9,IF(U144=FORMULAS!$A$10,0,'Tabla Valoración controles'!$F$10))</f>
        <v>0</v>
      </c>
      <c r="AA144" s="57"/>
      <c r="AB144" s="58">
        <f>+IF(AA144='Tabla Valoración controles'!$D$9,'Tabla Valoración controles'!$F$9,IF(W144=FORMULAS!$A$10,0,'Tabla Valoración controles'!$F$10))</f>
        <v>0</v>
      </c>
      <c r="AC144" s="57"/>
      <c r="AD144" s="58">
        <f>+IF(AC144='Tabla Valoración controles'!$D$13,'Tabla Valoración controles'!$F$13,'Tabla Valoración controles'!$F$14)</f>
        <v>0</v>
      </c>
      <c r="AE144" s="105">
        <f t="shared" si="123"/>
        <v>0</v>
      </c>
      <c r="AF144" s="105">
        <f t="shared" si="130"/>
        <v>0</v>
      </c>
      <c r="AG144" s="105">
        <f t="shared" si="75"/>
        <v>0.20879999999999999</v>
      </c>
      <c r="AH144" s="214"/>
      <c r="AI144" s="214"/>
      <c r="AJ144" s="214"/>
      <c r="AK144" s="214"/>
      <c r="AL144" s="215"/>
      <c r="AM144" s="217"/>
      <c r="AN144" s="211"/>
      <c r="AO144" s="139"/>
      <c r="AP144" s="139"/>
      <c r="AQ144" s="164"/>
      <c r="AR144" s="139"/>
      <c r="AS144" s="139"/>
      <c r="AT144" s="139"/>
      <c r="AU144" s="139"/>
      <c r="AV144" s="143"/>
      <c r="AW144" s="208"/>
      <c r="AX144" s="109"/>
      <c r="AY144" s="109"/>
      <c r="AZ144" s="109"/>
      <c r="BA144" s="109"/>
      <c r="BB144" s="109"/>
      <c r="BC144" s="109"/>
      <c r="BD144" s="109"/>
      <c r="BE144" s="109"/>
      <c r="BF144" s="109"/>
      <c r="BG144" s="109"/>
      <c r="BH144" s="109"/>
      <c r="BI144" s="109"/>
      <c r="BJ144" s="109"/>
      <c r="BK144" s="109"/>
      <c r="BL144" s="109"/>
      <c r="BM144" s="109"/>
      <c r="BN144" s="109"/>
      <c r="BO144" s="109"/>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c r="CU144" s="211"/>
      <c r="CV144" s="211"/>
      <c r="CW144" s="211"/>
      <c r="CX144" s="211"/>
      <c r="CY144" s="211"/>
      <c r="CZ144" s="211"/>
      <c r="DA144" s="211"/>
      <c r="DB144" s="211"/>
      <c r="DC144" s="211"/>
      <c r="DD144" s="211"/>
      <c r="DE144" s="211"/>
      <c r="DF144" s="211"/>
      <c r="DG144" s="211"/>
      <c r="DH144" s="211"/>
      <c r="DI144" s="211"/>
      <c r="DJ144" s="211"/>
      <c r="DK144" s="211"/>
      <c r="DL144" s="211"/>
      <c r="DM144" s="211"/>
      <c r="DN144" s="211"/>
      <c r="DO144" s="211"/>
      <c r="DP144" s="211"/>
      <c r="DQ144" s="211"/>
      <c r="DR144" s="211"/>
      <c r="DS144" s="211"/>
      <c r="DT144" s="211"/>
    </row>
    <row r="145" spans="1:124" ht="17.25" customHeight="1" x14ac:dyDescent="0.2">
      <c r="A145" s="251"/>
      <c r="B145" s="267"/>
      <c r="C145" s="254"/>
      <c r="D145" s="254"/>
      <c r="E145" s="245"/>
      <c r="F145" s="282"/>
      <c r="G145" s="282"/>
      <c r="H145" s="282"/>
      <c r="I145" s="233"/>
      <c r="J145" s="236"/>
      <c r="K145" s="227"/>
      <c r="L145" s="242"/>
      <c r="M145" s="239"/>
      <c r="N145" s="227"/>
      <c r="O145" s="224"/>
      <c r="P145" s="224"/>
      <c r="Q145" s="230"/>
      <c r="R145" s="132"/>
      <c r="S145" s="130"/>
      <c r="T145" s="56">
        <f>VLOOKUP(U145,FORMULAS!$A$15:$B$18,2,0)</f>
        <v>0</v>
      </c>
      <c r="U145" s="57" t="s">
        <v>157</v>
      </c>
      <c r="V145" s="58">
        <f>+IF(U145='Tabla Valoración controles'!$D$4,'Tabla Valoración controles'!$F$4,IF('208-PLA-Ft-78 Mapa Gestión'!U145='Tabla Valoración controles'!$D$5,'Tabla Valoración controles'!$F$5,IF(U145=FORMULAS!$A$10,0,'Tabla Valoración controles'!$F$6)))</f>
        <v>0</v>
      </c>
      <c r="W145" s="57"/>
      <c r="X145" s="59">
        <f>+IF(W145='Tabla Valoración controles'!$D$7,'Tabla Valoración controles'!$F$7,IF(U145=FORMULAS!$A$10,0,'Tabla Valoración controles'!$F$8))</f>
        <v>0</v>
      </c>
      <c r="Y145" s="57"/>
      <c r="Z145" s="58">
        <f>+IF(Y145='Tabla Valoración controles'!$D$9,'Tabla Valoración controles'!$F$9,IF(U145=FORMULAS!$A$10,0,'Tabla Valoración controles'!$F$10))</f>
        <v>0</v>
      </c>
      <c r="AA145" s="57"/>
      <c r="AB145" s="58">
        <f>+IF(AA145='Tabla Valoración controles'!$D$9,'Tabla Valoración controles'!$F$9,IF(W145=FORMULAS!$A$10,0,'Tabla Valoración controles'!$F$10))</f>
        <v>0</v>
      </c>
      <c r="AC145" s="57"/>
      <c r="AD145" s="58">
        <f>+IF(AC145='Tabla Valoración controles'!$D$13,'Tabla Valoración controles'!$F$13,'Tabla Valoración controles'!$F$14)</f>
        <v>0</v>
      </c>
      <c r="AE145" s="105">
        <f t="shared" si="123"/>
        <v>0</v>
      </c>
      <c r="AF145" s="105">
        <f t="shared" si="130"/>
        <v>0</v>
      </c>
      <c r="AG145" s="105">
        <f t="shared" si="75"/>
        <v>0.20879999999999999</v>
      </c>
      <c r="AH145" s="214"/>
      <c r="AI145" s="214"/>
      <c r="AJ145" s="214"/>
      <c r="AK145" s="214"/>
      <c r="AL145" s="215"/>
      <c r="AM145" s="217"/>
      <c r="AN145" s="211"/>
      <c r="AO145" s="139"/>
      <c r="AP145" s="139"/>
      <c r="AQ145" s="164"/>
      <c r="AR145" s="139"/>
      <c r="AS145" s="139"/>
      <c r="AT145" s="139"/>
      <c r="AU145" s="139"/>
      <c r="AV145" s="143"/>
      <c r="AW145" s="208"/>
      <c r="AX145" s="109"/>
      <c r="AY145" s="109"/>
      <c r="AZ145" s="109"/>
      <c r="BA145" s="109"/>
      <c r="BB145" s="109"/>
      <c r="BC145" s="109"/>
      <c r="BD145" s="109"/>
      <c r="BE145" s="109"/>
      <c r="BF145" s="109"/>
      <c r="BG145" s="109"/>
      <c r="BH145" s="109"/>
      <c r="BI145" s="109"/>
      <c r="BJ145" s="109"/>
      <c r="BK145" s="109"/>
      <c r="BL145" s="109"/>
      <c r="BM145" s="109"/>
      <c r="BN145" s="109"/>
      <c r="BO145" s="109"/>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211"/>
      <c r="CT145" s="211"/>
      <c r="CU145" s="211"/>
      <c r="CV145" s="211"/>
      <c r="CW145" s="211"/>
      <c r="CX145" s="211"/>
      <c r="CY145" s="211"/>
      <c r="CZ145" s="211"/>
      <c r="DA145" s="211"/>
      <c r="DB145" s="211"/>
      <c r="DC145" s="211"/>
      <c r="DD145" s="211"/>
      <c r="DE145" s="211"/>
      <c r="DF145" s="211"/>
      <c r="DG145" s="211"/>
      <c r="DH145" s="211"/>
      <c r="DI145" s="211"/>
      <c r="DJ145" s="211"/>
      <c r="DK145" s="211"/>
      <c r="DL145" s="211"/>
      <c r="DM145" s="211"/>
      <c r="DN145" s="211"/>
      <c r="DO145" s="211"/>
      <c r="DP145" s="211"/>
      <c r="DQ145" s="211"/>
      <c r="DR145" s="211"/>
      <c r="DS145" s="211"/>
      <c r="DT145" s="211"/>
    </row>
    <row r="146" spans="1:124" ht="17.25" customHeight="1" x14ac:dyDescent="0.2">
      <c r="A146" s="252"/>
      <c r="B146" s="268"/>
      <c r="C146" s="255"/>
      <c r="D146" s="255"/>
      <c r="E146" s="246"/>
      <c r="F146" s="283"/>
      <c r="G146" s="283"/>
      <c r="H146" s="283"/>
      <c r="I146" s="234"/>
      <c r="J146" s="237"/>
      <c r="K146" s="228"/>
      <c r="L146" s="243"/>
      <c r="M146" s="240"/>
      <c r="N146" s="228"/>
      <c r="O146" s="225"/>
      <c r="P146" s="225"/>
      <c r="Q146" s="231"/>
      <c r="R146" s="132"/>
      <c r="S146" s="130"/>
      <c r="T146" s="56">
        <f>VLOOKUP(U146,FORMULAS!$A$15:$B$18,2,0)</f>
        <v>0</v>
      </c>
      <c r="U146" s="57" t="s">
        <v>157</v>
      </c>
      <c r="V146" s="58">
        <f>+IF(U146='Tabla Valoración controles'!$D$4,'Tabla Valoración controles'!$F$4,IF('208-PLA-Ft-78 Mapa Gestión'!U146='Tabla Valoración controles'!$D$5,'Tabla Valoración controles'!$F$5,IF(U146=FORMULAS!$A$10,0,'Tabla Valoración controles'!$F$6)))</f>
        <v>0</v>
      </c>
      <c r="W146" s="57"/>
      <c r="X146" s="59">
        <f>+IF(W146='Tabla Valoración controles'!$D$7,'Tabla Valoración controles'!$F$7,IF(U146=FORMULAS!$A$10,0,'Tabla Valoración controles'!$F$8))</f>
        <v>0</v>
      </c>
      <c r="Y146" s="57"/>
      <c r="Z146" s="58">
        <f>+IF(Y146='Tabla Valoración controles'!$D$9,'Tabla Valoración controles'!$F$9,IF(U146=FORMULAS!$A$10,0,'Tabla Valoración controles'!$F$10))</f>
        <v>0</v>
      </c>
      <c r="AA146" s="57"/>
      <c r="AB146" s="58">
        <f>+IF(AA146='Tabla Valoración controles'!$D$9,'Tabla Valoración controles'!$F$9,IF(W146=FORMULAS!$A$10,0,'Tabla Valoración controles'!$F$10))</f>
        <v>0</v>
      </c>
      <c r="AC146" s="57"/>
      <c r="AD146" s="58">
        <f>+IF(AC146='Tabla Valoración controles'!$D$13,'Tabla Valoración controles'!$F$13,'Tabla Valoración controles'!$F$14)</f>
        <v>0</v>
      </c>
      <c r="AE146" s="105">
        <f t="shared" si="123"/>
        <v>0</v>
      </c>
      <c r="AF146" s="105">
        <f t="shared" si="130"/>
        <v>0</v>
      </c>
      <c r="AG146" s="105">
        <f t="shared" si="75"/>
        <v>0.20879999999999999</v>
      </c>
      <c r="AH146" s="214"/>
      <c r="AI146" s="214"/>
      <c r="AJ146" s="214"/>
      <c r="AK146" s="214"/>
      <c r="AL146" s="215"/>
      <c r="AM146" s="265"/>
      <c r="AN146" s="212"/>
      <c r="AO146" s="139"/>
      <c r="AP146" s="139"/>
      <c r="AQ146" s="164"/>
      <c r="AR146" s="139"/>
      <c r="AS146" s="139"/>
      <c r="AT146" s="139"/>
      <c r="AU146" s="139"/>
      <c r="AV146" s="144"/>
      <c r="AW146" s="209"/>
      <c r="AX146" s="110"/>
      <c r="AY146" s="110"/>
      <c r="AZ146" s="110"/>
      <c r="BA146" s="110"/>
      <c r="BB146" s="110"/>
      <c r="BC146" s="110"/>
      <c r="BD146" s="110"/>
      <c r="BE146" s="110"/>
      <c r="BF146" s="110"/>
      <c r="BG146" s="110"/>
      <c r="BH146" s="110"/>
      <c r="BI146" s="110"/>
      <c r="BJ146" s="110"/>
      <c r="BK146" s="110"/>
      <c r="BL146" s="110"/>
      <c r="BM146" s="110"/>
      <c r="BN146" s="110"/>
      <c r="BO146" s="110"/>
      <c r="BP146" s="212"/>
      <c r="BQ146" s="212"/>
      <c r="BR146" s="212"/>
      <c r="BS146" s="212"/>
      <c r="BT146" s="212"/>
      <c r="BU146" s="212"/>
      <c r="BV146" s="212"/>
      <c r="BW146" s="212"/>
      <c r="BX146" s="212"/>
      <c r="BY146" s="212"/>
      <c r="BZ146" s="212"/>
      <c r="CA146" s="212"/>
      <c r="CB146" s="212"/>
      <c r="CC146" s="212"/>
      <c r="CD146" s="212"/>
      <c r="CE146" s="212"/>
      <c r="CF146" s="212"/>
      <c r="CG146" s="212"/>
      <c r="CH146" s="212"/>
      <c r="CI146" s="212"/>
      <c r="CJ146" s="212"/>
      <c r="CK146" s="212"/>
      <c r="CL146" s="212"/>
      <c r="CM146" s="212"/>
      <c r="CN146" s="212"/>
      <c r="CO146" s="212"/>
      <c r="CP146" s="212"/>
      <c r="CQ146" s="212"/>
      <c r="CR146" s="212"/>
      <c r="CS146" s="212"/>
      <c r="CT146" s="212"/>
      <c r="CU146" s="212"/>
      <c r="CV146" s="212"/>
      <c r="CW146" s="212"/>
      <c r="CX146" s="212"/>
      <c r="CY146" s="212"/>
      <c r="CZ146" s="212"/>
      <c r="DA146" s="212"/>
      <c r="DB146" s="212"/>
      <c r="DC146" s="212"/>
      <c r="DD146" s="212"/>
      <c r="DE146" s="212"/>
      <c r="DF146" s="212"/>
      <c r="DG146" s="212"/>
      <c r="DH146" s="212"/>
      <c r="DI146" s="212"/>
      <c r="DJ146" s="212"/>
      <c r="DK146" s="212"/>
      <c r="DL146" s="212"/>
      <c r="DM146" s="212"/>
      <c r="DN146" s="212"/>
      <c r="DO146" s="212"/>
      <c r="DP146" s="212"/>
      <c r="DQ146" s="212"/>
      <c r="DR146" s="212"/>
      <c r="DS146" s="212"/>
      <c r="DT146" s="212"/>
    </row>
    <row r="147" spans="1:124" ht="74.25" customHeight="1" x14ac:dyDescent="0.2">
      <c r="A147" s="250">
        <v>24</v>
      </c>
      <c r="B147" s="266" t="s">
        <v>178</v>
      </c>
      <c r="C147" s="253" t="str">
        <f>VLOOKUP(B147,FORMULAS!$A$30:$B$52,2,0)</f>
        <v>Garantizar la disponibilidad de la información contenida en los documentos de archivo de las dependencias de la Caja de la Vivienda Popular.</v>
      </c>
      <c r="D147" s="253" t="str">
        <f>VLOOKUP(B147,FORMULAS!$A$30:$C$52,3,0)</f>
        <v xml:space="preserve">Subdirector Administrativo </v>
      </c>
      <c r="E147" s="244" t="s">
        <v>259</v>
      </c>
      <c r="F147" s="244" t="s">
        <v>416</v>
      </c>
      <c r="G147" s="244" t="s">
        <v>417</v>
      </c>
      <c r="H147" s="244" t="s">
        <v>418</v>
      </c>
      <c r="I147" s="232" t="s">
        <v>469</v>
      </c>
      <c r="J147" s="235">
        <v>30</v>
      </c>
      <c r="K147" s="226" t="str">
        <f>+IF(L147=FORMULAS!$N$2,FORMULAS!$O$2,IF('208-PLA-Ft-78 Mapa Gestión'!L147:L152=FORMULAS!$N$3,FORMULAS!$O$3,IF('208-PLA-Ft-78 Mapa Gestión'!L147:L152=FORMULAS!$N$4,FORMULAS!$O$4,IF('208-PLA-Ft-78 Mapa Gestión'!L147:L152=FORMULAS!$N$5,FORMULAS!$O$5,IF('208-PLA-Ft-78 Mapa Gestión'!L147:L152=FORMULAS!$N$6,FORMULAS!$O$6)))))</f>
        <v>Media</v>
      </c>
      <c r="L147" s="241">
        <f>+IF(J147&lt;=FORMULAS!$M$2,FORMULAS!$N$2,IF('208-PLA-Ft-78 Mapa Gestión'!J147&lt;=FORMULAS!$M$3,FORMULAS!$N$3,IF('208-PLA-Ft-78 Mapa Gestión'!J147&lt;=FORMULAS!$M$4,FORMULAS!$N$4,IF('208-PLA-Ft-78 Mapa Gestión'!J147&lt;=FORMULAS!$M$5,FORMULAS!$N$5,FORMULAS!$N$6))))</f>
        <v>0.6</v>
      </c>
      <c r="M147" s="238" t="s">
        <v>133</v>
      </c>
      <c r="N147" s="226" t="str">
        <f>+IF(M147=FORMULAS!$H$2,FORMULAS!$I$2,IF('208-PLA-Ft-78 Mapa Gestión'!M147:M152=FORMULAS!$H$3,FORMULAS!$I$3,IF('208-PLA-Ft-78 Mapa Gestión'!M147:M152=FORMULAS!$H$4,FORMULAS!$I$4,IF('208-PLA-Ft-78 Mapa Gestión'!M147:M152=FORMULAS!$H$5,FORMULAS!$I$5,IF('208-PLA-Ft-78 Mapa Gestión'!M147:M152=FORMULAS!$H$6,FORMULAS!$I$6,IF('208-PLA-Ft-78 Mapa Gestión'!M147:M152=FORMULAS!$H$7,FORMULAS!$I$7,IF('208-PLA-Ft-78 Mapa Gestión'!M147:M152=FORMULAS!$H$8,FORMULAS!$I$8,IF('208-PLA-Ft-78 Mapa Gestión'!M147:M152=FORMULAS!$H$9,FORMULAS!$I$9,IF('208-PLA-Ft-78 Mapa Gestión'!M147:M152=FORMULAS!$H$10,FORMULAS!$I$10,IF('208-PLA-Ft-78 Mapa Gestión'!M147:M152=FORMULAS!$H$11,FORMULAS!$I$11))))))))))</f>
        <v>Leve</v>
      </c>
      <c r="O147" s="223">
        <f>VLOOKUP(N147,FORMULAS!$I$1:$J$6,2,0)</f>
        <v>0.2</v>
      </c>
      <c r="P147" s="223" t="str">
        <f t="shared" ref="P147" si="131">CONCATENATE(N147,K147)</f>
        <v>LeveMedia</v>
      </c>
      <c r="Q147" s="229" t="str">
        <f>VLOOKUP(P147,FORMULAS!$K$17:$L$42,2,0)</f>
        <v>Moderado</v>
      </c>
      <c r="R147" s="132">
        <v>1</v>
      </c>
      <c r="S147" s="130" t="s">
        <v>505</v>
      </c>
      <c r="T147" s="56" t="str">
        <f>VLOOKUP(U147,FORMULAS!$A$15:$B$18,2,0)</f>
        <v>Probabilidad</v>
      </c>
      <c r="U147" s="57" t="s">
        <v>13</v>
      </c>
      <c r="V147" s="58">
        <f>+IF(U147='Tabla Valoración controles'!$D$4,'Tabla Valoración controles'!$F$4,IF('208-PLA-Ft-78 Mapa Gestión'!U147='Tabla Valoración controles'!$D$5,'Tabla Valoración controles'!$F$5,IF(U147=FORMULAS!$A$10,0,'Tabla Valoración controles'!$F$6)))</f>
        <v>0.25</v>
      </c>
      <c r="W147" s="57" t="s">
        <v>8</v>
      </c>
      <c r="X147" s="59">
        <f>+IF(W147='Tabla Valoración controles'!$D$7,'Tabla Valoración controles'!$F$7,IF(U147=FORMULAS!$A$10,0,'Tabla Valoración controles'!$F$8))</f>
        <v>0.15</v>
      </c>
      <c r="Y147" s="57" t="s">
        <v>19</v>
      </c>
      <c r="Z147" s="58">
        <f>+IF(Y147='Tabla Valoración controles'!$D$9,'Tabla Valoración controles'!$F$9,IF(U147=FORMULAS!$A$10,0,'Tabla Valoración controles'!$F$10))</f>
        <v>0</v>
      </c>
      <c r="AA147" s="57" t="s">
        <v>21</v>
      </c>
      <c r="AB147" s="58">
        <f>+IF(AA147='Tabla Valoración controles'!$D$9,'Tabla Valoración controles'!$F$9,IF(W147=FORMULAS!$A$10,0,'Tabla Valoración controles'!$F$10))</f>
        <v>0</v>
      </c>
      <c r="AC147" s="57" t="s">
        <v>100</v>
      </c>
      <c r="AD147" s="58">
        <f>+IF(AC147='Tabla Valoración controles'!$D$13,'Tabla Valoración controles'!$F$13,'Tabla Valoración controles'!$F$14)</f>
        <v>0</v>
      </c>
      <c r="AE147" s="105">
        <f t="shared" si="123"/>
        <v>0.4</v>
      </c>
      <c r="AF147" s="105">
        <f>+IF(T147=FORMULAS!$A$8,'208-PLA-Ft-78 Mapa Gestión'!AE147*'208-PLA-Ft-78 Mapa Gestión'!L147:L152,'208-PLA-Ft-78 Mapa Gestión'!AE147*'208-PLA-Ft-78 Mapa Gestión'!O147:O152)</f>
        <v>0.24</v>
      </c>
      <c r="AG147" s="105">
        <f>+IF(T147=FORMULAS!$A$8,'208-PLA-Ft-78 Mapa Gestión'!L147:L152-'208-PLA-Ft-78 Mapa Gestión'!AF147,0)</f>
        <v>0.36</v>
      </c>
      <c r="AH147" s="213">
        <f t="shared" ref="AH147" si="132">+AG152</f>
        <v>0.36</v>
      </c>
      <c r="AI147" s="213" t="str">
        <f>+IF(AH147&lt;=FORMULAS!$N$2,FORMULAS!$O$2,IF(AH147&lt;=FORMULAS!$N$3,FORMULAS!$O$3,IF(AH147&lt;=FORMULAS!$N$4,FORMULAS!$O$4,IF(AH147&lt;=FORMULAS!$N$5,FORMULAS!$O$5,FORMULAS!O144))))</f>
        <v>Baja</v>
      </c>
      <c r="AJ147" s="213" t="str">
        <f>+IF(T147=FORMULAS!$A$9,AG152,'208-PLA-Ft-78 Mapa Gestión'!N147:N152)</f>
        <v>Leve</v>
      </c>
      <c r="AK147" s="213">
        <f>+IF(T147=FORMULAS!B147,'208-PLA-Ft-78 Mapa Gestión'!AG152,'208-PLA-Ft-78 Mapa Gestión'!O147:O152)</f>
        <v>0.2</v>
      </c>
      <c r="AL147" s="215" t="str">
        <f t="shared" ref="AL147" si="133">CONCATENATE(AJ147,AI147)</f>
        <v>LeveBaja</v>
      </c>
      <c r="AM147" s="216" t="str">
        <f>VLOOKUP(AL147,FORMULAS!$K$17:$L$42,2,0)</f>
        <v>Bajo</v>
      </c>
      <c r="AN147" s="210" t="s">
        <v>163</v>
      </c>
      <c r="AO147" s="139" t="s">
        <v>555</v>
      </c>
      <c r="AP147" s="139" t="s">
        <v>593</v>
      </c>
      <c r="AQ147" s="164" t="s">
        <v>327</v>
      </c>
      <c r="AR147" s="158">
        <v>44562</v>
      </c>
      <c r="AS147" s="158">
        <v>44926</v>
      </c>
      <c r="AT147" s="139" t="s">
        <v>646</v>
      </c>
      <c r="AU147" s="139" t="s">
        <v>647</v>
      </c>
      <c r="AV147" s="157" t="s">
        <v>235</v>
      </c>
      <c r="AW147" s="210"/>
      <c r="AX147" s="108"/>
      <c r="AY147" s="108"/>
      <c r="AZ147" s="108"/>
      <c r="BA147" s="108"/>
      <c r="BB147" s="108"/>
      <c r="BC147" s="108"/>
      <c r="BD147" s="108"/>
      <c r="BE147" s="108"/>
      <c r="BF147" s="108"/>
      <c r="BG147" s="108"/>
      <c r="BH147" s="108"/>
      <c r="BI147" s="108"/>
      <c r="BJ147" s="108"/>
      <c r="BK147" s="108"/>
      <c r="BL147" s="108"/>
      <c r="BM147" s="108"/>
      <c r="BN147" s="108"/>
      <c r="BO147" s="108"/>
      <c r="BP147" s="210"/>
      <c r="BQ147" s="210"/>
      <c r="BR147" s="210"/>
      <c r="BS147" s="210"/>
      <c r="BT147" s="210"/>
      <c r="BU147" s="210"/>
      <c r="BV147" s="210"/>
      <c r="BW147" s="210"/>
      <c r="BX147" s="210"/>
      <c r="BY147" s="210"/>
      <c r="BZ147" s="210"/>
      <c r="CA147" s="210"/>
      <c r="CB147" s="210"/>
      <c r="CC147" s="210"/>
      <c r="CD147" s="210"/>
      <c r="CE147" s="210"/>
      <c r="CF147" s="210"/>
      <c r="CG147" s="210"/>
      <c r="CH147" s="210"/>
      <c r="CI147" s="210"/>
      <c r="CJ147" s="210"/>
      <c r="CK147" s="210"/>
      <c r="CL147" s="210"/>
      <c r="CM147" s="210"/>
      <c r="CN147" s="210"/>
      <c r="CO147" s="210"/>
      <c r="CP147" s="210"/>
      <c r="CQ147" s="210"/>
      <c r="CR147" s="210"/>
      <c r="CS147" s="210"/>
      <c r="CT147" s="210"/>
      <c r="CU147" s="210"/>
      <c r="CV147" s="210"/>
      <c r="CW147" s="210"/>
      <c r="CX147" s="210"/>
      <c r="CY147" s="210"/>
      <c r="CZ147" s="210"/>
      <c r="DA147" s="210"/>
      <c r="DB147" s="210"/>
      <c r="DC147" s="210"/>
      <c r="DD147" s="210"/>
      <c r="DE147" s="210"/>
      <c r="DF147" s="210"/>
      <c r="DG147" s="210"/>
      <c r="DH147" s="210"/>
      <c r="DI147" s="210"/>
      <c r="DJ147" s="210"/>
      <c r="DK147" s="210"/>
      <c r="DL147" s="210"/>
      <c r="DM147" s="210"/>
      <c r="DN147" s="210"/>
      <c r="DO147" s="210"/>
      <c r="DP147" s="210"/>
      <c r="DQ147" s="210"/>
      <c r="DR147" s="210"/>
      <c r="DS147" s="210"/>
      <c r="DT147" s="210"/>
    </row>
    <row r="148" spans="1:124" ht="17.25" customHeight="1" x14ac:dyDescent="0.2">
      <c r="A148" s="251"/>
      <c r="B148" s="267"/>
      <c r="C148" s="254"/>
      <c r="D148" s="254"/>
      <c r="E148" s="245"/>
      <c r="F148" s="245"/>
      <c r="G148" s="245"/>
      <c r="H148" s="245"/>
      <c r="I148" s="233"/>
      <c r="J148" s="236"/>
      <c r="K148" s="227"/>
      <c r="L148" s="242"/>
      <c r="M148" s="239"/>
      <c r="N148" s="227"/>
      <c r="O148" s="224"/>
      <c r="P148" s="224"/>
      <c r="Q148" s="230"/>
      <c r="R148" s="132"/>
      <c r="S148" s="130"/>
      <c r="T148" s="56">
        <f>VLOOKUP(U148,FORMULAS!$A$15:$B$18,2,0)</f>
        <v>0</v>
      </c>
      <c r="U148" s="57" t="s">
        <v>157</v>
      </c>
      <c r="V148" s="58">
        <f>+IF(U148='Tabla Valoración controles'!$D$4,'Tabla Valoración controles'!$F$4,IF('208-PLA-Ft-78 Mapa Gestión'!U148='Tabla Valoración controles'!$D$5,'Tabla Valoración controles'!$F$5,IF(U148=FORMULAS!$A$10,0,'Tabla Valoración controles'!$F$6)))</f>
        <v>0</v>
      </c>
      <c r="W148" s="57"/>
      <c r="X148" s="59">
        <f>+IF(W148='Tabla Valoración controles'!$D$7,'Tabla Valoración controles'!$F$7,IF(U148=FORMULAS!$A$10,0,'Tabla Valoración controles'!$F$8))</f>
        <v>0</v>
      </c>
      <c r="Y148" s="57"/>
      <c r="Z148" s="58">
        <f>+IF(Y148='Tabla Valoración controles'!$D$9,'Tabla Valoración controles'!$F$9,IF(U148=FORMULAS!$A$10,0,'Tabla Valoración controles'!$F$10))</f>
        <v>0</v>
      </c>
      <c r="AA148" s="57"/>
      <c r="AB148" s="58">
        <f>+IF(AA148='Tabla Valoración controles'!$D$9,'Tabla Valoración controles'!$F$9,IF(W148=FORMULAS!$A$10,0,'Tabla Valoración controles'!$F$10))</f>
        <v>0</v>
      </c>
      <c r="AC148" s="57"/>
      <c r="AD148" s="58">
        <f>+IF(AC148='Tabla Valoración controles'!$D$13,'Tabla Valoración controles'!$F$13,'Tabla Valoración controles'!$F$14)</f>
        <v>0</v>
      </c>
      <c r="AE148" s="105">
        <f t="shared" si="123"/>
        <v>0</v>
      </c>
      <c r="AF148" s="105">
        <f t="shared" ref="AF148" si="134">+AE148*AG147</f>
        <v>0</v>
      </c>
      <c r="AG148" s="105">
        <f t="shared" ref="AG148" si="135">+AG147-AF148</f>
        <v>0.36</v>
      </c>
      <c r="AH148" s="214"/>
      <c r="AI148" s="214"/>
      <c r="AJ148" s="214"/>
      <c r="AK148" s="214"/>
      <c r="AL148" s="215"/>
      <c r="AM148" s="217"/>
      <c r="AN148" s="211"/>
      <c r="AO148" s="139"/>
      <c r="AP148" s="139"/>
      <c r="AQ148" s="164"/>
      <c r="AR148" s="158"/>
      <c r="AS148" s="158"/>
      <c r="AT148" s="139"/>
      <c r="AU148" s="139"/>
      <c r="AV148" s="143"/>
      <c r="AW148" s="211"/>
      <c r="AX148" s="109"/>
      <c r="AY148" s="109"/>
      <c r="AZ148" s="109"/>
      <c r="BA148" s="109"/>
      <c r="BB148" s="109"/>
      <c r="BC148" s="109"/>
      <c r="BD148" s="109"/>
      <c r="BE148" s="109"/>
      <c r="BF148" s="109"/>
      <c r="BG148" s="109"/>
      <c r="BH148" s="109"/>
      <c r="BI148" s="109"/>
      <c r="BJ148" s="109"/>
      <c r="BK148" s="109"/>
      <c r="BL148" s="109"/>
      <c r="BM148" s="109"/>
      <c r="BN148" s="109"/>
      <c r="BO148" s="109"/>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c r="CP148" s="211"/>
      <c r="CQ148" s="211"/>
      <c r="CR148" s="211"/>
      <c r="CS148" s="211"/>
      <c r="CT148" s="211"/>
      <c r="CU148" s="211"/>
      <c r="CV148" s="211"/>
      <c r="CW148" s="211"/>
      <c r="CX148" s="211"/>
      <c r="CY148" s="211"/>
      <c r="CZ148" s="211"/>
      <c r="DA148" s="211"/>
      <c r="DB148" s="211"/>
      <c r="DC148" s="211"/>
      <c r="DD148" s="211"/>
      <c r="DE148" s="211"/>
      <c r="DF148" s="211"/>
      <c r="DG148" s="211"/>
      <c r="DH148" s="211"/>
      <c r="DI148" s="211"/>
      <c r="DJ148" s="211"/>
      <c r="DK148" s="211"/>
      <c r="DL148" s="211"/>
      <c r="DM148" s="211"/>
      <c r="DN148" s="211"/>
      <c r="DO148" s="211"/>
      <c r="DP148" s="211"/>
      <c r="DQ148" s="211"/>
      <c r="DR148" s="211"/>
      <c r="DS148" s="211"/>
      <c r="DT148" s="211"/>
    </row>
    <row r="149" spans="1:124" ht="17.25" customHeight="1" x14ac:dyDescent="0.2">
      <c r="A149" s="251"/>
      <c r="B149" s="267"/>
      <c r="C149" s="254"/>
      <c r="D149" s="254"/>
      <c r="E149" s="245"/>
      <c r="F149" s="245"/>
      <c r="G149" s="245"/>
      <c r="H149" s="245"/>
      <c r="I149" s="233"/>
      <c r="J149" s="236"/>
      <c r="K149" s="227"/>
      <c r="L149" s="242"/>
      <c r="M149" s="239"/>
      <c r="N149" s="227"/>
      <c r="O149" s="224"/>
      <c r="P149" s="224"/>
      <c r="Q149" s="230"/>
      <c r="R149" s="132"/>
      <c r="S149" s="130"/>
      <c r="T149" s="56">
        <f>VLOOKUP(U149,FORMULAS!$A$15:$B$18,2,0)</f>
        <v>0</v>
      </c>
      <c r="U149" s="57" t="s">
        <v>157</v>
      </c>
      <c r="V149" s="58">
        <f>+IF(U149='Tabla Valoración controles'!$D$4,'Tabla Valoración controles'!$F$4,IF('208-PLA-Ft-78 Mapa Gestión'!U149='Tabla Valoración controles'!$D$5,'Tabla Valoración controles'!$F$5,IF(U149=FORMULAS!$A$10,0,'Tabla Valoración controles'!$F$6)))</f>
        <v>0</v>
      </c>
      <c r="W149" s="57"/>
      <c r="X149" s="59">
        <f>+IF(W149='Tabla Valoración controles'!$D$7,'Tabla Valoración controles'!$F$7,IF(U149=FORMULAS!$A$10,0,'Tabla Valoración controles'!$F$8))</f>
        <v>0</v>
      </c>
      <c r="Y149" s="57"/>
      <c r="Z149" s="58">
        <f>+IF(Y149='Tabla Valoración controles'!$D$9,'Tabla Valoración controles'!$F$9,IF(U149=FORMULAS!$A$10,0,'Tabla Valoración controles'!$F$10))</f>
        <v>0</v>
      </c>
      <c r="AA149" s="57"/>
      <c r="AB149" s="58">
        <f>+IF(AA149='Tabla Valoración controles'!$D$9,'Tabla Valoración controles'!$F$9,IF(W149=FORMULAS!$A$10,0,'Tabla Valoración controles'!$F$10))</f>
        <v>0</v>
      </c>
      <c r="AC149" s="57"/>
      <c r="AD149" s="58">
        <f>+IF(AC149='Tabla Valoración controles'!$D$13,'Tabla Valoración controles'!$F$13,'Tabla Valoración controles'!$F$14)</f>
        <v>0</v>
      </c>
      <c r="AE149" s="105">
        <f t="shared" si="123"/>
        <v>0</v>
      </c>
      <c r="AF149" s="105">
        <f t="shared" ref="AF149:AF152" si="136">+AF148*AE149</f>
        <v>0</v>
      </c>
      <c r="AG149" s="105">
        <f t="shared" si="75"/>
        <v>0.36</v>
      </c>
      <c r="AH149" s="214"/>
      <c r="AI149" s="214"/>
      <c r="AJ149" s="214"/>
      <c r="AK149" s="214"/>
      <c r="AL149" s="215"/>
      <c r="AM149" s="217"/>
      <c r="AN149" s="211"/>
      <c r="AO149" s="146"/>
      <c r="AP149" s="146"/>
      <c r="AQ149" s="146"/>
      <c r="AR149" s="146"/>
      <c r="AS149" s="146"/>
      <c r="AT149" s="146"/>
      <c r="AU149" s="146"/>
      <c r="AV149" s="143"/>
      <c r="AW149" s="211"/>
      <c r="AX149" s="109"/>
      <c r="AY149" s="109"/>
      <c r="AZ149" s="109"/>
      <c r="BA149" s="109"/>
      <c r="BB149" s="109"/>
      <c r="BC149" s="109"/>
      <c r="BD149" s="109"/>
      <c r="BE149" s="109"/>
      <c r="BF149" s="109"/>
      <c r="BG149" s="109"/>
      <c r="BH149" s="109"/>
      <c r="BI149" s="109"/>
      <c r="BJ149" s="109"/>
      <c r="BK149" s="109"/>
      <c r="BL149" s="109"/>
      <c r="BM149" s="109"/>
      <c r="BN149" s="109"/>
      <c r="BO149" s="109"/>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211"/>
      <c r="DC149" s="211"/>
      <c r="DD149" s="211"/>
      <c r="DE149" s="211"/>
      <c r="DF149" s="211"/>
      <c r="DG149" s="211"/>
      <c r="DH149" s="211"/>
      <c r="DI149" s="211"/>
      <c r="DJ149" s="211"/>
      <c r="DK149" s="211"/>
      <c r="DL149" s="211"/>
      <c r="DM149" s="211"/>
      <c r="DN149" s="211"/>
      <c r="DO149" s="211"/>
      <c r="DP149" s="211"/>
      <c r="DQ149" s="211"/>
      <c r="DR149" s="211"/>
      <c r="DS149" s="211"/>
      <c r="DT149" s="211"/>
    </row>
    <row r="150" spans="1:124" ht="17.25" customHeight="1" x14ac:dyDescent="0.2">
      <c r="A150" s="251"/>
      <c r="B150" s="267"/>
      <c r="C150" s="254"/>
      <c r="D150" s="254"/>
      <c r="E150" s="245"/>
      <c r="F150" s="245"/>
      <c r="G150" s="245"/>
      <c r="H150" s="245"/>
      <c r="I150" s="233"/>
      <c r="J150" s="236"/>
      <c r="K150" s="227"/>
      <c r="L150" s="242"/>
      <c r="M150" s="239"/>
      <c r="N150" s="227"/>
      <c r="O150" s="224"/>
      <c r="P150" s="224"/>
      <c r="Q150" s="230"/>
      <c r="R150" s="132"/>
      <c r="S150" s="130"/>
      <c r="T150" s="56">
        <f>VLOOKUP(U150,FORMULAS!$A$15:$B$18,2,0)</f>
        <v>0</v>
      </c>
      <c r="U150" s="57" t="s">
        <v>157</v>
      </c>
      <c r="V150" s="58">
        <f>+IF(U150='Tabla Valoración controles'!$D$4,'Tabla Valoración controles'!$F$4,IF('208-PLA-Ft-78 Mapa Gestión'!U150='Tabla Valoración controles'!$D$5,'Tabla Valoración controles'!$F$5,IF(U150=FORMULAS!$A$10,0,'Tabla Valoración controles'!$F$6)))</f>
        <v>0</v>
      </c>
      <c r="W150" s="57"/>
      <c r="X150" s="59">
        <f>+IF(W150='Tabla Valoración controles'!$D$7,'Tabla Valoración controles'!$F$7,IF(U150=FORMULAS!$A$10,0,'Tabla Valoración controles'!$F$8))</f>
        <v>0</v>
      </c>
      <c r="Y150" s="57"/>
      <c r="Z150" s="58">
        <f>+IF(Y150='Tabla Valoración controles'!$D$9,'Tabla Valoración controles'!$F$9,IF(U150=FORMULAS!$A$10,0,'Tabla Valoración controles'!$F$10))</f>
        <v>0</v>
      </c>
      <c r="AA150" s="57"/>
      <c r="AB150" s="58">
        <f>+IF(AA150='Tabla Valoración controles'!$D$9,'Tabla Valoración controles'!$F$9,IF(W150=FORMULAS!$A$10,0,'Tabla Valoración controles'!$F$10))</f>
        <v>0</v>
      </c>
      <c r="AC150" s="57"/>
      <c r="AD150" s="58">
        <f>+IF(AC150='Tabla Valoración controles'!$D$13,'Tabla Valoración controles'!$F$13,'Tabla Valoración controles'!$F$14)</f>
        <v>0</v>
      </c>
      <c r="AE150" s="105">
        <f t="shared" si="123"/>
        <v>0</v>
      </c>
      <c r="AF150" s="105">
        <f t="shared" si="136"/>
        <v>0</v>
      </c>
      <c r="AG150" s="105">
        <f t="shared" si="75"/>
        <v>0.36</v>
      </c>
      <c r="AH150" s="214"/>
      <c r="AI150" s="214"/>
      <c r="AJ150" s="214"/>
      <c r="AK150" s="214"/>
      <c r="AL150" s="215"/>
      <c r="AM150" s="217"/>
      <c r="AN150" s="211"/>
      <c r="AO150" s="146"/>
      <c r="AP150" s="146"/>
      <c r="AQ150" s="146"/>
      <c r="AR150" s="146"/>
      <c r="AS150" s="146"/>
      <c r="AT150" s="146"/>
      <c r="AU150" s="146"/>
      <c r="AV150" s="143"/>
      <c r="AW150" s="211"/>
      <c r="AX150" s="109"/>
      <c r="AY150" s="109"/>
      <c r="AZ150" s="109"/>
      <c r="BA150" s="109"/>
      <c r="BB150" s="109"/>
      <c r="BC150" s="109"/>
      <c r="BD150" s="109"/>
      <c r="BE150" s="109"/>
      <c r="BF150" s="109"/>
      <c r="BG150" s="109"/>
      <c r="BH150" s="109"/>
      <c r="BI150" s="109"/>
      <c r="BJ150" s="109"/>
      <c r="BK150" s="109"/>
      <c r="BL150" s="109"/>
      <c r="BM150" s="109"/>
      <c r="BN150" s="109"/>
      <c r="BO150" s="109"/>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c r="CR150" s="211"/>
      <c r="CS150" s="211"/>
      <c r="CT150" s="211"/>
      <c r="CU150" s="211"/>
      <c r="CV150" s="211"/>
      <c r="CW150" s="211"/>
      <c r="CX150" s="211"/>
      <c r="CY150" s="211"/>
      <c r="CZ150" s="211"/>
      <c r="DA150" s="211"/>
      <c r="DB150" s="211"/>
      <c r="DC150" s="211"/>
      <c r="DD150" s="211"/>
      <c r="DE150" s="211"/>
      <c r="DF150" s="211"/>
      <c r="DG150" s="211"/>
      <c r="DH150" s="211"/>
      <c r="DI150" s="211"/>
      <c r="DJ150" s="211"/>
      <c r="DK150" s="211"/>
      <c r="DL150" s="211"/>
      <c r="DM150" s="211"/>
      <c r="DN150" s="211"/>
      <c r="DO150" s="211"/>
      <c r="DP150" s="211"/>
      <c r="DQ150" s="211"/>
      <c r="DR150" s="211"/>
      <c r="DS150" s="211"/>
      <c r="DT150" s="211"/>
    </row>
    <row r="151" spans="1:124" ht="17.25" customHeight="1" x14ac:dyDescent="0.2">
      <c r="A151" s="251"/>
      <c r="B151" s="267"/>
      <c r="C151" s="254"/>
      <c r="D151" s="254"/>
      <c r="E151" s="245"/>
      <c r="F151" s="245"/>
      <c r="G151" s="245"/>
      <c r="H151" s="245"/>
      <c r="I151" s="233"/>
      <c r="J151" s="236"/>
      <c r="K151" s="227"/>
      <c r="L151" s="242"/>
      <c r="M151" s="239"/>
      <c r="N151" s="227"/>
      <c r="O151" s="224"/>
      <c r="P151" s="224"/>
      <c r="Q151" s="230"/>
      <c r="R151" s="132"/>
      <c r="S151" s="130"/>
      <c r="T151" s="56">
        <f>VLOOKUP(U151,FORMULAS!$A$15:$B$18,2,0)</f>
        <v>0</v>
      </c>
      <c r="U151" s="57" t="s">
        <v>157</v>
      </c>
      <c r="V151" s="58">
        <f>+IF(U151='Tabla Valoración controles'!$D$4,'Tabla Valoración controles'!$F$4,IF('208-PLA-Ft-78 Mapa Gestión'!U151='Tabla Valoración controles'!$D$5,'Tabla Valoración controles'!$F$5,IF(U151=FORMULAS!$A$10,0,'Tabla Valoración controles'!$F$6)))</f>
        <v>0</v>
      </c>
      <c r="W151" s="57"/>
      <c r="X151" s="59">
        <f>+IF(W151='Tabla Valoración controles'!$D$7,'Tabla Valoración controles'!$F$7,IF(U151=FORMULAS!$A$10,0,'Tabla Valoración controles'!$F$8))</f>
        <v>0</v>
      </c>
      <c r="Y151" s="57"/>
      <c r="Z151" s="58">
        <f>+IF(Y151='Tabla Valoración controles'!$D$9,'Tabla Valoración controles'!$F$9,IF(U151=FORMULAS!$A$10,0,'Tabla Valoración controles'!$F$10))</f>
        <v>0</v>
      </c>
      <c r="AA151" s="57"/>
      <c r="AB151" s="58">
        <f>+IF(AA151='Tabla Valoración controles'!$D$9,'Tabla Valoración controles'!$F$9,IF(W151=FORMULAS!$A$10,0,'Tabla Valoración controles'!$F$10))</f>
        <v>0</v>
      </c>
      <c r="AC151" s="57"/>
      <c r="AD151" s="58">
        <f>+IF(AC151='Tabla Valoración controles'!$D$13,'Tabla Valoración controles'!$F$13,'Tabla Valoración controles'!$F$14)</f>
        <v>0</v>
      </c>
      <c r="AE151" s="105">
        <f t="shared" si="123"/>
        <v>0</v>
      </c>
      <c r="AF151" s="105">
        <f t="shared" si="136"/>
        <v>0</v>
      </c>
      <c r="AG151" s="105">
        <f t="shared" si="75"/>
        <v>0.36</v>
      </c>
      <c r="AH151" s="214"/>
      <c r="AI151" s="214"/>
      <c r="AJ151" s="214"/>
      <c r="AK151" s="214"/>
      <c r="AL151" s="215"/>
      <c r="AM151" s="217"/>
      <c r="AN151" s="211"/>
      <c r="AO151" s="146"/>
      <c r="AP151" s="146"/>
      <c r="AQ151" s="146"/>
      <c r="AR151" s="146"/>
      <c r="AS151" s="146"/>
      <c r="AT151" s="146"/>
      <c r="AU151" s="146"/>
      <c r="AV151" s="143"/>
      <c r="AW151" s="211"/>
      <c r="AX151" s="109"/>
      <c r="AY151" s="109"/>
      <c r="AZ151" s="109"/>
      <c r="BA151" s="109"/>
      <c r="BB151" s="109"/>
      <c r="BC151" s="109"/>
      <c r="BD151" s="109"/>
      <c r="BE151" s="109"/>
      <c r="BF151" s="109"/>
      <c r="BG151" s="109"/>
      <c r="BH151" s="109"/>
      <c r="BI151" s="109"/>
      <c r="BJ151" s="109"/>
      <c r="BK151" s="109"/>
      <c r="BL151" s="109"/>
      <c r="BM151" s="109"/>
      <c r="BN151" s="109"/>
      <c r="BO151" s="109"/>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c r="CP151" s="211"/>
      <c r="CQ151" s="211"/>
      <c r="CR151" s="211"/>
      <c r="CS151" s="211"/>
      <c r="CT151" s="211"/>
      <c r="CU151" s="211"/>
      <c r="CV151" s="211"/>
      <c r="CW151" s="211"/>
      <c r="CX151" s="211"/>
      <c r="CY151" s="211"/>
      <c r="CZ151" s="211"/>
      <c r="DA151" s="211"/>
      <c r="DB151" s="211"/>
      <c r="DC151" s="211"/>
      <c r="DD151" s="211"/>
      <c r="DE151" s="211"/>
      <c r="DF151" s="211"/>
      <c r="DG151" s="211"/>
      <c r="DH151" s="211"/>
      <c r="DI151" s="211"/>
      <c r="DJ151" s="211"/>
      <c r="DK151" s="211"/>
      <c r="DL151" s="211"/>
      <c r="DM151" s="211"/>
      <c r="DN151" s="211"/>
      <c r="DO151" s="211"/>
      <c r="DP151" s="211"/>
      <c r="DQ151" s="211"/>
      <c r="DR151" s="211"/>
      <c r="DS151" s="211"/>
      <c r="DT151" s="211"/>
    </row>
    <row r="152" spans="1:124" ht="17.25" customHeight="1" x14ac:dyDescent="0.2">
      <c r="A152" s="252"/>
      <c r="B152" s="268"/>
      <c r="C152" s="255"/>
      <c r="D152" s="255"/>
      <c r="E152" s="246"/>
      <c r="F152" s="246"/>
      <c r="G152" s="246"/>
      <c r="H152" s="246"/>
      <c r="I152" s="234"/>
      <c r="J152" s="237"/>
      <c r="K152" s="228"/>
      <c r="L152" s="243"/>
      <c r="M152" s="240"/>
      <c r="N152" s="228"/>
      <c r="O152" s="225"/>
      <c r="P152" s="225"/>
      <c r="Q152" s="231"/>
      <c r="R152" s="132"/>
      <c r="S152" s="130"/>
      <c r="T152" s="56">
        <f>VLOOKUP(U152,FORMULAS!$A$15:$B$18,2,0)</f>
        <v>0</v>
      </c>
      <c r="U152" s="57" t="s">
        <v>157</v>
      </c>
      <c r="V152" s="58">
        <f>+IF(U152='Tabla Valoración controles'!$D$4,'Tabla Valoración controles'!$F$4,IF('208-PLA-Ft-78 Mapa Gestión'!U152='Tabla Valoración controles'!$D$5,'Tabla Valoración controles'!$F$5,IF(U152=FORMULAS!$A$10,0,'Tabla Valoración controles'!$F$6)))</f>
        <v>0</v>
      </c>
      <c r="W152" s="57"/>
      <c r="X152" s="59">
        <f>+IF(W152='Tabla Valoración controles'!$D$7,'Tabla Valoración controles'!$F$7,IF(U152=FORMULAS!$A$10,0,'Tabla Valoración controles'!$F$8))</f>
        <v>0</v>
      </c>
      <c r="Y152" s="57"/>
      <c r="Z152" s="58">
        <f>+IF(Y152='Tabla Valoración controles'!$D$9,'Tabla Valoración controles'!$F$9,IF(U152=FORMULAS!$A$10,0,'Tabla Valoración controles'!$F$10))</f>
        <v>0</v>
      </c>
      <c r="AA152" s="57"/>
      <c r="AB152" s="58">
        <f>+IF(AA152='Tabla Valoración controles'!$D$9,'Tabla Valoración controles'!$F$9,IF(W152=FORMULAS!$A$10,0,'Tabla Valoración controles'!$F$10))</f>
        <v>0</v>
      </c>
      <c r="AC152" s="57"/>
      <c r="AD152" s="58">
        <f>+IF(AC152='Tabla Valoración controles'!$D$13,'Tabla Valoración controles'!$F$13,'Tabla Valoración controles'!$F$14)</f>
        <v>0</v>
      </c>
      <c r="AE152" s="105">
        <f t="shared" si="123"/>
        <v>0</v>
      </c>
      <c r="AF152" s="105">
        <f t="shared" si="136"/>
        <v>0</v>
      </c>
      <c r="AG152" s="105">
        <f t="shared" si="75"/>
        <v>0.36</v>
      </c>
      <c r="AH152" s="214"/>
      <c r="AI152" s="214"/>
      <c r="AJ152" s="214"/>
      <c r="AK152" s="214"/>
      <c r="AL152" s="215"/>
      <c r="AM152" s="265"/>
      <c r="AN152" s="212"/>
      <c r="AO152" s="146"/>
      <c r="AP152" s="146"/>
      <c r="AQ152" s="146"/>
      <c r="AR152" s="146"/>
      <c r="AS152" s="146"/>
      <c r="AT152" s="146"/>
      <c r="AU152" s="146"/>
      <c r="AV152" s="144"/>
      <c r="AW152" s="212"/>
      <c r="AX152" s="110"/>
      <c r="AY152" s="110"/>
      <c r="AZ152" s="110"/>
      <c r="BA152" s="110"/>
      <c r="BB152" s="110"/>
      <c r="BC152" s="110"/>
      <c r="BD152" s="110"/>
      <c r="BE152" s="110"/>
      <c r="BF152" s="110"/>
      <c r="BG152" s="110"/>
      <c r="BH152" s="110"/>
      <c r="BI152" s="110"/>
      <c r="BJ152" s="110"/>
      <c r="BK152" s="110"/>
      <c r="BL152" s="110"/>
      <c r="BM152" s="110"/>
      <c r="BN152" s="110"/>
      <c r="BO152" s="110"/>
      <c r="BP152" s="212"/>
      <c r="BQ152" s="212"/>
      <c r="BR152" s="212"/>
      <c r="BS152" s="212"/>
      <c r="BT152" s="212"/>
      <c r="BU152" s="212"/>
      <c r="BV152" s="212"/>
      <c r="BW152" s="212"/>
      <c r="BX152" s="212"/>
      <c r="BY152" s="212"/>
      <c r="BZ152" s="212"/>
      <c r="CA152" s="212"/>
      <c r="CB152" s="212"/>
      <c r="CC152" s="212"/>
      <c r="CD152" s="212"/>
      <c r="CE152" s="212"/>
      <c r="CF152" s="212"/>
      <c r="CG152" s="212"/>
      <c r="CH152" s="212"/>
      <c r="CI152" s="212"/>
      <c r="CJ152" s="212"/>
      <c r="CK152" s="212"/>
      <c r="CL152" s="212"/>
      <c r="CM152" s="212"/>
      <c r="CN152" s="212"/>
      <c r="CO152" s="212"/>
      <c r="CP152" s="212"/>
      <c r="CQ152" s="212"/>
      <c r="CR152" s="212"/>
      <c r="CS152" s="212"/>
      <c r="CT152" s="212"/>
      <c r="CU152" s="212"/>
      <c r="CV152" s="212"/>
      <c r="CW152" s="212"/>
      <c r="CX152" s="212"/>
      <c r="CY152" s="212"/>
      <c r="CZ152" s="212"/>
      <c r="DA152" s="212"/>
      <c r="DB152" s="212"/>
      <c r="DC152" s="212"/>
      <c r="DD152" s="212"/>
      <c r="DE152" s="212"/>
      <c r="DF152" s="212"/>
      <c r="DG152" s="212"/>
      <c r="DH152" s="212"/>
      <c r="DI152" s="212"/>
      <c r="DJ152" s="212"/>
      <c r="DK152" s="212"/>
      <c r="DL152" s="212"/>
      <c r="DM152" s="212"/>
      <c r="DN152" s="212"/>
      <c r="DO152" s="212"/>
      <c r="DP152" s="212"/>
      <c r="DQ152" s="212"/>
      <c r="DR152" s="212"/>
      <c r="DS152" s="212"/>
      <c r="DT152" s="212"/>
    </row>
    <row r="153" spans="1:124" ht="55.5" customHeight="1" x14ac:dyDescent="0.2">
      <c r="A153" s="250">
        <v>25</v>
      </c>
      <c r="B153" s="266" t="s">
        <v>178</v>
      </c>
      <c r="C153" s="253" t="str">
        <f>VLOOKUP(B153,FORMULAS!$A$30:$B$52,2,0)</f>
        <v>Garantizar la disponibilidad de la información contenida en los documentos de archivo de las dependencias de la Caja de la Vivienda Popular.</v>
      </c>
      <c r="D153" s="253" t="str">
        <f>VLOOKUP(B153,FORMULAS!$A$30:$C$52,3,0)</f>
        <v xml:space="preserve">Subdirector Administrativo </v>
      </c>
      <c r="E153" s="244" t="s">
        <v>259</v>
      </c>
      <c r="F153" s="244" t="s">
        <v>419</v>
      </c>
      <c r="G153" s="244" t="s">
        <v>420</v>
      </c>
      <c r="H153" s="244" t="s">
        <v>421</v>
      </c>
      <c r="I153" s="232" t="s">
        <v>263</v>
      </c>
      <c r="J153" s="235">
        <v>400</v>
      </c>
      <c r="K153" s="226" t="str">
        <f>+IF(L153=FORMULAS!$N$2,FORMULAS!$O$2,IF('208-PLA-Ft-78 Mapa Gestión'!L153:L158=FORMULAS!$N$3,FORMULAS!$O$3,IF('208-PLA-Ft-78 Mapa Gestión'!L153:L158=FORMULAS!$N$4,FORMULAS!$O$4,IF('208-PLA-Ft-78 Mapa Gestión'!L153:L158=FORMULAS!$N$5,FORMULAS!$O$5,IF('208-PLA-Ft-78 Mapa Gestión'!L153:L158=FORMULAS!$N$6,FORMULAS!$O$6)))))</f>
        <v>Media</v>
      </c>
      <c r="L153" s="241">
        <f>+IF(J153&lt;=FORMULAS!$M$2,FORMULAS!$N$2,IF('208-PLA-Ft-78 Mapa Gestión'!J153&lt;=FORMULAS!$M$3,FORMULAS!$N$3,IF('208-PLA-Ft-78 Mapa Gestión'!J153&lt;=FORMULAS!$M$4,FORMULAS!$N$4,IF('208-PLA-Ft-78 Mapa Gestión'!J153&lt;=FORMULAS!$M$5,FORMULAS!$N$5,FORMULAS!$N$6))))</f>
        <v>0.6</v>
      </c>
      <c r="M153" s="238" t="s">
        <v>91</v>
      </c>
      <c r="N153" s="226" t="str">
        <f>+IF(M153=FORMULAS!$H$2,FORMULAS!$I$2,IF('208-PLA-Ft-78 Mapa Gestión'!M153:M158=FORMULAS!$H$3,FORMULAS!$I$3,IF('208-PLA-Ft-78 Mapa Gestión'!M153:M158=FORMULAS!$H$4,FORMULAS!$I$4,IF('208-PLA-Ft-78 Mapa Gestión'!M153:M158=FORMULAS!$H$5,FORMULAS!$I$5,IF('208-PLA-Ft-78 Mapa Gestión'!M153:M158=FORMULAS!$H$6,FORMULAS!$I$6,IF('208-PLA-Ft-78 Mapa Gestión'!M153:M158=FORMULAS!$H$7,FORMULAS!$I$7,IF('208-PLA-Ft-78 Mapa Gestión'!M153:M158=FORMULAS!$H$8,FORMULAS!$I$8,IF('208-PLA-Ft-78 Mapa Gestión'!M153:M158=FORMULAS!$H$9,FORMULAS!$I$9,IF('208-PLA-Ft-78 Mapa Gestión'!M153:M158=FORMULAS!$H$10,FORMULAS!$I$10,IF('208-PLA-Ft-78 Mapa Gestión'!M153:M158=FORMULAS!$H$11,FORMULAS!$I$11))))))))))</f>
        <v>Moderado</v>
      </c>
      <c r="O153" s="223">
        <f>VLOOKUP(N153,FORMULAS!$I$1:$J$6,2,0)</f>
        <v>0.6</v>
      </c>
      <c r="P153" s="223" t="str">
        <f t="shared" ref="P153" si="137">CONCATENATE(N153,K153)</f>
        <v>ModeradoMedia</v>
      </c>
      <c r="Q153" s="229" t="str">
        <f>VLOOKUP(P153,FORMULAS!$K$17:$L$42,2,0)</f>
        <v>Moderado</v>
      </c>
      <c r="R153" s="132">
        <v>1</v>
      </c>
      <c r="S153" s="130" t="s">
        <v>506</v>
      </c>
      <c r="T153" s="56" t="str">
        <f>VLOOKUP(U153,FORMULAS!$A$15:$B$18,2,0)</f>
        <v>Probabilidad</v>
      </c>
      <c r="U153" s="57" t="s">
        <v>13</v>
      </c>
      <c r="V153" s="58">
        <f>+IF(U153='Tabla Valoración controles'!$D$4,'Tabla Valoración controles'!$F$4,IF('208-PLA-Ft-78 Mapa Gestión'!U153='Tabla Valoración controles'!$D$5,'Tabla Valoración controles'!$F$5,IF(U153=FORMULAS!$A$10,0,'Tabla Valoración controles'!$F$6)))</f>
        <v>0.25</v>
      </c>
      <c r="W153" s="57" t="s">
        <v>8</v>
      </c>
      <c r="X153" s="59">
        <f>+IF(W153='Tabla Valoración controles'!$D$7,'Tabla Valoración controles'!$F$7,IF(U153=FORMULAS!$A$10,0,'Tabla Valoración controles'!$F$8))</f>
        <v>0.15</v>
      </c>
      <c r="Y153" s="57" t="s">
        <v>18</v>
      </c>
      <c r="Z153" s="58">
        <f>+IF(Y153='Tabla Valoración controles'!$D$9,'Tabla Valoración controles'!$F$9,IF(U153=FORMULAS!$A$10,0,'Tabla Valoración controles'!$F$10))</f>
        <v>0</v>
      </c>
      <c r="AA153" s="57" t="s">
        <v>21</v>
      </c>
      <c r="AB153" s="58">
        <f>+IF(AA153='Tabla Valoración controles'!$D$9,'Tabla Valoración controles'!$F$9,IF(W153=FORMULAS!$A$10,0,'Tabla Valoración controles'!$F$10))</f>
        <v>0</v>
      </c>
      <c r="AC153" s="57" t="s">
        <v>100</v>
      </c>
      <c r="AD153" s="58">
        <f>+IF(AC153='Tabla Valoración controles'!$D$13,'Tabla Valoración controles'!$F$13,'Tabla Valoración controles'!$F$14)</f>
        <v>0</v>
      </c>
      <c r="AE153" s="105">
        <f t="shared" si="123"/>
        <v>0.4</v>
      </c>
      <c r="AF153" s="105">
        <f>+IF(T153=FORMULAS!$A$8,'208-PLA-Ft-78 Mapa Gestión'!AE153*'208-PLA-Ft-78 Mapa Gestión'!L153:L158,'208-PLA-Ft-78 Mapa Gestión'!AE153*'208-PLA-Ft-78 Mapa Gestión'!O153:O158)</f>
        <v>0.24</v>
      </c>
      <c r="AG153" s="105">
        <f>+IF(T153=FORMULAS!$A$8,'208-PLA-Ft-78 Mapa Gestión'!L153:L158-'208-PLA-Ft-78 Mapa Gestión'!AF153,0)</f>
        <v>0.36</v>
      </c>
      <c r="AH153" s="213">
        <f t="shared" ref="AH153" si="138">+AG158</f>
        <v>0.36</v>
      </c>
      <c r="AI153" s="213" t="str">
        <f>+IF(AH153&lt;=FORMULAS!$N$2,FORMULAS!$O$2,IF(AH153&lt;=FORMULAS!$N$3,FORMULAS!$O$3,IF(AH153&lt;=FORMULAS!$N$4,FORMULAS!$O$4,IF(AH153&lt;=FORMULAS!$N$5,FORMULAS!$O$5,FORMULAS!O150))))</f>
        <v>Baja</v>
      </c>
      <c r="AJ153" s="213" t="str">
        <f>+IF(T153=FORMULAS!$A$9,AG158,'208-PLA-Ft-78 Mapa Gestión'!N153:N158)</f>
        <v>Moderado</v>
      </c>
      <c r="AK153" s="213">
        <f>+IF(T153=FORMULAS!B153,'208-PLA-Ft-78 Mapa Gestión'!AG158,'208-PLA-Ft-78 Mapa Gestión'!O153:O158)</f>
        <v>0.6</v>
      </c>
      <c r="AL153" s="215" t="str">
        <f t="shared" ref="AL153" si="139">CONCATENATE(AJ153,AI153)</f>
        <v>ModeradoBaja</v>
      </c>
      <c r="AM153" s="216" t="str">
        <f>VLOOKUP(AL153,FORMULAS!$K$17:$L$42,2,0)</f>
        <v>Moderado</v>
      </c>
      <c r="AN153" s="210" t="s">
        <v>163</v>
      </c>
      <c r="AO153" s="139" t="s">
        <v>556</v>
      </c>
      <c r="AP153" s="139" t="s">
        <v>593</v>
      </c>
      <c r="AQ153" s="139" t="s">
        <v>714</v>
      </c>
      <c r="AR153" s="149">
        <v>44562</v>
      </c>
      <c r="AS153" s="149">
        <v>44926</v>
      </c>
      <c r="AT153" s="139" t="s">
        <v>648</v>
      </c>
      <c r="AU153" s="139" t="s">
        <v>649</v>
      </c>
      <c r="AV153" s="157" t="s">
        <v>235</v>
      </c>
      <c r="AW153" s="210"/>
      <c r="AX153" s="108"/>
      <c r="AY153" s="108"/>
      <c r="AZ153" s="108"/>
      <c r="BA153" s="108"/>
      <c r="BB153" s="108"/>
      <c r="BC153" s="108"/>
      <c r="BD153" s="108"/>
      <c r="BE153" s="108"/>
      <c r="BF153" s="108"/>
      <c r="BG153" s="108"/>
      <c r="BH153" s="108"/>
      <c r="BI153" s="108"/>
      <c r="BJ153" s="108"/>
      <c r="BK153" s="108"/>
      <c r="BL153" s="108"/>
      <c r="BM153" s="108"/>
      <c r="BN153" s="108"/>
      <c r="BO153" s="108"/>
      <c r="BP153" s="210"/>
      <c r="BQ153" s="210"/>
      <c r="BR153" s="210"/>
      <c r="BS153" s="210"/>
      <c r="BT153" s="210"/>
      <c r="BU153" s="210"/>
      <c r="BV153" s="210"/>
      <c r="BW153" s="210"/>
      <c r="BX153" s="210"/>
      <c r="BY153" s="210"/>
      <c r="BZ153" s="210"/>
      <c r="CA153" s="210"/>
      <c r="CB153" s="210"/>
      <c r="CC153" s="210"/>
      <c r="CD153" s="210"/>
      <c r="CE153" s="210"/>
      <c r="CF153" s="210"/>
      <c r="CG153" s="210"/>
      <c r="CH153" s="210"/>
      <c r="CI153" s="210"/>
      <c r="CJ153" s="210"/>
      <c r="CK153" s="210"/>
      <c r="CL153" s="210"/>
      <c r="CM153" s="210"/>
      <c r="CN153" s="210"/>
      <c r="CO153" s="210"/>
      <c r="CP153" s="210"/>
      <c r="CQ153" s="210"/>
      <c r="CR153" s="210"/>
      <c r="CS153" s="210"/>
      <c r="CT153" s="210"/>
      <c r="CU153" s="210"/>
      <c r="CV153" s="210"/>
      <c r="CW153" s="210"/>
      <c r="CX153" s="210"/>
      <c r="CY153" s="210"/>
      <c r="CZ153" s="210"/>
      <c r="DA153" s="210"/>
      <c r="DB153" s="210"/>
      <c r="DC153" s="210"/>
      <c r="DD153" s="210"/>
      <c r="DE153" s="210"/>
      <c r="DF153" s="210"/>
      <c r="DG153" s="210"/>
      <c r="DH153" s="210"/>
      <c r="DI153" s="210"/>
      <c r="DJ153" s="210"/>
      <c r="DK153" s="210"/>
      <c r="DL153" s="210"/>
      <c r="DM153" s="210"/>
      <c r="DN153" s="210"/>
      <c r="DO153" s="210"/>
      <c r="DP153" s="210"/>
      <c r="DQ153" s="210"/>
      <c r="DR153" s="210"/>
      <c r="DS153" s="210"/>
      <c r="DT153" s="210"/>
    </row>
    <row r="154" spans="1:124" ht="70.5" customHeight="1" x14ac:dyDescent="0.2">
      <c r="A154" s="251"/>
      <c r="B154" s="267"/>
      <c r="C154" s="254"/>
      <c r="D154" s="254"/>
      <c r="E154" s="245"/>
      <c r="F154" s="245"/>
      <c r="G154" s="245"/>
      <c r="H154" s="245"/>
      <c r="I154" s="233"/>
      <c r="J154" s="236"/>
      <c r="K154" s="227"/>
      <c r="L154" s="242"/>
      <c r="M154" s="239"/>
      <c r="N154" s="227"/>
      <c r="O154" s="224"/>
      <c r="P154" s="224"/>
      <c r="Q154" s="230"/>
      <c r="R154" s="132"/>
      <c r="S154" s="130"/>
      <c r="T154" s="56">
        <f>VLOOKUP(U154,FORMULAS!$A$15:$B$18,2,0)</f>
        <v>0</v>
      </c>
      <c r="U154" s="57" t="s">
        <v>157</v>
      </c>
      <c r="V154" s="58">
        <f>+IF(U154='Tabla Valoración controles'!$D$4,'Tabla Valoración controles'!$F$4,IF('208-PLA-Ft-78 Mapa Gestión'!U154='Tabla Valoración controles'!$D$5,'Tabla Valoración controles'!$F$5,IF(U154=FORMULAS!$A$10,0,'Tabla Valoración controles'!$F$6)))</f>
        <v>0</v>
      </c>
      <c r="W154" s="57"/>
      <c r="X154" s="59">
        <f>+IF(W154='Tabla Valoración controles'!$D$7,'Tabla Valoración controles'!$F$7,IF(U154=FORMULAS!$A$10,0,'Tabla Valoración controles'!$F$8))</f>
        <v>0</v>
      </c>
      <c r="Y154" s="57"/>
      <c r="Z154" s="58">
        <f>+IF(Y154='Tabla Valoración controles'!$D$9,'Tabla Valoración controles'!$F$9,IF(U154=FORMULAS!$A$10,0,'Tabla Valoración controles'!$F$10))</f>
        <v>0</v>
      </c>
      <c r="AA154" s="57"/>
      <c r="AB154" s="58">
        <f>+IF(AA154='Tabla Valoración controles'!$D$9,'Tabla Valoración controles'!$F$9,IF(W154=FORMULAS!$A$10,0,'Tabla Valoración controles'!$F$10))</f>
        <v>0</v>
      </c>
      <c r="AC154" s="57"/>
      <c r="AD154" s="58">
        <f>+IF(AC154='Tabla Valoración controles'!$D$13,'Tabla Valoración controles'!$F$13,'Tabla Valoración controles'!$F$14)</f>
        <v>0</v>
      </c>
      <c r="AE154" s="105">
        <f t="shared" si="123"/>
        <v>0</v>
      </c>
      <c r="AF154" s="105">
        <f t="shared" ref="AF154" si="140">+AE154*AG153</f>
        <v>0</v>
      </c>
      <c r="AG154" s="105">
        <f t="shared" ref="AG154" si="141">+AG153-AF154</f>
        <v>0.36</v>
      </c>
      <c r="AH154" s="214"/>
      <c r="AI154" s="214"/>
      <c r="AJ154" s="214"/>
      <c r="AK154" s="214"/>
      <c r="AL154" s="215"/>
      <c r="AM154" s="217"/>
      <c r="AN154" s="211"/>
      <c r="AO154" s="139" t="s">
        <v>557</v>
      </c>
      <c r="AP154" s="139" t="s">
        <v>593</v>
      </c>
      <c r="AQ154" s="139" t="s">
        <v>329</v>
      </c>
      <c r="AR154" s="149">
        <v>44562</v>
      </c>
      <c r="AS154" s="149">
        <v>44772</v>
      </c>
      <c r="AT154" s="139" t="s">
        <v>650</v>
      </c>
      <c r="AU154" s="139" t="s">
        <v>651</v>
      </c>
      <c r="AV154" s="157" t="s">
        <v>235</v>
      </c>
      <c r="AW154" s="211"/>
      <c r="AX154" s="109"/>
      <c r="AY154" s="109"/>
      <c r="AZ154" s="109"/>
      <c r="BA154" s="109"/>
      <c r="BB154" s="109"/>
      <c r="BC154" s="109"/>
      <c r="BD154" s="109"/>
      <c r="BE154" s="109"/>
      <c r="BF154" s="109"/>
      <c r="BG154" s="109"/>
      <c r="BH154" s="109"/>
      <c r="BI154" s="109"/>
      <c r="BJ154" s="109"/>
      <c r="BK154" s="109"/>
      <c r="BL154" s="109"/>
      <c r="BM154" s="109"/>
      <c r="BN154" s="109"/>
      <c r="BO154" s="109"/>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c r="CP154" s="211"/>
      <c r="CQ154" s="211"/>
      <c r="CR154" s="211"/>
      <c r="CS154" s="211"/>
      <c r="CT154" s="211"/>
      <c r="CU154" s="211"/>
      <c r="CV154" s="211"/>
      <c r="CW154" s="211"/>
      <c r="CX154" s="211"/>
      <c r="CY154" s="211"/>
      <c r="CZ154" s="211"/>
      <c r="DA154" s="211"/>
      <c r="DB154" s="211"/>
      <c r="DC154" s="211"/>
      <c r="DD154" s="211"/>
      <c r="DE154" s="211"/>
      <c r="DF154" s="211"/>
      <c r="DG154" s="211"/>
      <c r="DH154" s="211"/>
      <c r="DI154" s="211"/>
      <c r="DJ154" s="211"/>
      <c r="DK154" s="211"/>
      <c r="DL154" s="211"/>
      <c r="DM154" s="211"/>
      <c r="DN154" s="211"/>
      <c r="DO154" s="211"/>
      <c r="DP154" s="211"/>
      <c r="DQ154" s="211"/>
      <c r="DR154" s="211"/>
      <c r="DS154" s="211"/>
      <c r="DT154" s="211"/>
    </row>
    <row r="155" spans="1:124" ht="17.25" customHeight="1" x14ac:dyDescent="0.2">
      <c r="A155" s="251"/>
      <c r="B155" s="267"/>
      <c r="C155" s="254"/>
      <c r="D155" s="254"/>
      <c r="E155" s="245"/>
      <c r="F155" s="245"/>
      <c r="G155" s="245"/>
      <c r="H155" s="245"/>
      <c r="I155" s="233"/>
      <c r="J155" s="236"/>
      <c r="K155" s="227"/>
      <c r="L155" s="242"/>
      <c r="M155" s="239"/>
      <c r="N155" s="227"/>
      <c r="O155" s="224"/>
      <c r="P155" s="224"/>
      <c r="Q155" s="230"/>
      <c r="R155" s="132"/>
      <c r="S155" s="130"/>
      <c r="T155" s="56">
        <f>VLOOKUP(U155,FORMULAS!$A$15:$B$18,2,0)</f>
        <v>0</v>
      </c>
      <c r="U155" s="57" t="s">
        <v>157</v>
      </c>
      <c r="V155" s="58">
        <f>+IF(U155='Tabla Valoración controles'!$D$4,'Tabla Valoración controles'!$F$4,IF('208-PLA-Ft-78 Mapa Gestión'!U155='Tabla Valoración controles'!$D$5,'Tabla Valoración controles'!$F$5,IF(U155=FORMULAS!$A$10,0,'Tabla Valoración controles'!$F$6)))</f>
        <v>0</v>
      </c>
      <c r="W155" s="57"/>
      <c r="X155" s="59">
        <f>+IF(W155='Tabla Valoración controles'!$D$7,'Tabla Valoración controles'!$F$7,IF(U155=FORMULAS!$A$10,0,'Tabla Valoración controles'!$F$8))</f>
        <v>0</v>
      </c>
      <c r="Y155" s="57"/>
      <c r="Z155" s="58">
        <f>+IF(Y155='Tabla Valoración controles'!$D$9,'Tabla Valoración controles'!$F$9,IF(U155=FORMULAS!$A$10,0,'Tabla Valoración controles'!$F$10))</f>
        <v>0</v>
      </c>
      <c r="AA155" s="57"/>
      <c r="AB155" s="58">
        <f>+IF(AA155='Tabla Valoración controles'!$D$9,'Tabla Valoración controles'!$F$9,IF(W155=FORMULAS!$A$10,0,'Tabla Valoración controles'!$F$10))</f>
        <v>0</v>
      </c>
      <c r="AC155" s="57"/>
      <c r="AD155" s="58">
        <f>+IF(AC155='Tabla Valoración controles'!$D$13,'Tabla Valoración controles'!$F$13,'Tabla Valoración controles'!$F$14)</f>
        <v>0</v>
      </c>
      <c r="AE155" s="105">
        <f t="shared" si="123"/>
        <v>0</v>
      </c>
      <c r="AF155" s="105">
        <f t="shared" ref="AF155:AF158" si="142">+AF154*AE155</f>
        <v>0</v>
      </c>
      <c r="AG155" s="105">
        <f t="shared" si="75"/>
        <v>0.36</v>
      </c>
      <c r="AH155" s="214"/>
      <c r="AI155" s="214"/>
      <c r="AJ155" s="214"/>
      <c r="AK155" s="214"/>
      <c r="AL155" s="215"/>
      <c r="AM155" s="217"/>
      <c r="AN155" s="211"/>
      <c r="AO155" s="146"/>
      <c r="AP155" s="146"/>
      <c r="AQ155" s="146"/>
      <c r="AR155" s="146"/>
      <c r="AS155" s="146"/>
      <c r="AT155" s="146"/>
      <c r="AU155" s="146"/>
      <c r="AV155" s="143"/>
      <c r="AW155" s="211"/>
      <c r="AX155" s="109"/>
      <c r="AY155" s="109"/>
      <c r="AZ155" s="109"/>
      <c r="BA155" s="109"/>
      <c r="BB155" s="109"/>
      <c r="BC155" s="109"/>
      <c r="BD155" s="109"/>
      <c r="BE155" s="109"/>
      <c r="BF155" s="109"/>
      <c r="BG155" s="109"/>
      <c r="BH155" s="109"/>
      <c r="BI155" s="109"/>
      <c r="BJ155" s="109"/>
      <c r="BK155" s="109"/>
      <c r="BL155" s="109"/>
      <c r="BM155" s="109"/>
      <c r="BN155" s="109"/>
      <c r="BO155" s="109"/>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c r="CU155" s="211"/>
      <c r="CV155" s="211"/>
      <c r="CW155" s="211"/>
      <c r="CX155" s="211"/>
      <c r="CY155" s="211"/>
      <c r="CZ155" s="211"/>
      <c r="DA155" s="211"/>
      <c r="DB155" s="211"/>
      <c r="DC155" s="211"/>
      <c r="DD155" s="211"/>
      <c r="DE155" s="211"/>
      <c r="DF155" s="211"/>
      <c r="DG155" s="211"/>
      <c r="DH155" s="211"/>
      <c r="DI155" s="211"/>
      <c r="DJ155" s="211"/>
      <c r="DK155" s="211"/>
      <c r="DL155" s="211"/>
      <c r="DM155" s="211"/>
      <c r="DN155" s="211"/>
      <c r="DO155" s="211"/>
      <c r="DP155" s="211"/>
      <c r="DQ155" s="211"/>
      <c r="DR155" s="211"/>
      <c r="DS155" s="211"/>
      <c r="DT155" s="211"/>
    </row>
    <row r="156" spans="1:124" ht="17.25" customHeight="1" x14ac:dyDescent="0.2">
      <c r="A156" s="251"/>
      <c r="B156" s="267"/>
      <c r="C156" s="254"/>
      <c r="D156" s="254"/>
      <c r="E156" s="245"/>
      <c r="F156" s="245"/>
      <c r="G156" s="245"/>
      <c r="H156" s="245"/>
      <c r="I156" s="233"/>
      <c r="J156" s="236"/>
      <c r="K156" s="227"/>
      <c r="L156" s="242"/>
      <c r="M156" s="239"/>
      <c r="N156" s="227"/>
      <c r="O156" s="224"/>
      <c r="P156" s="224"/>
      <c r="Q156" s="230"/>
      <c r="R156" s="132"/>
      <c r="S156" s="130"/>
      <c r="T156" s="56">
        <f>VLOOKUP(U156,FORMULAS!$A$15:$B$18,2,0)</f>
        <v>0</v>
      </c>
      <c r="U156" s="57" t="s">
        <v>157</v>
      </c>
      <c r="V156" s="58">
        <f>+IF(U156='Tabla Valoración controles'!$D$4,'Tabla Valoración controles'!$F$4,IF('208-PLA-Ft-78 Mapa Gestión'!U156='Tabla Valoración controles'!$D$5,'Tabla Valoración controles'!$F$5,IF(U156=FORMULAS!$A$10,0,'Tabla Valoración controles'!$F$6)))</f>
        <v>0</v>
      </c>
      <c r="W156" s="57"/>
      <c r="X156" s="59">
        <f>+IF(W156='Tabla Valoración controles'!$D$7,'Tabla Valoración controles'!$F$7,IF(U156=FORMULAS!$A$10,0,'Tabla Valoración controles'!$F$8))</f>
        <v>0</v>
      </c>
      <c r="Y156" s="57"/>
      <c r="Z156" s="58">
        <f>+IF(Y156='Tabla Valoración controles'!$D$9,'Tabla Valoración controles'!$F$9,IF(U156=FORMULAS!$A$10,0,'Tabla Valoración controles'!$F$10))</f>
        <v>0</v>
      </c>
      <c r="AA156" s="57"/>
      <c r="AB156" s="58">
        <f>+IF(AA156='Tabla Valoración controles'!$D$9,'Tabla Valoración controles'!$F$9,IF(W156=FORMULAS!$A$10,0,'Tabla Valoración controles'!$F$10))</f>
        <v>0</v>
      </c>
      <c r="AC156" s="57"/>
      <c r="AD156" s="58">
        <f>+IF(AC156='Tabla Valoración controles'!$D$13,'Tabla Valoración controles'!$F$13,'Tabla Valoración controles'!$F$14)</f>
        <v>0</v>
      </c>
      <c r="AE156" s="105">
        <f t="shared" si="123"/>
        <v>0</v>
      </c>
      <c r="AF156" s="105">
        <f t="shared" si="142"/>
        <v>0</v>
      </c>
      <c r="AG156" s="105">
        <f t="shared" ref="AG156:AG218" si="143">+AG155-AF156</f>
        <v>0.36</v>
      </c>
      <c r="AH156" s="214"/>
      <c r="AI156" s="214"/>
      <c r="AJ156" s="214"/>
      <c r="AK156" s="214"/>
      <c r="AL156" s="215"/>
      <c r="AM156" s="217"/>
      <c r="AN156" s="211"/>
      <c r="AO156" s="146"/>
      <c r="AP156" s="146"/>
      <c r="AQ156" s="146"/>
      <c r="AR156" s="146"/>
      <c r="AS156" s="146"/>
      <c r="AT156" s="146"/>
      <c r="AU156" s="146"/>
      <c r="AV156" s="143"/>
      <c r="AW156" s="211"/>
      <c r="AX156" s="109"/>
      <c r="AY156" s="109"/>
      <c r="AZ156" s="109"/>
      <c r="BA156" s="109"/>
      <c r="BB156" s="109"/>
      <c r="BC156" s="109"/>
      <c r="BD156" s="109"/>
      <c r="BE156" s="109"/>
      <c r="BF156" s="109"/>
      <c r="BG156" s="109"/>
      <c r="BH156" s="109"/>
      <c r="BI156" s="109"/>
      <c r="BJ156" s="109"/>
      <c r="BK156" s="109"/>
      <c r="BL156" s="109"/>
      <c r="BM156" s="109"/>
      <c r="BN156" s="109"/>
      <c r="BO156" s="109"/>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c r="CO156" s="211"/>
      <c r="CP156" s="211"/>
      <c r="CQ156" s="211"/>
      <c r="CR156" s="211"/>
      <c r="CS156" s="211"/>
      <c r="CT156" s="211"/>
      <c r="CU156" s="211"/>
      <c r="CV156" s="211"/>
      <c r="CW156" s="211"/>
      <c r="CX156" s="211"/>
      <c r="CY156" s="211"/>
      <c r="CZ156" s="211"/>
      <c r="DA156" s="211"/>
      <c r="DB156" s="211"/>
      <c r="DC156" s="211"/>
      <c r="DD156" s="211"/>
      <c r="DE156" s="211"/>
      <c r="DF156" s="211"/>
      <c r="DG156" s="211"/>
      <c r="DH156" s="211"/>
      <c r="DI156" s="211"/>
      <c r="DJ156" s="211"/>
      <c r="DK156" s="211"/>
      <c r="DL156" s="211"/>
      <c r="DM156" s="211"/>
      <c r="DN156" s="211"/>
      <c r="DO156" s="211"/>
      <c r="DP156" s="211"/>
      <c r="DQ156" s="211"/>
      <c r="DR156" s="211"/>
      <c r="DS156" s="211"/>
      <c r="DT156" s="211"/>
    </row>
    <row r="157" spans="1:124" ht="17.25" customHeight="1" x14ac:dyDescent="0.2">
      <c r="A157" s="251"/>
      <c r="B157" s="267"/>
      <c r="C157" s="254"/>
      <c r="D157" s="254"/>
      <c r="E157" s="245"/>
      <c r="F157" s="245"/>
      <c r="G157" s="245"/>
      <c r="H157" s="245"/>
      <c r="I157" s="233"/>
      <c r="J157" s="236"/>
      <c r="K157" s="227"/>
      <c r="L157" s="242"/>
      <c r="M157" s="239"/>
      <c r="N157" s="227"/>
      <c r="O157" s="224"/>
      <c r="P157" s="224"/>
      <c r="Q157" s="230"/>
      <c r="R157" s="132"/>
      <c r="S157" s="130"/>
      <c r="T157" s="56">
        <f>VLOOKUP(U157,FORMULAS!$A$15:$B$18,2,0)</f>
        <v>0</v>
      </c>
      <c r="U157" s="57" t="s">
        <v>157</v>
      </c>
      <c r="V157" s="58">
        <f>+IF(U157='Tabla Valoración controles'!$D$4,'Tabla Valoración controles'!$F$4,IF('208-PLA-Ft-78 Mapa Gestión'!U157='Tabla Valoración controles'!$D$5,'Tabla Valoración controles'!$F$5,IF(U157=FORMULAS!$A$10,0,'Tabla Valoración controles'!$F$6)))</f>
        <v>0</v>
      </c>
      <c r="W157" s="57"/>
      <c r="X157" s="59">
        <f>+IF(W157='Tabla Valoración controles'!$D$7,'Tabla Valoración controles'!$F$7,IF(U157=FORMULAS!$A$10,0,'Tabla Valoración controles'!$F$8))</f>
        <v>0</v>
      </c>
      <c r="Y157" s="57"/>
      <c r="Z157" s="58">
        <f>+IF(Y157='Tabla Valoración controles'!$D$9,'Tabla Valoración controles'!$F$9,IF(U157=FORMULAS!$A$10,0,'Tabla Valoración controles'!$F$10))</f>
        <v>0</v>
      </c>
      <c r="AA157" s="57"/>
      <c r="AB157" s="58">
        <f>+IF(AA157='Tabla Valoración controles'!$D$9,'Tabla Valoración controles'!$F$9,IF(W157=FORMULAS!$A$10,0,'Tabla Valoración controles'!$F$10))</f>
        <v>0</v>
      </c>
      <c r="AC157" s="57"/>
      <c r="AD157" s="58">
        <f>+IF(AC157='Tabla Valoración controles'!$D$13,'Tabla Valoración controles'!$F$13,'Tabla Valoración controles'!$F$14)</f>
        <v>0</v>
      </c>
      <c r="AE157" s="105">
        <f t="shared" si="123"/>
        <v>0</v>
      </c>
      <c r="AF157" s="105">
        <f t="shared" si="142"/>
        <v>0</v>
      </c>
      <c r="AG157" s="105">
        <f t="shared" si="143"/>
        <v>0.36</v>
      </c>
      <c r="AH157" s="214"/>
      <c r="AI157" s="214"/>
      <c r="AJ157" s="214"/>
      <c r="AK157" s="214"/>
      <c r="AL157" s="215"/>
      <c r="AM157" s="217"/>
      <c r="AN157" s="211"/>
      <c r="AO157" s="146"/>
      <c r="AP157" s="146"/>
      <c r="AQ157" s="146"/>
      <c r="AR157" s="146"/>
      <c r="AS157" s="146"/>
      <c r="AT157" s="146"/>
      <c r="AU157" s="146"/>
      <c r="AV157" s="143"/>
      <c r="AW157" s="211"/>
      <c r="AX157" s="109"/>
      <c r="AY157" s="109"/>
      <c r="AZ157" s="109"/>
      <c r="BA157" s="109"/>
      <c r="BB157" s="109"/>
      <c r="BC157" s="109"/>
      <c r="BD157" s="109"/>
      <c r="BE157" s="109"/>
      <c r="BF157" s="109"/>
      <c r="BG157" s="109"/>
      <c r="BH157" s="109"/>
      <c r="BI157" s="109"/>
      <c r="BJ157" s="109"/>
      <c r="BK157" s="109"/>
      <c r="BL157" s="109"/>
      <c r="BM157" s="109"/>
      <c r="BN157" s="109"/>
      <c r="BO157" s="109"/>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c r="CO157" s="211"/>
      <c r="CP157" s="211"/>
      <c r="CQ157" s="211"/>
      <c r="CR157" s="211"/>
      <c r="CS157" s="211"/>
      <c r="CT157" s="211"/>
      <c r="CU157" s="211"/>
      <c r="CV157" s="211"/>
      <c r="CW157" s="211"/>
      <c r="CX157" s="211"/>
      <c r="CY157" s="211"/>
      <c r="CZ157" s="211"/>
      <c r="DA157" s="211"/>
      <c r="DB157" s="211"/>
      <c r="DC157" s="211"/>
      <c r="DD157" s="211"/>
      <c r="DE157" s="211"/>
      <c r="DF157" s="211"/>
      <c r="DG157" s="211"/>
      <c r="DH157" s="211"/>
      <c r="DI157" s="211"/>
      <c r="DJ157" s="211"/>
      <c r="DK157" s="211"/>
      <c r="DL157" s="211"/>
      <c r="DM157" s="211"/>
      <c r="DN157" s="211"/>
      <c r="DO157" s="211"/>
      <c r="DP157" s="211"/>
      <c r="DQ157" s="211"/>
      <c r="DR157" s="211"/>
      <c r="DS157" s="211"/>
      <c r="DT157" s="211"/>
    </row>
    <row r="158" spans="1:124" ht="17.25" customHeight="1" x14ac:dyDescent="0.2">
      <c r="A158" s="252"/>
      <c r="B158" s="268"/>
      <c r="C158" s="255"/>
      <c r="D158" s="255"/>
      <c r="E158" s="246"/>
      <c r="F158" s="246"/>
      <c r="G158" s="246"/>
      <c r="H158" s="246"/>
      <c r="I158" s="234"/>
      <c r="J158" s="237"/>
      <c r="K158" s="228"/>
      <c r="L158" s="243"/>
      <c r="M158" s="240"/>
      <c r="N158" s="228"/>
      <c r="O158" s="225"/>
      <c r="P158" s="225"/>
      <c r="Q158" s="231"/>
      <c r="R158" s="132"/>
      <c r="S158" s="130"/>
      <c r="T158" s="56">
        <f>VLOOKUP(U158,FORMULAS!$A$15:$B$18,2,0)</f>
        <v>0</v>
      </c>
      <c r="U158" s="57" t="s">
        <v>157</v>
      </c>
      <c r="V158" s="58">
        <f>+IF(U158='Tabla Valoración controles'!$D$4,'Tabla Valoración controles'!$F$4,IF('208-PLA-Ft-78 Mapa Gestión'!U158='Tabla Valoración controles'!$D$5,'Tabla Valoración controles'!$F$5,IF(U158=FORMULAS!$A$10,0,'Tabla Valoración controles'!$F$6)))</f>
        <v>0</v>
      </c>
      <c r="W158" s="57"/>
      <c r="X158" s="59">
        <f>+IF(W158='Tabla Valoración controles'!$D$7,'Tabla Valoración controles'!$F$7,IF(U158=FORMULAS!$A$10,0,'Tabla Valoración controles'!$F$8))</f>
        <v>0</v>
      </c>
      <c r="Y158" s="57"/>
      <c r="Z158" s="58">
        <f>+IF(Y158='Tabla Valoración controles'!$D$9,'Tabla Valoración controles'!$F$9,IF(U158=FORMULAS!$A$10,0,'Tabla Valoración controles'!$F$10))</f>
        <v>0</v>
      </c>
      <c r="AA158" s="57"/>
      <c r="AB158" s="58">
        <f>+IF(AA158='Tabla Valoración controles'!$D$9,'Tabla Valoración controles'!$F$9,IF(W158=FORMULAS!$A$10,0,'Tabla Valoración controles'!$F$10))</f>
        <v>0</v>
      </c>
      <c r="AC158" s="57"/>
      <c r="AD158" s="58">
        <f>+IF(AC158='Tabla Valoración controles'!$D$13,'Tabla Valoración controles'!$F$13,'Tabla Valoración controles'!$F$14)</f>
        <v>0</v>
      </c>
      <c r="AE158" s="105">
        <f t="shared" si="123"/>
        <v>0</v>
      </c>
      <c r="AF158" s="105">
        <f t="shared" si="142"/>
        <v>0</v>
      </c>
      <c r="AG158" s="105">
        <f t="shared" si="143"/>
        <v>0.36</v>
      </c>
      <c r="AH158" s="214"/>
      <c r="AI158" s="214"/>
      <c r="AJ158" s="214"/>
      <c r="AK158" s="214"/>
      <c r="AL158" s="215"/>
      <c r="AM158" s="265"/>
      <c r="AN158" s="212"/>
      <c r="AO158" s="146"/>
      <c r="AP158" s="146"/>
      <c r="AQ158" s="146"/>
      <c r="AR158" s="146"/>
      <c r="AS158" s="146"/>
      <c r="AT158" s="146"/>
      <c r="AU158" s="146"/>
      <c r="AV158" s="144"/>
      <c r="AW158" s="212"/>
      <c r="AX158" s="110"/>
      <c r="AY158" s="110"/>
      <c r="AZ158" s="110"/>
      <c r="BA158" s="110"/>
      <c r="BB158" s="110"/>
      <c r="BC158" s="110"/>
      <c r="BD158" s="110"/>
      <c r="BE158" s="110"/>
      <c r="BF158" s="110"/>
      <c r="BG158" s="110"/>
      <c r="BH158" s="110"/>
      <c r="BI158" s="110"/>
      <c r="BJ158" s="110"/>
      <c r="BK158" s="110"/>
      <c r="BL158" s="110"/>
      <c r="BM158" s="110"/>
      <c r="BN158" s="110"/>
      <c r="BO158" s="110"/>
      <c r="BP158" s="212"/>
      <c r="BQ158" s="212"/>
      <c r="BR158" s="212"/>
      <c r="BS158" s="212"/>
      <c r="BT158" s="212"/>
      <c r="BU158" s="212"/>
      <c r="BV158" s="212"/>
      <c r="BW158" s="212"/>
      <c r="BX158" s="212"/>
      <c r="BY158" s="212"/>
      <c r="BZ158" s="212"/>
      <c r="CA158" s="212"/>
      <c r="CB158" s="212"/>
      <c r="CC158" s="212"/>
      <c r="CD158" s="212"/>
      <c r="CE158" s="212"/>
      <c r="CF158" s="212"/>
      <c r="CG158" s="212"/>
      <c r="CH158" s="212"/>
      <c r="CI158" s="212"/>
      <c r="CJ158" s="212"/>
      <c r="CK158" s="212"/>
      <c r="CL158" s="212"/>
      <c r="CM158" s="212"/>
      <c r="CN158" s="212"/>
      <c r="CO158" s="212"/>
      <c r="CP158" s="212"/>
      <c r="CQ158" s="212"/>
      <c r="CR158" s="212"/>
      <c r="CS158" s="212"/>
      <c r="CT158" s="212"/>
      <c r="CU158" s="212"/>
      <c r="CV158" s="212"/>
      <c r="CW158" s="212"/>
      <c r="CX158" s="212"/>
      <c r="CY158" s="212"/>
      <c r="CZ158" s="212"/>
      <c r="DA158" s="212"/>
      <c r="DB158" s="212"/>
      <c r="DC158" s="212"/>
      <c r="DD158" s="212"/>
      <c r="DE158" s="212"/>
      <c r="DF158" s="212"/>
      <c r="DG158" s="212"/>
      <c r="DH158" s="212"/>
      <c r="DI158" s="212"/>
      <c r="DJ158" s="212"/>
      <c r="DK158" s="212"/>
      <c r="DL158" s="212"/>
      <c r="DM158" s="212"/>
      <c r="DN158" s="212"/>
      <c r="DO158" s="212"/>
      <c r="DP158" s="212"/>
      <c r="DQ158" s="212"/>
      <c r="DR158" s="212"/>
      <c r="DS158" s="212"/>
      <c r="DT158" s="212"/>
    </row>
    <row r="159" spans="1:124" ht="135.75" customHeight="1" x14ac:dyDescent="0.2">
      <c r="A159" s="250">
        <v>26</v>
      </c>
      <c r="B159" s="244" t="s">
        <v>347</v>
      </c>
      <c r="C159" s="253" t="str">
        <f>VLOOKUP(B159,FORMULAS!$A$30:$B$52,2,0)</f>
        <v>Fortalecer el modelo de gestión, la infraestructura operacional y los sistemas de información de la Caja de Vivienda Popular.</v>
      </c>
      <c r="D159" s="253" t="str">
        <f>VLOOKUP(B159,FORMULAS!$A$30:$C$52,3,0)</f>
        <v xml:space="preserve">Jefe Oficina Asesora de Planeación </v>
      </c>
      <c r="E159" s="244" t="s">
        <v>113</v>
      </c>
      <c r="F159" s="232" t="s">
        <v>422</v>
      </c>
      <c r="G159" s="232" t="s">
        <v>423</v>
      </c>
      <c r="H159" s="276" t="s">
        <v>424</v>
      </c>
      <c r="I159" s="232" t="s">
        <v>263</v>
      </c>
      <c r="J159" s="235">
        <v>12</v>
      </c>
      <c r="K159" s="226" t="str">
        <f>+IF(L159=FORMULAS!$N$2,FORMULAS!$O$2,IF('208-PLA-Ft-78 Mapa Gestión'!L159:L164=FORMULAS!$N$3,FORMULAS!$O$3,IF('208-PLA-Ft-78 Mapa Gestión'!L159:L164=FORMULAS!$N$4,FORMULAS!$O$4,IF('208-PLA-Ft-78 Mapa Gestión'!L159:L164=FORMULAS!$N$5,FORMULAS!$O$5,IF('208-PLA-Ft-78 Mapa Gestión'!L159:L164=FORMULAS!$N$6,FORMULAS!$O$6)))))</f>
        <v>Baja</v>
      </c>
      <c r="L159" s="241">
        <f>+IF(J159&lt;=FORMULAS!$M$2,FORMULAS!$N$2,IF('208-PLA-Ft-78 Mapa Gestión'!J159&lt;=FORMULAS!$M$3,FORMULAS!$N$3,IF('208-PLA-Ft-78 Mapa Gestión'!J159&lt;=FORMULAS!$M$4,FORMULAS!$N$4,IF('208-PLA-Ft-78 Mapa Gestión'!J159&lt;=FORMULAS!$M$5,FORMULAS!$N$5,FORMULAS!$N$6))))</f>
        <v>0.4</v>
      </c>
      <c r="M159" s="238" t="s">
        <v>262</v>
      </c>
      <c r="N159" s="226" t="str">
        <f>+IF(M159=FORMULAS!$H$2,FORMULAS!$I$2,IF('208-PLA-Ft-78 Mapa Gestión'!M159:M164=FORMULAS!$H$3,FORMULAS!$I$3,IF('208-PLA-Ft-78 Mapa Gestión'!M159:M164=FORMULAS!$H$4,FORMULAS!$I$4,IF('208-PLA-Ft-78 Mapa Gestión'!M159:M164=FORMULAS!$H$5,FORMULAS!$I$5,IF('208-PLA-Ft-78 Mapa Gestión'!M159:M164=FORMULAS!$H$6,FORMULAS!$I$6,IF('208-PLA-Ft-78 Mapa Gestión'!M159:M164=FORMULAS!$H$7,FORMULAS!$I$7,IF('208-PLA-Ft-78 Mapa Gestión'!M159:M164=FORMULAS!$H$8,FORMULAS!$I$8,IF('208-PLA-Ft-78 Mapa Gestión'!M159:M164=FORMULAS!$H$9,FORMULAS!$I$9,IF('208-PLA-Ft-78 Mapa Gestión'!M159:M164=FORMULAS!$H$10,FORMULAS!$I$10,IF('208-PLA-Ft-78 Mapa Gestión'!M159:M164=FORMULAS!$H$11,FORMULAS!$I$11))))))))))</f>
        <v>Mayor</v>
      </c>
      <c r="O159" s="223">
        <f>VLOOKUP(N159,FORMULAS!$I$1:$J$6,2,0)</f>
        <v>0.8</v>
      </c>
      <c r="P159" s="223" t="str">
        <f t="shared" ref="P159" si="144">CONCATENATE(N159,K159)</f>
        <v>MayorBaja</v>
      </c>
      <c r="Q159" s="229" t="str">
        <f>VLOOKUP(P159,FORMULAS!$K$17:$L$42,2,0)</f>
        <v>Alto</v>
      </c>
      <c r="R159" s="132">
        <v>1</v>
      </c>
      <c r="S159" s="130" t="s">
        <v>507</v>
      </c>
      <c r="T159" s="56" t="str">
        <f>VLOOKUP(U159,FORMULAS!$A$15:$B$18,2,0)</f>
        <v>Probabilidad</v>
      </c>
      <c r="U159" s="57" t="s">
        <v>13</v>
      </c>
      <c r="V159" s="58">
        <f>+IF(U159='Tabla Valoración controles'!$D$4,'Tabla Valoración controles'!$F$4,IF('208-PLA-Ft-78 Mapa Gestión'!U159='Tabla Valoración controles'!$D$5,'Tabla Valoración controles'!$F$5,IF(U159=FORMULAS!$A$10,0,'Tabla Valoración controles'!$F$6)))</f>
        <v>0.25</v>
      </c>
      <c r="W159" s="57" t="s">
        <v>8</v>
      </c>
      <c r="X159" s="59">
        <f>+IF(W159='Tabla Valoración controles'!$D$7,'Tabla Valoración controles'!$F$7,IF(U159=FORMULAS!$A$10,0,'Tabla Valoración controles'!$F$8))</f>
        <v>0.15</v>
      </c>
      <c r="Y159" s="57" t="s">
        <v>19</v>
      </c>
      <c r="Z159" s="58">
        <f>+IF(Y159='Tabla Valoración controles'!$D$9,'Tabla Valoración controles'!$F$9,IF(U159=FORMULAS!$A$10,0,'Tabla Valoración controles'!$F$10))</f>
        <v>0</v>
      </c>
      <c r="AA159" s="57" t="s">
        <v>21</v>
      </c>
      <c r="AB159" s="58">
        <f>+IF(AA159='Tabla Valoración controles'!$D$9,'Tabla Valoración controles'!$F$9,IF(W159=FORMULAS!$A$10,0,'Tabla Valoración controles'!$F$10))</f>
        <v>0</v>
      </c>
      <c r="AC159" s="57" t="s">
        <v>100</v>
      </c>
      <c r="AD159" s="58">
        <f>+IF(AC159='Tabla Valoración controles'!$D$13,'Tabla Valoración controles'!$F$13,'Tabla Valoración controles'!$F$14)</f>
        <v>0</v>
      </c>
      <c r="AE159" s="105">
        <f t="shared" si="123"/>
        <v>0.4</v>
      </c>
      <c r="AF159" s="105">
        <f>+IF(T159=FORMULAS!$A$8,'208-PLA-Ft-78 Mapa Gestión'!AE159*'208-PLA-Ft-78 Mapa Gestión'!L159:L164,'208-PLA-Ft-78 Mapa Gestión'!AE159*'208-PLA-Ft-78 Mapa Gestión'!O159:O164)</f>
        <v>0.16000000000000003</v>
      </c>
      <c r="AG159" s="105">
        <f>+IF(T159=FORMULAS!$A$8,'208-PLA-Ft-78 Mapa Gestión'!L159:L164-'208-PLA-Ft-78 Mapa Gestión'!AF159,0)</f>
        <v>0.24</v>
      </c>
      <c r="AH159" s="213">
        <f t="shared" ref="AH159" si="145">+AG164</f>
        <v>0.16799999999999998</v>
      </c>
      <c r="AI159" s="213" t="str">
        <f>+IF(AH159&lt;=FORMULAS!$N$2,FORMULAS!$O$2,IF(AH159&lt;=FORMULAS!$N$3,FORMULAS!$O$3,IF(AH159&lt;=FORMULAS!$N$4,FORMULAS!$O$4,IF(AH159&lt;=FORMULAS!$N$5,FORMULAS!$O$5,FORMULAS!O156))))</f>
        <v>Muy Baja</v>
      </c>
      <c r="AJ159" s="213" t="str">
        <f>+IF(T159=FORMULAS!$A$9,AG164,'208-PLA-Ft-78 Mapa Gestión'!N159:N164)</f>
        <v>Mayor</v>
      </c>
      <c r="AK159" s="213">
        <f>+IF(T159=FORMULAS!B159,'208-PLA-Ft-78 Mapa Gestión'!AG164,'208-PLA-Ft-78 Mapa Gestión'!O159:O164)</f>
        <v>0.8</v>
      </c>
      <c r="AL159" s="215" t="str">
        <f t="shared" ref="AL159" si="146">CONCATENATE(AJ159,AI159)</f>
        <v>MayorMuy Baja</v>
      </c>
      <c r="AM159" s="216" t="str">
        <f>VLOOKUP(AL159,FORMULAS!$K$17:$L$42,2,0)</f>
        <v>Alto</v>
      </c>
      <c r="AN159" s="210" t="s">
        <v>163</v>
      </c>
      <c r="AO159" s="139" t="s">
        <v>558</v>
      </c>
      <c r="AP159" s="139" t="s">
        <v>596</v>
      </c>
      <c r="AQ159" s="164" t="s">
        <v>327</v>
      </c>
      <c r="AR159" s="158">
        <v>44593</v>
      </c>
      <c r="AS159" s="158">
        <v>44926</v>
      </c>
      <c r="AT159" s="139" t="s">
        <v>652</v>
      </c>
      <c r="AU159" s="139" t="s">
        <v>653</v>
      </c>
      <c r="AV159" s="157" t="s">
        <v>235</v>
      </c>
      <c r="AW159" s="207" t="s">
        <v>707</v>
      </c>
      <c r="AX159" s="108"/>
      <c r="AY159" s="108"/>
      <c r="AZ159" s="108"/>
      <c r="BA159" s="108"/>
      <c r="BB159" s="108"/>
      <c r="BC159" s="108"/>
      <c r="BD159" s="108"/>
      <c r="BE159" s="108"/>
      <c r="BF159" s="108"/>
      <c r="BG159" s="108"/>
      <c r="BH159" s="108"/>
      <c r="BI159" s="108"/>
      <c r="BJ159" s="108"/>
      <c r="BK159" s="108"/>
      <c r="BL159" s="108"/>
      <c r="BM159" s="108"/>
      <c r="BN159" s="108"/>
      <c r="BO159" s="108"/>
      <c r="BP159" s="210"/>
      <c r="BQ159" s="210"/>
      <c r="BR159" s="210"/>
      <c r="BS159" s="210"/>
      <c r="BT159" s="210"/>
      <c r="BU159" s="210"/>
      <c r="BV159" s="210"/>
      <c r="BW159" s="210"/>
      <c r="BX159" s="210"/>
      <c r="BY159" s="210"/>
      <c r="BZ159" s="210"/>
      <c r="CA159" s="210"/>
      <c r="CB159" s="210"/>
      <c r="CC159" s="210"/>
      <c r="CD159" s="210"/>
      <c r="CE159" s="210"/>
      <c r="CF159" s="210"/>
      <c r="CG159" s="210"/>
      <c r="CH159" s="210"/>
      <c r="CI159" s="210"/>
      <c r="CJ159" s="210"/>
      <c r="CK159" s="210"/>
      <c r="CL159" s="210"/>
      <c r="CM159" s="210"/>
      <c r="CN159" s="210"/>
      <c r="CO159" s="210"/>
      <c r="CP159" s="210"/>
      <c r="CQ159" s="210"/>
      <c r="CR159" s="210"/>
      <c r="CS159" s="210"/>
      <c r="CT159" s="210"/>
      <c r="CU159" s="210"/>
      <c r="CV159" s="210"/>
      <c r="CW159" s="210"/>
      <c r="CX159" s="210"/>
      <c r="CY159" s="210"/>
      <c r="CZ159" s="210"/>
      <c r="DA159" s="210"/>
      <c r="DB159" s="210"/>
      <c r="DC159" s="210"/>
      <c r="DD159" s="210"/>
      <c r="DE159" s="210"/>
      <c r="DF159" s="210"/>
      <c r="DG159" s="210"/>
      <c r="DH159" s="210"/>
      <c r="DI159" s="210"/>
      <c r="DJ159" s="210"/>
      <c r="DK159" s="210"/>
      <c r="DL159" s="210"/>
      <c r="DM159" s="210"/>
      <c r="DN159" s="210"/>
      <c r="DO159" s="210"/>
      <c r="DP159" s="210"/>
      <c r="DQ159" s="210"/>
      <c r="DR159" s="210"/>
      <c r="DS159" s="210"/>
      <c r="DT159" s="210"/>
    </row>
    <row r="160" spans="1:124" ht="135.75" customHeight="1" x14ac:dyDescent="0.2">
      <c r="A160" s="251"/>
      <c r="B160" s="245"/>
      <c r="C160" s="254"/>
      <c r="D160" s="254"/>
      <c r="E160" s="245"/>
      <c r="F160" s="233"/>
      <c r="G160" s="233"/>
      <c r="H160" s="274"/>
      <c r="I160" s="233"/>
      <c r="J160" s="236"/>
      <c r="K160" s="227"/>
      <c r="L160" s="242"/>
      <c r="M160" s="239"/>
      <c r="N160" s="227"/>
      <c r="O160" s="224"/>
      <c r="P160" s="224"/>
      <c r="Q160" s="230"/>
      <c r="R160" s="132">
        <v>2</v>
      </c>
      <c r="S160" s="131" t="s">
        <v>508</v>
      </c>
      <c r="T160" s="56" t="str">
        <f>VLOOKUP(U160,FORMULAS!$A$15:$B$18,2,0)</f>
        <v>Probabilidad</v>
      </c>
      <c r="U160" s="57" t="s">
        <v>14</v>
      </c>
      <c r="V160" s="58">
        <f>+IF(U160='Tabla Valoración controles'!$D$4,'Tabla Valoración controles'!$F$4,IF('208-PLA-Ft-78 Mapa Gestión'!U160='Tabla Valoración controles'!$D$5,'Tabla Valoración controles'!$F$5,IF(U160=FORMULAS!$A$10,0,'Tabla Valoración controles'!$F$6)))</f>
        <v>0.15</v>
      </c>
      <c r="W160" s="57" t="s">
        <v>8</v>
      </c>
      <c r="X160" s="59">
        <f>+IF(W160='Tabla Valoración controles'!$D$7,'Tabla Valoración controles'!$F$7,IF(U160=FORMULAS!$A$10,0,'Tabla Valoración controles'!$F$8))</f>
        <v>0.15</v>
      </c>
      <c r="Y160" s="57" t="s">
        <v>18</v>
      </c>
      <c r="Z160" s="58">
        <f>+IF(Y160='Tabla Valoración controles'!$D$9,'Tabla Valoración controles'!$F$9,IF(U160=FORMULAS!$A$10,0,'Tabla Valoración controles'!$F$10))</f>
        <v>0</v>
      </c>
      <c r="AA160" s="57" t="s">
        <v>21</v>
      </c>
      <c r="AB160" s="58">
        <f>+IF(AA160='Tabla Valoración controles'!$D$9,'Tabla Valoración controles'!$F$9,IF(W160=FORMULAS!$A$10,0,'Tabla Valoración controles'!$F$10))</f>
        <v>0</v>
      </c>
      <c r="AC160" s="57" t="s">
        <v>100</v>
      </c>
      <c r="AD160" s="58">
        <f>+IF(AC160='Tabla Valoración controles'!$D$13,'Tabla Valoración controles'!$F$13,'Tabla Valoración controles'!$F$14)</f>
        <v>0</v>
      </c>
      <c r="AE160" s="105">
        <f t="shared" si="123"/>
        <v>0.3</v>
      </c>
      <c r="AF160" s="105">
        <f t="shared" ref="AF160" si="147">+AE160*AG159</f>
        <v>7.1999999999999995E-2</v>
      </c>
      <c r="AG160" s="105">
        <f t="shared" ref="AG160" si="148">+AG159-AF160</f>
        <v>0.16799999999999998</v>
      </c>
      <c r="AH160" s="214"/>
      <c r="AI160" s="214"/>
      <c r="AJ160" s="214"/>
      <c r="AK160" s="214"/>
      <c r="AL160" s="215"/>
      <c r="AM160" s="217"/>
      <c r="AN160" s="211"/>
      <c r="AO160" s="139"/>
      <c r="AP160" s="139"/>
      <c r="AQ160" s="164"/>
      <c r="AR160" s="139"/>
      <c r="AS160" s="139"/>
      <c r="AT160" s="139"/>
      <c r="AU160" s="139"/>
      <c r="AV160" s="143"/>
      <c r="AW160" s="208"/>
      <c r="AX160" s="109"/>
      <c r="AY160" s="109"/>
      <c r="AZ160" s="109"/>
      <c r="BA160" s="109"/>
      <c r="BB160" s="109"/>
      <c r="BC160" s="109"/>
      <c r="BD160" s="109"/>
      <c r="BE160" s="109"/>
      <c r="BF160" s="109"/>
      <c r="BG160" s="109"/>
      <c r="BH160" s="109"/>
      <c r="BI160" s="109"/>
      <c r="BJ160" s="109"/>
      <c r="BK160" s="109"/>
      <c r="BL160" s="109"/>
      <c r="BM160" s="109"/>
      <c r="BN160" s="109"/>
      <c r="BO160" s="109"/>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c r="CP160" s="211"/>
      <c r="CQ160" s="211"/>
      <c r="CR160" s="211"/>
      <c r="CS160" s="211"/>
      <c r="CT160" s="211"/>
      <c r="CU160" s="211"/>
      <c r="CV160" s="211"/>
      <c r="CW160" s="211"/>
      <c r="CX160" s="211"/>
      <c r="CY160" s="211"/>
      <c r="CZ160" s="211"/>
      <c r="DA160" s="211"/>
      <c r="DB160" s="211"/>
      <c r="DC160" s="211"/>
      <c r="DD160" s="211"/>
      <c r="DE160" s="211"/>
      <c r="DF160" s="211"/>
      <c r="DG160" s="211"/>
      <c r="DH160" s="211"/>
      <c r="DI160" s="211"/>
      <c r="DJ160" s="211"/>
      <c r="DK160" s="211"/>
      <c r="DL160" s="211"/>
      <c r="DM160" s="211"/>
      <c r="DN160" s="211"/>
      <c r="DO160" s="211"/>
      <c r="DP160" s="211"/>
      <c r="DQ160" s="211"/>
      <c r="DR160" s="211"/>
      <c r="DS160" s="211"/>
      <c r="DT160" s="211"/>
    </row>
    <row r="161" spans="1:124" ht="17.25" customHeight="1" x14ac:dyDescent="0.2">
      <c r="A161" s="251"/>
      <c r="B161" s="245"/>
      <c r="C161" s="254"/>
      <c r="D161" s="254"/>
      <c r="E161" s="245"/>
      <c r="F161" s="233"/>
      <c r="G161" s="233"/>
      <c r="H161" s="274"/>
      <c r="I161" s="233"/>
      <c r="J161" s="236"/>
      <c r="K161" s="227"/>
      <c r="L161" s="242"/>
      <c r="M161" s="239"/>
      <c r="N161" s="227"/>
      <c r="O161" s="224"/>
      <c r="P161" s="224"/>
      <c r="Q161" s="230"/>
      <c r="R161" s="132"/>
      <c r="S161" s="130"/>
      <c r="T161" s="56">
        <f>VLOOKUP(U161,FORMULAS!$A$15:$B$18,2,0)</f>
        <v>0</v>
      </c>
      <c r="U161" s="57" t="s">
        <v>157</v>
      </c>
      <c r="V161" s="58">
        <f>+IF(U161='Tabla Valoración controles'!$D$4,'Tabla Valoración controles'!$F$4,IF('208-PLA-Ft-78 Mapa Gestión'!U161='Tabla Valoración controles'!$D$5,'Tabla Valoración controles'!$F$5,IF(U161=FORMULAS!$A$10,0,'Tabla Valoración controles'!$F$6)))</f>
        <v>0</v>
      </c>
      <c r="W161" s="57"/>
      <c r="X161" s="59">
        <f>+IF(W161='Tabla Valoración controles'!$D$7,'Tabla Valoración controles'!$F$7,IF(U161=FORMULAS!$A$10,0,'Tabla Valoración controles'!$F$8))</f>
        <v>0</v>
      </c>
      <c r="Y161" s="57"/>
      <c r="Z161" s="58">
        <f>+IF(Y161='Tabla Valoración controles'!$D$9,'Tabla Valoración controles'!$F$9,IF(U161=FORMULAS!$A$10,0,'Tabla Valoración controles'!$F$10))</f>
        <v>0</v>
      </c>
      <c r="AA161" s="57"/>
      <c r="AB161" s="58">
        <f>+IF(AA161='Tabla Valoración controles'!$D$9,'Tabla Valoración controles'!$F$9,IF(W161=FORMULAS!$A$10,0,'Tabla Valoración controles'!$F$10))</f>
        <v>0</v>
      </c>
      <c r="AC161" s="57"/>
      <c r="AD161" s="58">
        <f>+IF(AC161='Tabla Valoración controles'!$D$13,'Tabla Valoración controles'!$F$13,'Tabla Valoración controles'!$F$14)</f>
        <v>0</v>
      </c>
      <c r="AE161" s="105">
        <f t="shared" si="123"/>
        <v>0</v>
      </c>
      <c r="AF161" s="105">
        <f t="shared" ref="AF161:AF164" si="149">+AF160*AE161</f>
        <v>0</v>
      </c>
      <c r="AG161" s="105">
        <f t="shared" si="143"/>
        <v>0.16799999999999998</v>
      </c>
      <c r="AH161" s="214"/>
      <c r="AI161" s="214"/>
      <c r="AJ161" s="214"/>
      <c r="AK161" s="214"/>
      <c r="AL161" s="215"/>
      <c r="AM161" s="217"/>
      <c r="AN161" s="211"/>
      <c r="AO161" s="139"/>
      <c r="AP161" s="139"/>
      <c r="AQ161" s="164"/>
      <c r="AR161" s="139"/>
      <c r="AS161" s="139"/>
      <c r="AT161" s="139"/>
      <c r="AU161" s="139"/>
      <c r="AV161" s="143"/>
      <c r="AW161" s="208"/>
      <c r="AX161" s="109"/>
      <c r="AY161" s="109"/>
      <c r="AZ161" s="109"/>
      <c r="BA161" s="109"/>
      <c r="BB161" s="109"/>
      <c r="BC161" s="109"/>
      <c r="BD161" s="109"/>
      <c r="BE161" s="109"/>
      <c r="BF161" s="109"/>
      <c r="BG161" s="109"/>
      <c r="BH161" s="109"/>
      <c r="BI161" s="109"/>
      <c r="BJ161" s="109"/>
      <c r="BK161" s="109"/>
      <c r="BL161" s="109"/>
      <c r="BM161" s="109"/>
      <c r="BN161" s="109"/>
      <c r="BO161" s="109"/>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c r="CO161" s="211"/>
      <c r="CP161" s="211"/>
      <c r="CQ161" s="211"/>
      <c r="CR161" s="211"/>
      <c r="CS161" s="211"/>
      <c r="CT161" s="211"/>
      <c r="CU161" s="211"/>
      <c r="CV161" s="211"/>
      <c r="CW161" s="211"/>
      <c r="CX161" s="211"/>
      <c r="CY161" s="211"/>
      <c r="CZ161" s="211"/>
      <c r="DA161" s="211"/>
      <c r="DB161" s="211"/>
      <c r="DC161" s="211"/>
      <c r="DD161" s="211"/>
      <c r="DE161" s="211"/>
      <c r="DF161" s="211"/>
      <c r="DG161" s="211"/>
      <c r="DH161" s="211"/>
      <c r="DI161" s="211"/>
      <c r="DJ161" s="211"/>
      <c r="DK161" s="211"/>
      <c r="DL161" s="211"/>
      <c r="DM161" s="211"/>
      <c r="DN161" s="211"/>
      <c r="DO161" s="211"/>
      <c r="DP161" s="211"/>
      <c r="DQ161" s="211"/>
      <c r="DR161" s="211"/>
      <c r="DS161" s="211"/>
      <c r="DT161" s="211"/>
    </row>
    <row r="162" spans="1:124" ht="17.25" customHeight="1" x14ac:dyDescent="0.2">
      <c r="A162" s="251"/>
      <c r="B162" s="245"/>
      <c r="C162" s="254"/>
      <c r="D162" s="254"/>
      <c r="E162" s="245"/>
      <c r="F162" s="233"/>
      <c r="G162" s="233"/>
      <c r="H162" s="274"/>
      <c r="I162" s="233"/>
      <c r="J162" s="236"/>
      <c r="K162" s="227"/>
      <c r="L162" s="242"/>
      <c r="M162" s="239"/>
      <c r="N162" s="227"/>
      <c r="O162" s="224"/>
      <c r="P162" s="224"/>
      <c r="Q162" s="230"/>
      <c r="R162" s="132"/>
      <c r="S162" s="130"/>
      <c r="T162" s="56">
        <f>VLOOKUP(U162,FORMULAS!$A$15:$B$18,2,0)</f>
        <v>0</v>
      </c>
      <c r="U162" s="57" t="s">
        <v>157</v>
      </c>
      <c r="V162" s="58">
        <f>+IF(U162='Tabla Valoración controles'!$D$4,'Tabla Valoración controles'!$F$4,IF('208-PLA-Ft-78 Mapa Gestión'!U162='Tabla Valoración controles'!$D$5,'Tabla Valoración controles'!$F$5,IF(U162=FORMULAS!$A$10,0,'Tabla Valoración controles'!$F$6)))</f>
        <v>0</v>
      </c>
      <c r="W162" s="57"/>
      <c r="X162" s="59">
        <f>+IF(W162='Tabla Valoración controles'!$D$7,'Tabla Valoración controles'!$F$7,IF(U162=FORMULAS!$A$10,0,'Tabla Valoración controles'!$F$8))</f>
        <v>0</v>
      </c>
      <c r="Y162" s="57"/>
      <c r="Z162" s="58">
        <f>+IF(Y162='Tabla Valoración controles'!$D$9,'Tabla Valoración controles'!$F$9,IF(U162=FORMULAS!$A$10,0,'Tabla Valoración controles'!$F$10))</f>
        <v>0</v>
      </c>
      <c r="AA162" s="57"/>
      <c r="AB162" s="58">
        <f>+IF(AA162='Tabla Valoración controles'!$D$9,'Tabla Valoración controles'!$F$9,IF(W162=FORMULAS!$A$10,0,'Tabla Valoración controles'!$F$10))</f>
        <v>0</v>
      </c>
      <c r="AC162" s="57"/>
      <c r="AD162" s="58">
        <f>+IF(AC162='Tabla Valoración controles'!$D$13,'Tabla Valoración controles'!$F$13,'Tabla Valoración controles'!$F$14)</f>
        <v>0</v>
      </c>
      <c r="AE162" s="105">
        <f t="shared" si="123"/>
        <v>0</v>
      </c>
      <c r="AF162" s="105">
        <f t="shared" si="149"/>
        <v>0</v>
      </c>
      <c r="AG162" s="105">
        <f t="shared" si="143"/>
        <v>0.16799999999999998</v>
      </c>
      <c r="AH162" s="214"/>
      <c r="AI162" s="214"/>
      <c r="AJ162" s="214"/>
      <c r="AK162" s="214"/>
      <c r="AL162" s="215"/>
      <c r="AM162" s="217"/>
      <c r="AN162" s="211"/>
      <c r="AO162" s="139"/>
      <c r="AP162" s="139"/>
      <c r="AQ162" s="164"/>
      <c r="AR162" s="139"/>
      <c r="AS162" s="139"/>
      <c r="AT162" s="139"/>
      <c r="AU162" s="139"/>
      <c r="AV162" s="143"/>
      <c r="AW162" s="208"/>
      <c r="AX162" s="109"/>
      <c r="AY162" s="109"/>
      <c r="AZ162" s="109"/>
      <c r="BA162" s="109"/>
      <c r="BB162" s="109"/>
      <c r="BC162" s="109"/>
      <c r="BD162" s="109"/>
      <c r="BE162" s="109"/>
      <c r="BF162" s="109"/>
      <c r="BG162" s="109"/>
      <c r="BH162" s="109"/>
      <c r="BI162" s="109"/>
      <c r="BJ162" s="109"/>
      <c r="BK162" s="109"/>
      <c r="BL162" s="109"/>
      <c r="BM162" s="109"/>
      <c r="BN162" s="109"/>
      <c r="BO162" s="109"/>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c r="CP162" s="211"/>
      <c r="CQ162" s="211"/>
      <c r="CR162" s="211"/>
      <c r="CS162" s="211"/>
      <c r="CT162" s="211"/>
      <c r="CU162" s="211"/>
      <c r="CV162" s="211"/>
      <c r="CW162" s="211"/>
      <c r="CX162" s="211"/>
      <c r="CY162" s="211"/>
      <c r="CZ162" s="211"/>
      <c r="DA162" s="211"/>
      <c r="DB162" s="211"/>
      <c r="DC162" s="211"/>
      <c r="DD162" s="211"/>
      <c r="DE162" s="211"/>
      <c r="DF162" s="211"/>
      <c r="DG162" s="211"/>
      <c r="DH162" s="211"/>
      <c r="DI162" s="211"/>
      <c r="DJ162" s="211"/>
      <c r="DK162" s="211"/>
      <c r="DL162" s="211"/>
      <c r="DM162" s="211"/>
      <c r="DN162" s="211"/>
      <c r="DO162" s="211"/>
      <c r="DP162" s="211"/>
      <c r="DQ162" s="211"/>
      <c r="DR162" s="211"/>
      <c r="DS162" s="211"/>
      <c r="DT162" s="211"/>
    </row>
    <row r="163" spans="1:124" ht="17.25" customHeight="1" x14ac:dyDescent="0.2">
      <c r="A163" s="251"/>
      <c r="B163" s="245"/>
      <c r="C163" s="254"/>
      <c r="D163" s="254"/>
      <c r="E163" s="245"/>
      <c r="F163" s="233"/>
      <c r="G163" s="233"/>
      <c r="H163" s="274"/>
      <c r="I163" s="233"/>
      <c r="J163" s="236"/>
      <c r="K163" s="227"/>
      <c r="L163" s="242"/>
      <c r="M163" s="239"/>
      <c r="N163" s="227"/>
      <c r="O163" s="224"/>
      <c r="P163" s="224"/>
      <c r="Q163" s="230"/>
      <c r="R163" s="132"/>
      <c r="S163" s="130"/>
      <c r="T163" s="56">
        <f>VLOOKUP(U163,FORMULAS!$A$15:$B$18,2,0)</f>
        <v>0</v>
      </c>
      <c r="U163" s="57" t="s">
        <v>157</v>
      </c>
      <c r="V163" s="58">
        <f>+IF(U163='Tabla Valoración controles'!$D$4,'Tabla Valoración controles'!$F$4,IF('208-PLA-Ft-78 Mapa Gestión'!U163='Tabla Valoración controles'!$D$5,'Tabla Valoración controles'!$F$5,IF(U163=FORMULAS!$A$10,0,'Tabla Valoración controles'!$F$6)))</f>
        <v>0</v>
      </c>
      <c r="W163" s="57"/>
      <c r="X163" s="59">
        <f>+IF(W163='Tabla Valoración controles'!$D$7,'Tabla Valoración controles'!$F$7,IF(U163=FORMULAS!$A$10,0,'Tabla Valoración controles'!$F$8))</f>
        <v>0</v>
      </c>
      <c r="Y163" s="57"/>
      <c r="Z163" s="58">
        <f>+IF(Y163='Tabla Valoración controles'!$D$9,'Tabla Valoración controles'!$F$9,IF(U163=FORMULAS!$A$10,0,'Tabla Valoración controles'!$F$10))</f>
        <v>0</v>
      </c>
      <c r="AA163" s="57"/>
      <c r="AB163" s="58">
        <f>+IF(AA163='Tabla Valoración controles'!$D$9,'Tabla Valoración controles'!$F$9,IF(W163=FORMULAS!$A$10,0,'Tabla Valoración controles'!$F$10))</f>
        <v>0</v>
      </c>
      <c r="AC163" s="57"/>
      <c r="AD163" s="58">
        <f>+IF(AC163='Tabla Valoración controles'!$D$13,'Tabla Valoración controles'!$F$13,'Tabla Valoración controles'!$F$14)</f>
        <v>0</v>
      </c>
      <c r="AE163" s="105">
        <f t="shared" si="123"/>
        <v>0</v>
      </c>
      <c r="AF163" s="105">
        <f t="shared" si="149"/>
        <v>0</v>
      </c>
      <c r="AG163" s="105">
        <f t="shared" si="143"/>
        <v>0.16799999999999998</v>
      </c>
      <c r="AH163" s="214"/>
      <c r="AI163" s="214"/>
      <c r="AJ163" s="214"/>
      <c r="AK163" s="214"/>
      <c r="AL163" s="215"/>
      <c r="AM163" s="217"/>
      <c r="AN163" s="211"/>
      <c r="AO163" s="139"/>
      <c r="AP163" s="139"/>
      <c r="AQ163" s="164"/>
      <c r="AR163" s="139"/>
      <c r="AS163" s="139"/>
      <c r="AT163" s="139"/>
      <c r="AU163" s="139"/>
      <c r="AV163" s="143"/>
      <c r="AW163" s="208"/>
      <c r="AX163" s="109"/>
      <c r="AY163" s="109"/>
      <c r="AZ163" s="109"/>
      <c r="BA163" s="109"/>
      <c r="BB163" s="109"/>
      <c r="BC163" s="109"/>
      <c r="BD163" s="109"/>
      <c r="BE163" s="109"/>
      <c r="BF163" s="109"/>
      <c r="BG163" s="109"/>
      <c r="BH163" s="109"/>
      <c r="BI163" s="109"/>
      <c r="BJ163" s="109"/>
      <c r="BK163" s="109"/>
      <c r="BL163" s="109"/>
      <c r="BM163" s="109"/>
      <c r="BN163" s="109"/>
      <c r="BO163" s="109"/>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c r="CO163" s="211"/>
      <c r="CP163" s="211"/>
      <c r="CQ163" s="211"/>
      <c r="CR163" s="211"/>
      <c r="CS163" s="211"/>
      <c r="CT163" s="211"/>
      <c r="CU163" s="211"/>
      <c r="CV163" s="211"/>
      <c r="CW163" s="211"/>
      <c r="CX163" s="211"/>
      <c r="CY163" s="211"/>
      <c r="CZ163" s="211"/>
      <c r="DA163" s="211"/>
      <c r="DB163" s="211"/>
      <c r="DC163" s="211"/>
      <c r="DD163" s="211"/>
      <c r="DE163" s="211"/>
      <c r="DF163" s="211"/>
      <c r="DG163" s="211"/>
      <c r="DH163" s="211"/>
      <c r="DI163" s="211"/>
      <c r="DJ163" s="211"/>
      <c r="DK163" s="211"/>
      <c r="DL163" s="211"/>
      <c r="DM163" s="211"/>
      <c r="DN163" s="211"/>
      <c r="DO163" s="211"/>
      <c r="DP163" s="211"/>
      <c r="DQ163" s="211"/>
      <c r="DR163" s="211"/>
      <c r="DS163" s="211"/>
      <c r="DT163" s="211"/>
    </row>
    <row r="164" spans="1:124" ht="17.25" customHeight="1" x14ac:dyDescent="0.2">
      <c r="A164" s="252"/>
      <c r="B164" s="246"/>
      <c r="C164" s="255"/>
      <c r="D164" s="255"/>
      <c r="E164" s="246"/>
      <c r="F164" s="234"/>
      <c r="G164" s="234"/>
      <c r="H164" s="275"/>
      <c r="I164" s="234"/>
      <c r="J164" s="237"/>
      <c r="K164" s="228"/>
      <c r="L164" s="243"/>
      <c r="M164" s="240"/>
      <c r="N164" s="228"/>
      <c r="O164" s="225"/>
      <c r="P164" s="225"/>
      <c r="Q164" s="231"/>
      <c r="R164" s="132"/>
      <c r="S164" s="130"/>
      <c r="T164" s="56">
        <f>VLOOKUP(U164,FORMULAS!$A$15:$B$18,2,0)</f>
        <v>0</v>
      </c>
      <c r="U164" s="57" t="s">
        <v>157</v>
      </c>
      <c r="V164" s="58">
        <f>+IF(U164='Tabla Valoración controles'!$D$4,'Tabla Valoración controles'!$F$4,IF('208-PLA-Ft-78 Mapa Gestión'!U164='Tabla Valoración controles'!$D$5,'Tabla Valoración controles'!$F$5,IF(U164=FORMULAS!$A$10,0,'Tabla Valoración controles'!$F$6)))</f>
        <v>0</v>
      </c>
      <c r="W164" s="57"/>
      <c r="X164" s="59">
        <f>+IF(W164='Tabla Valoración controles'!$D$7,'Tabla Valoración controles'!$F$7,IF(U164=FORMULAS!$A$10,0,'Tabla Valoración controles'!$F$8))</f>
        <v>0</v>
      </c>
      <c r="Y164" s="57"/>
      <c r="Z164" s="58">
        <f>+IF(Y164='Tabla Valoración controles'!$D$9,'Tabla Valoración controles'!$F$9,IF(U164=FORMULAS!$A$10,0,'Tabla Valoración controles'!$F$10))</f>
        <v>0</v>
      </c>
      <c r="AA164" s="57"/>
      <c r="AB164" s="58">
        <f>+IF(AA164='Tabla Valoración controles'!$D$9,'Tabla Valoración controles'!$F$9,IF(W164=FORMULAS!$A$10,0,'Tabla Valoración controles'!$F$10))</f>
        <v>0</v>
      </c>
      <c r="AC164" s="57"/>
      <c r="AD164" s="58">
        <f>+IF(AC164='Tabla Valoración controles'!$D$13,'Tabla Valoración controles'!$F$13,'Tabla Valoración controles'!$F$14)</f>
        <v>0</v>
      </c>
      <c r="AE164" s="105">
        <f t="shared" si="123"/>
        <v>0</v>
      </c>
      <c r="AF164" s="105">
        <f t="shared" si="149"/>
        <v>0</v>
      </c>
      <c r="AG164" s="105">
        <f t="shared" si="143"/>
        <v>0.16799999999999998</v>
      </c>
      <c r="AH164" s="214"/>
      <c r="AI164" s="214"/>
      <c r="AJ164" s="214"/>
      <c r="AK164" s="214"/>
      <c r="AL164" s="215"/>
      <c r="AM164" s="265"/>
      <c r="AN164" s="212"/>
      <c r="AO164" s="139"/>
      <c r="AP164" s="139"/>
      <c r="AQ164" s="164"/>
      <c r="AR164" s="139"/>
      <c r="AS164" s="139"/>
      <c r="AT164" s="139"/>
      <c r="AU164" s="139"/>
      <c r="AV164" s="144"/>
      <c r="AW164" s="209"/>
      <c r="AX164" s="110"/>
      <c r="AY164" s="110"/>
      <c r="AZ164" s="110"/>
      <c r="BA164" s="110"/>
      <c r="BB164" s="110"/>
      <c r="BC164" s="110"/>
      <c r="BD164" s="110"/>
      <c r="BE164" s="110"/>
      <c r="BF164" s="110"/>
      <c r="BG164" s="110"/>
      <c r="BH164" s="110"/>
      <c r="BI164" s="110"/>
      <c r="BJ164" s="110"/>
      <c r="BK164" s="110"/>
      <c r="BL164" s="110"/>
      <c r="BM164" s="110"/>
      <c r="BN164" s="110"/>
      <c r="BO164" s="110"/>
      <c r="BP164" s="212"/>
      <c r="BQ164" s="212"/>
      <c r="BR164" s="212"/>
      <c r="BS164" s="212"/>
      <c r="BT164" s="212"/>
      <c r="BU164" s="212"/>
      <c r="BV164" s="212"/>
      <c r="BW164" s="212"/>
      <c r="BX164" s="212"/>
      <c r="BY164" s="212"/>
      <c r="BZ164" s="212"/>
      <c r="CA164" s="212"/>
      <c r="CB164" s="212"/>
      <c r="CC164" s="212"/>
      <c r="CD164" s="212"/>
      <c r="CE164" s="212"/>
      <c r="CF164" s="212"/>
      <c r="CG164" s="212"/>
      <c r="CH164" s="212"/>
      <c r="CI164" s="212"/>
      <c r="CJ164" s="212"/>
      <c r="CK164" s="212"/>
      <c r="CL164" s="212"/>
      <c r="CM164" s="212"/>
      <c r="CN164" s="212"/>
      <c r="CO164" s="212"/>
      <c r="CP164" s="212"/>
      <c r="CQ164" s="212"/>
      <c r="CR164" s="212"/>
      <c r="CS164" s="212"/>
      <c r="CT164" s="212"/>
      <c r="CU164" s="212"/>
      <c r="CV164" s="212"/>
      <c r="CW164" s="212"/>
      <c r="CX164" s="212"/>
      <c r="CY164" s="212"/>
      <c r="CZ164" s="212"/>
      <c r="DA164" s="212"/>
      <c r="DB164" s="212"/>
      <c r="DC164" s="212"/>
      <c r="DD164" s="212"/>
      <c r="DE164" s="212"/>
      <c r="DF164" s="212"/>
      <c r="DG164" s="212"/>
      <c r="DH164" s="212"/>
      <c r="DI164" s="212"/>
      <c r="DJ164" s="212"/>
      <c r="DK164" s="212"/>
      <c r="DL164" s="212"/>
      <c r="DM164" s="212"/>
      <c r="DN164" s="212"/>
      <c r="DO164" s="212"/>
      <c r="DP164" s="212"/>
      <c r="DQ164" s="212"/>
      <c r="DR164" s="212"/>
      <c r="DS164" s="212"/>
      <c r="DT164" s="212"/>
    </row>
    <row r="165" spans="1:124" ht="78" customHeight="1" x14ac:dyDescent="0.2">
      <c r="A165" s="250">
        <v>27</v>
      </c>
      <c r="B165" s="244" t="s">
        <v>168</v>
      </c>
      <c r="C165" s="253" t="str">
        <f>VLOOKUP(B165,FORMULAS!$A$30:$B$52,2,0)</f>
        <v>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v>
      </c>
      <c r="D165" s="253" t="str">
        <f>VLOOKUP(B165,FORMULAS!$A$30:$C$52,3,0)</f>
        <v xml:space="preserve">Jefe Oficina Asesora de Planeación </v>
      </c>
      <c r="E165" s="244" t="s">
        <v>259</v>
      </c>
      <c r="F165" s="232" t="s">
        <v>425</v>
      </c>
      <c r="G165" s="232" t="s">
        <v>426</v>
      </c>
      <c r="H165" s="276" t="s">
        <v>732</v>
      </c>
      <c r="I165" s="232" t="s">
        <v>260</v>
      </c>
      <c r="J165" s="235">
        <v>300</v>
      </c>
      <c r="K165" s="226" t="str">
        <f>+IF(L165=FORMULAS!$N$2,FORMULAS!$O$2,IF('208-PLA-Ft-78 Mapa Gestión'!L165:L170=FORMULAS!$N$3,FORMULAS!$O$3,IF('208-PLA-Ft-78 Mapa Gestión'!L165:L170=FORMULAS!$N$4,FORMULAS!$O$4,IF('208-PLA-Ft-78 Mapa Gestión'!L165:L170=FORMULAS!$N$5,FORMULAS!$O$5,IF('208-PLA-Ft-78 Mapa Gestión'!L165:L170=FORMULAS!$N$6,FORMULAS!$O$6)))))</f>
        <v>Media</v>
      </c>
      <c r="L165" s="241">
        <f>+IF(J165&lt;=FORMULAS!$M$2,FORMULAS!$N$2,IF('208-PLA-Ft-78 Mapa Gestión'!J165&lt;=FORMULAS!$M$3,FORMULAS!$N$3,IF('208-PLA-Ft-78 Mapa Gestión'!J165&lt;=FORMULAS!$M$4,FORMULAS!$N$4,IF('208-PLA-Ft-78 Mapa Gestión'!J165&lt;=FORMULAS!$M$5,FORMULAS!$N$5,FORMULAS!$N$6))))</f>
        <v>0.6</v>
      </c>
      <c r="M165" s="238" t="s">
        <v>261</v>
      </c>
      <c r="N165" s="226" t="str">
        <f>+IF(M165=FORMULAS!$H$2,FORMULAS!$I$2,IF('208-PLA-Ft-78 Mapa Gestión'!M165:M170=FORMULAS!$H$3,FORMULAS!$I$3,IF('208-PLA-Ft-78 Mapa Gestión'!M165:M170=FORMULAS!$H$4,FORMULAS!$I$4,IF('208-PLA-Ft-78 Mapa Gestión'!M165:M170=FORMULAS!$H$5,FORMULAS!$I$5,IF('208-PLA-Ft-78 Mapa Gestión'!M165:M170=FORMULAS!$H$6,FORMULAS!$I$6,IF('208-PLA-Ft-78 Mapa Gestión'!M165:M170=FORMULAS!$H$7,FORMULAS!$I$7,IF('208-PLA-Ft-78 Mapa Gestión'!M165:M170=FORMULAS!$H$8,FORMULAS!$I$8,IF('208-PLA-Ft-78 Mapa Gestión'!M165:M170=FORMULAS!$H$9,FORMULAS!$I$9,IF('208-PLA-Ft-78 Mapa Gestión'!M165:M170=FORMULAS!$H$10,FORMULAS!$I$10,IF('208-PLA-Ft-78 Mapa Gestión'!M165:M170=FORMULAS!$H$11,FORMULAS!$I$11))))))))))</f>
        <v>Menor</v>
      </c>
      <c r="O165" s="223">
        <f>VLOOKUP(N165,FORMULAS!$I$1:$J$6,2,0)</f>
        <v>0.4</v>
      </c>
      <c r="P165" s="223" t="str">
        <f t="shared" ref="P165" si="150">CONCATENATE(N165,K165)</f>
        <v>MenorMedia</v>
      </c>
      <c r="Q165" s="229" t="str">
        <f>VLOOKUP(P165,FORMULAS!$K$17:$L$42,2,0)</f>
        <v>Moderado</v>
      </c>
      <c r="R165" s="132">
        <v>1</v>
      </c>
      <c r="S165" s="130" t="s">
        <v>525</v>
      </c>
      <c r="T165" s="56" t="str">
        <f>VLOOKUP(U165,FORMULAS!$A$15:$B$18,2,0)</f>
        <v>Probabilidad</v>
      </c>
      <c r="U165" s="57" t="s">
        <v>14</v>
      </c>
      <c r="V165" s="58">
        <f>+IF(U165='Tabla Valoración controles'!$D$4,'Tabla Valoración controles'!$F$4,IF('208-PLA-Ft-78 Mapa Gestión'!U165='Tabla Valoración controles'!$D$5,'Tabla Valoración controles'!$F$5,IF(U165=FORMULAS!$A$10,0,'Tabla Valoración controles'!$F$6)))</f>
        <v>0.15</v>
      </c>
      <c r="W165" s="57" t="s">
        <v>8</v>
      </c>
      <c r="X165" s="59">
        <f>+IF(W165='Tabla Valoración controles'!$D$7,'Tabla Valoración controles'!$F$7,IF(U165=FORMULAS!$A$10,0,'Tabla Valoración controles'!$F$8))</f>
        <v>0.15</v>
      </c>
      <c r="Y165" s="57" t="s">
        <v>19</v>
      </c>
      <c r="Z165" s="58">
        <f>+IF(Y165='Tabla Valoración controles'!$D$9,'Tabla Valoración controles'!$F$9,IF(U165=FORMULAS!$A$10,0,'Tabla Valoración controles'!$F$10))</f>
        <v>0</v>
      </c>
      <c r="AA165" s="57" t="s">
        <v>21</v>
      </c>
      <c r="AB165" s="58">
        <f>+IF(AA165='Tabla Valoración controles'!$D$9,'Tabla Valoración controles'!$F$9,IF(W165=FORMULAS!$A$10,0,'Tabla Valoración controles'!$F$10))</f>
        <v>0</v>
      </c>
      <c r="AC165" s="57" t="s">
        <v>100</v>
      </c>
      <c r="AD165" s="58">
        <f>+IF(AC165='Tabla Valoración controles'!$D$13,'Tabla Valoración controles'!$F$13,'Tabla Valoración controles'!$F$14)</f>
        <v>0</v>
      </c>
      <c r="AE165" s="105">
        <f t="shared" si="123"/>
        <v>0.3</v>
      </c>
      <c r="AF165" s="105">
        <f>+IF(T165=FORMULAS!$A$8,'208-PLA-Ft-78 Mapa Gestión'!AE165*'208-PLA-Ft-78 Mapa Gestión'!L165:L170,'208-PLA-Ft-78 Mapa Gestión'!AE165*'208-PLA-Ft-78 Mapa Gestión'!O165:O170)</f>
        <v>0.18</v>
      </c>
      <c r="AG165" s="105">
        <f>+IF(T165=FORMULAS!$A$8,'208-PLA-Ft-78 Mapa Gestión'!L165:L170-'208-PLA-Ft-78 Mapa Gestión'!AF165,0)</f>
        <v>0.42</v>
      </c>
      <c r="AH165" s="213">
        <f t="shared" ref="AH165" si="151">+AG170</f>
        <v>0.252</v>
      </c>
      <c r="AI165" s="213" t="str">
        <f>+IF(AH165&lt;=FORMULAS!$N$2,FORMULAS!$O$2,IF(AH165&lt;=FORMULAS!$N$3,FORMULAS!$O$3,IF(AH165&lt;=FORMULAS!$N$4,FORMULAS!$O$4,IF(AH165&lt;=FORMULAS!$N$5,FORMULAS!$O$5,FORMULAS!O162))))</f>
        <v>Baja</v>
      </c>
      <c r="AJ165" s="213" t="str">
        <f>+IF(T165=FORMULAS!$A$9,AG170,'208-PLA-Ft-78 Mapa Gestión'!N165:N170)</f>
        <v>Menor</v>
      </c>
      <c r="AK165" s="213">
        <f>+IF(T165=FORMULAS!B165,'208-PLA-Ft-78 Mapa Gestión'!AG170,'208-PLA-Ft-78 Mapa Gestión'!O165:O170)</f>
        <v>0.4</v>
      </c>
      <c r="AL165" s="215" t="str">
        <f t="shared" ref="AL165" si="152">CONCATENATE(AJ165,AI165)</f>
        <v>MenorBaja</v>
      </c>
      <c r="AM165" s="216" t="str">
        <f>VLOOKUP(AL165,FORMULAS!$K$17:$L$42,2,0)</f>
        <v>Moderado</v>
      </c>
      <c r="AN165" s="210" t="s">
        <v>163</v>
      </c>
      <c r="AO165" s="147" t="s">
        <v>559</v>
      </c>
      <c r="AP165" s="139" t="s">
        <v>597</v>
      </c>
      <c r="AQ165" s="139" t="s">
        <v>328</v>
      </c>
      <c r="AR165" s="160">
        <v>44593</v>
      </c>
      <c r="AS165" s="160">
        <v>44910</v>
      </c>
      <c r="AT165" s="147" t="s">
        <v>654</v>
      </c>
      <c r="AU165" s="147" t="s">
        <v>655</v>
      </c>
      <c r="AV165" s="157" t="s">
        <v>235</v>
      </c>
      <c r="AW165" s="207" t="s">
        <v>708</v>
      </c>
      <c r="AX165" s="108"/>
      <c r="AY165" s="108"/>
      <c r="AZ165" s="108"/>
      <c r="BA165" s="108"/>
      <c r="BB165" s="108"/>
      <c r="BC165" s="108"/>
      <c r="BD165" s="108"/>
      <c r="BE165" s="108"/>
      <c r="BF165" s="108"/>
      <c r="BG165" s="108"/>
      <c r="BH165" s="108"/>
      <c r="BI165" s="108"/>
      <c r="BJ165" s="108"/>
      <c r="BK165" s="108"/>
      <c r="BL165" s="108"/>
      <c r="BM165" s="108"/>
      <c r="BN165" s="108"/>
      <c r="BO165" s="108"/>
      <c r="BP165" s="210"/>
      <c r="BQ165" s="210"/>
      <c r="BR165" s="210"/>
      <c r="BS165" s="210"/>
      <c r="BT165" s="210"/>
      <c r="BU165" s="210"/>
      <c r="BV165" s="210"/>
      <c r="BW165" s="210"/>
      <c r="BX165" s="210"/>
      <c r="BY165" s="210"/>
      <c r="BZ165" s="210"/>
      <c r="CA165" s="210"/>
      <c r="CB165" s="210"/>
      <c r="CC165" s="210"/>
      <c r="CD165" s="210"/>
      <c r="CE165" s="210"/>
      <c r="CF165" s="210"/>
      <c r="CG165" s="210"/>
      <c r="CH165" s="210"/>
      <c r="CI165" s="210"/>
      <c r="CJ165" s="210"/>
      <c r="CK165" s="210"/>
      <c r="CL165" s="210"/>
      <c r="CM165" s="210"/>
      <c r="CN165" s="210"/>
      <c r="CO165" s="210"/>
      <c r="CP165" s="210"/>
      <c r="CQ165" s="210"/>
      <c r="CR165" s="210"/>
      <c r="CS165" s="210"/>
      <c r="CT165" s="210"/>
      <c r="CU165" s="210"/>
      <c r="CV165" s="210"/>
      <c r="CW165" s="210"/>
      <c r="CX165" s="210"/>
      <c r="CY165" s="210"/>
      <c r="CZ165" s="210"/>
      <c r="DA165" s="210"/>
      <c r="DB165" s="210"/>
      <c r="DC165" s="210"/>
      <c r="DD165" s="210"/>
      <c r="DE165" s="210"/>
      <c r="DF165" s="210"/>
      <c r="DG165" s="210"/>
      <c r="DH165" s="210"/>
      <c r="DI165" s="210"/>
      <c r="DJ165" s="210"/>
      <c r="DK165" s="210"/>
      <c r="DL165" s="210"/>
      <c r="DM165" s="210"/>
      <c r="DN165" s="210"/>
      <c r="DO165" s="210"/>
      <c r="DP165" s="210"/>
      <c r="DQ165" s="210"/>
      <c r="DR165" s="210"/>
      <c r="DS165" s="210"/>
      <c r="DT165" s="210"/>
    </row>
    <row r="166" spans="1:124" ht="112.5" customHeight="1" x14ac:dyDescent="0.2">
      <c r="A166" s="251"/>
      <c r="B166" s="245"/>
      <c r="C166" s="254"/>
      <c r="D166" s="254"/>
      <c r="E166" s="245"/>
      <c r="F166" s="233"/>
      <c r="G166" s="233"/>
      <c r="H166" s="274"/>
      <c r="I166" s="233"/>
      <c r="J166" s="236"/>
      <c r="K166" s="227"/>
      <c r="L166" s="242"/>
      <c r="M166" s="239"/>
      <c r="N166" s="227"/>
      <c r="O166" s="224"/>
      <c r="P166" s="224"/>
      <c r="Q166" s="230"/>
      <c r="R166" s="132">
        <v>2</v>
      </c>
      <c r="S166" s="131" t="s">
        <v>526</v>
      </c>
      <c r="T166" s="56" t="str">
        <f>VLOOKUP(U166,FORMULAS!$A$15:$B$18,2,0)</f>
        <v>Probabilidad</v>
      </c>
      <c r="U166" s="57" t="s">
        <v>13</v>
      </c>
      <c r="V166" s="58">
        <f>+IF(U166='Tabla Valoración controles'!$D$4,'Tabla Valoración controles'!$F$4,IF('208-PLA-Ft-78 Mapa Gestión'!U166='Tabla Valoración controles'!$D$5,'Tabla Valoración controles'!$F$5,IF(U166=FORMULAS!$A$10,0,'Tabla Valoración controles'!$F$6)))</f>
        <v>0.25</v>
      </c>
      <c r="W166" s="57" t="s">
        <v>8</v>
      </c>
      <c r="X166" s="59">
        <f>+IF(W166='Tabla Valoración controles'!$D$7,'Tabla Valoración controles'!$F$7,IF(U166=FORMULAS!$A$10,0,'Tabla Valoración controles'!$F$8))</f>
        <v>0.15</v>
      </c>
      <c r="Y166" s="57" t="s">
        <v>18</v>
      </c>
      <c r="Z166" s="58">
        <f>+IF(Y166='Tabla Valoración controles'!$D$9,'Tabla Valoración controles'!$F$9,IF(U166=FORMULAS!$A$10,0,'Tabla Valoración controles'!$F$10))</f>
        <v>0</v>
      </c>
      <c r="AA166" s="57" t="s">
        <v>21</v>
      </c>
      <c r="AB166" s="58">
        <f>+IF(AA166='Tabla Valoración controles'!$D$9,'Tabla Valoración controles'!$F$9,IF(W166=FORMULAS!$A$10,0,'Tabla Valoración controles'!$F$10))</f>
        <v>0</v>
      </c>
      <c r="AC166" s="57" t="s">
        <v>100</v>
      </c>
      <c r="AD166" s="58">
        <f>+IF(AC166='Tabla Valoración controles'!$D$13,'Tabla Valoración controles'!$F$13,'Tabla Valoración controles'!$F$14)</f>
        <v>0</v>
      </c>
      <c r="AE166" s="105">
        <f t="shared" si="123"/>
        <v>0.4</v>
      </c>
      <c r="AF166" s="105">
        <f t="shared" ref="AF166" si="153">+AE166*AG165</f>
        <v>0.16800000000000001</v>
      </c>
      <c r="AG166" s="105">
        <f t="shared" ref="AG166" si="154">+AG165-AF166</f>
        <v>0.252</v>
      </c>
      <c r="AH166" s="214"/>
      <c r="AI166" s="214"/>
      <c r="AJ166" s="214"/>
      <c r="AK166" s="214"/>
      <c r="AL166" s="215"/>
      <c r="AM166" s="217"/>
      <c r="AN166" s="211"/>
      <c r="AO166" s="147" t="s">
        <v>560</v>
      </c>
      <c r="AP166" s="139" t="s">
        <v>597</v>
      </c>
      <c r="AQ166" s="139" t="s">
        <v>328</v>
      </c>
      <c r="AR166" s="160">
        <v>44593</v>
      </c>
      <c r="AS166" s="160">
        <v>44926</v>
      </c>
      <c r="AT166" s="147" t="s">
        <v>656</v>
      </c>
      <c r="AU166" s="147" t="s">
        <v>657</v>
      </c>
      <c r="AV166" s="157" t="s">
        <v>235</v>
      </c>
      <c r="AW166" s="208"/>
      <c r="AX166" s="109"/>
      <c r="AY166" s="109"/>
      <c r="AZ166" s="109"/>
      <c r="BA166" s="109"/>
      <c r="BB166" s="109"/>
      <c r="BC166" s="109"/>
      <c r="BD166" s="109"/>
      <c r="BE166" s="109"/>
      <c r="BF166" s="109"/>
      <c r="BG166" s="109"/>
      <c r="BH166" s="109"/>
      <c r="BI166" s="109"/>
      <c r="BJ166" s="109"/>
      <c r="BK166" s="109"/>
      <c r="BL166" s="109"/>
      <c r="BM166" s="109"/>
      <c r="BN166" s="109"/>
      <c r="BO166" s="109"/>
      <c r="BP166" s="211"/>
      <c r="BQ166" s="211"/>
      <c r="BR166" s="211"/>
      <c r="BS166" s="211"/>
      <c r="BT166" s="211"/>
      <c r="BU166" s="211"/>
      <c r="BV166" s="211"/>
      <c r="BW166" s="211"/>
      <c r="BX166" s="211"/>
      <c r="BY166" s="211"/>
      <c r="BZ166" s="211"/>
      <c r="CA166" s="211"/>
      <c r="CB166" s="211"/>
      <c r="CC166" s="211"/>
      <c r="CD166" s="211"/>
      <c r="CE166" s="211"/>
      <c r="CF166" s="211"/>
      <c r="CG166" s="211"/>
      <c r="CH166" s="211"/>
      <c r="CI166" s="211"/>
      <c r="CJ166" s="211"/>
      <c r="CK166" s="211"/>
      <c r="CL166" s="211"/>
      <c r="CM166" s="211"/>
      <c r="CN166" s="211"/>
      <c r="CO166" s="211"/>
      <c r="CP166" s="211"/>
      <c r="CQ166" s="211"/>
      <c r="CR166" s="211"/>
      <c r="CS166" s="211"/>
      <c r="CT166" s="211"/>
      <c r="CU166" s="211"/>
      <c r="CV166" s="211"/>
      <c r="CW166" s="211"/>
      <c r="CX166" s="211"/>
      <c r="CY166" s="211"/>
      <c r="CZ166" s="211"/>
      <c r="DA166" s="211"/>
      <c r="DB166" s="211"/>
      <c r="DC166" s="211"/>
      <c r="DD166" s="211"/>
      <c r="DE166" s="211"/>
      <c r="DF166" s="211"/>
      <c r="DG166" s="211"/>
      <c r="DH166" s="211"/>
      <c r="DI166" s="211"/>
      <c r="DJ166" s="211"/>
      <c r="DK166" s="211"/>
      <c r="DL166" s="211"/>
      <c r="DM166" s="211"/>
      <c r="DN166" s="211"/>
      <c r="DO166" s="211"/>
      <c r="DP166" s="211"/>
      <c r="DQ166" s="211"/>
      <c r="DR166" s="211"/>
      <c r="DS166" s="211"/>
      <c r="DT166" s="211"/>
    </row>
    <row r="167" spans="1:124" ht="17.25" customHeight="1" x14ac:dyDescent="0.2">
      <c r="A167" s="251"/>
      <c r="B167" s="245"/>
      <c r="C167" s="254"/>
      <c r="D167" s="254"/>
      <c r="E167" s="245"/>
      <c r="F167" s="233"/>
      <c r="G167" s="233"/>
      <c r="H167" s="274"/>
      <c r="I167" s="233"/>
      <c r="J167" s="236"/>
      <c r="K167" s="227"/>
      <c r="L167" s="242"/>
      <c r="M167" s="239"/>
      <c r="N167" s="227"/>
      <c r="O167" s="224"/>
      <c r="P167" s="224"/>
      <c r="Q167" s="230"/>
      <c r="R167" s="132"/>
      <c r="S167" s="130"/>
      <c r="T167" s="56">
        <f>VLOOKUP(U167,FORMULAS!$A$15:$B$18,2,0)</f>
        <v>0</v>
      </c>
      <c r="U167" s="57" t="s">
        <v>157</v>
      </c>
      <c r="V167" s="58">
        <f>+IF(U167='Tabla Valoración controles'!$D$4,'Tabla Valoración controles'!$F$4,IF('208-PLA-Ft-78 Mapa Gestión'!U167='Tabla Valoración controles'!$D$5,'Tabla Valoración controles'!$F$5,IF(U167=FORMULAS!$A$10,0,'Tabla Valoración controles'!$F$6)))</f>
        <v>0</v>
      </c>
      <c r="W167" s="57"/>
      <c r="X167" s="59">
        <f>+IF(W167='Tabla Valoración controles'!$D$7,'Tabla Valoración controles'!$F$7,IF(U167=FORMULAS!$A$10,0,'Tabla Valoración controles'!$F$8))</f>
        <v>0</v>
      </c>
      <c r="Y167" s="57"/>
      <c r="Z167" s="58">
        <f>+IF(Y167='Tabla Valoración controles'!$D$9,'Tabla Valoración controles'!$F$9,IF(U167=FORMULAS!$A$10,0,'Tabla Valoración controles'!$F$10))</f>
        <v>0</v>
      </c>
      <c r="AA167" s="57"/>
      <c r="AB167" s="58">
        <f>+IF(AA167='Tabla Valoración controles'!$D$9,'Tabla Valoración controles'!$F$9,IF(W167=FORMULAS!$A$10,0,'Tabla Valoración controles'!$F$10))</f>
        <v>0</v>
      </c>
      <c r="AC167" s="57"/>
      <c r="AD167" s="58">
        <f>+IF(AC167='Tabla Valoración controles'!$D$13,'Tabla Valoración controles'!$F$13,'Tabla Valoración controles'!$F$14)</f>
        <v>0</v>
      </c>
      <c r="AE167" s="105">
        <f t="shared" si="123"/>
        <v>0</v>
      </c>
      <c r="AF167" s="105">
        <f t="shared" ref="AF167:AF170" si="155">+AF166*AE167</f>
        <v>0</v>
      </c>
      <c r="AG167" s="105">
        <f t="shared" si="143"/>
        <v>0.252</v>
      </c>
      <c r="AH167" s="214"/>
      <c r="AI167" s="214"/>
      <c r="AJ167" s="214"/>
      <c r="AK167" s="214"/>
      <c r="AL167" s="215"/>
      <c r="AM167" s="217"/>
      <c r="AN167" s="211"/>
      <c r="AO167" s="143"/>
      <c r="AP167" s="143"/>
      <c r="AQ167" s="143"/>
      <c r="AR167" s="143"/>
      <c r="AS167" s="143"/>
      <c r="AT167" s="143"/>
      <c r="AU167" s="143"/>
      <c r="AV167" s="143"/>
      <c r="AW167" s="208"/>
      <c r="AX167" s="109"/>
      <c r="AY167" s="109"/>
      <c r="AZ167" s="109"/>
      <c r="BA167" s="109"/>
      <c r="BB167" s="109"/>
      <c r="BC167" s="109"/>
      <c r="BD167" s="109"/>
      <c r="BE167" s="109"/>
      <c r="BF167" s="109"/>
      <c r="BG167" s="109"/>
      <c r="BH167" s="109"/>
      <c r="BI167" s="109"/>
      <c r="BJ167" s="109"/>
      <c r="BK167" s="109"/>
      <c r="BL167" s="109"/>
      <c r="BM167" s="109"/>
      <c r="BN167" s="109"/>
      <c r="BO167" s="109"/>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c r="CO167" s="211"/>
      <c r="CP167" s="211"/>
      <c r="CQ167" s="211"/>
      <c r="CR167" s="211"/>
      <c r="CS167" s="211"/>
      <c r="CT167" s="211"/>
      <c r="CU167" s="211"/>
      <c r="CV167" s="211"/>
      <c r="CW167" s="211"/>
      <c r="CX167" s="211"/>
      <c r="CY167" s="211"/>
      <c r="CZ167" s="211"/>
      <c r="DA167" s="211"/>
      <c r="DB167" s="211"/>
      <c r="DC167" s="211"/>
      <c r="DD167" s="211"/>
      <c r="DE167" s="211"/>
      <c r="DF167" s="211"/>
      <c r="DG167" s="211"/>
      <c r="DH167" s="211"/>
      <c r="DI167" s="211"/>
      <c r="DJ167" s="211"/>
      <c r="DK167" s="211"/>
      <c r="DL167" s="211"/>
      <c r="DM167" s="211"/>
      <c r="DN167" s="211"/>
      <c r="DO167" s="211"/>
      <c r="DP167" s="211"/>
      <c r="DQ167" s="211"/>
      <c r="DR167" s="211"/>
      <c r="DS167" s="211"/>
      <c r="DT167" s="211"/>
    </row>
    <row r="168" spans="1:124" ht="17.25" customHeight="1" x14ac:dyDescent="0.2">
      <c r="A168" s="251"/>
      <c r="B168" s="245"/>
      <c r="C168" s="254"/>
      <c r="D168" s="254"/>
      <c r="E168" s="245"/>
      <c r="F168" s="233"/>
      <c r="G168" s="233"/>
      <c r="H168" s="274"/>
      <c r="I168" s="233"/>
      <c r="J168" s="236"/>
      <c r="K168" s="227"/>
      <c r="L168" s="242"/>
      <c r="M168" s="239"/>
      <c r="N168" s="227"/>
      <c r="O168" s="224"/>
      <c r="P168" s="224"/>
      <c r="Q168" s="230"/>
      <c r="R168" s="132"/>
      <c r="S168" s="130"/>
      <c r="T168" s="56">
        <f>VLOOKUP(U168,FORMULAS!$A$15:$B$18,2,0)</f>
        <v>0</v>
      </c>
      <c r="U168" s="57" t="s">
        <v>157</v>
      </c>
      <c r="V168" s="58">
        <f>+IF(U168='Tabla Valoración controles'!$D$4,'Tabla Valoración controles'!$F$4,IF('208-PLA-Ft-78 Mapa Gestión'!U168='Tabla Valoración controles'!$D$5,'Tabla Valoración controles'!$F$5,IF(U168=FORMULAS!$A$10,0,'Tabla Valoración controles'!$F$6)))</f>
        <v>0</v>
      </c>
      <c r="W168" s="57"/>
      <c r="X168" s="59">
        <f>+IF(W168='Tabla Valoración controles'!$D$7,'Tabla Valoración controles'!$F$7,IF(U168=FORMULAS!$A$10,0,'Tabla Valoración controles'!$F$8))</f>
        <v>0</v>
      </c>
      <c r="Y168" s="57"/>
      <c r="Z168" s="58">
        <f>+IF(Y168='Tabla Valoración controles'!$D$9,'Tabla Valoración controles'!$F$9,IF(U168=FORMULAS!$A$10,0,'Tabla Valoración controles'!$F$10))</f>
        <v>0</v>
      </c>
      <c r="AA168" s="57"/>
      <c r="AB168" s="58">
        <f>+IF(AA168='Tabla Valoración controles'!$D$9,'Tabla Valoración controles'!$F$9,IF(W168=FORMULAS!$A$10,0,'Tabla Valoración controles'!$F$10))</f>
        <v>0</v>
      </c>
      <c r="AC168" s="57"/>
      <c r="AD168" s="58">
        <f>+IF(AC168='Tabla Valoración controles'!$D$13,'Tabla Valoración controles'!$F$13,'Tabla Valoración controles'!$F$14)</f>
        <v>0</v>
      </c>
      <c r="AE168" s="105">
        <f t="shared" si="123"/>
        <v>0</v>
      </c>
      <c r="AF168" s="105">
        <f t="shared" si="155"/>
        <v>0</v>
      </c>
      <c r="AG168" s="105">
        <f t="shared" si="143"/>
        <v>0.252</v>
      </c>
      <c r="AH168" s="214"/>
      <c r="AI168" s="214"/>
      <c r="AJ168" s="214"/>
      <c r="AK168" s="214"/>
      <c r="AL168" s="215"/>
      <c r="AM168" s="217"/>
      <c r="AN168" s="211"/>
      <c r="AO168" s="143"/>
      <c r="AP168" s="143"/>
      <c r="AQ168" s="143"/>
      <c r="AR168" s="143"/>
      <c r="AS168" s="143"/>
      <c r="AT168" s="143"/>
      <c r="AU168" s="143"/>
      <c r="AV168" s="143"/>
      <c r="AW168" s="208"/>
      <c r="AX168" s="109"/>
      <c r="AY168" s="109"/>
      <c r="AZ168" s="109"/>
      <c r="BA168" s="109"/>
      <c r="BB168" s="109"/>
      <c r="BC168" s="109"/>
      <c r="BD168" s="109"/>
      <c r="BE168" s="109"/>
      <c r="BF168" s="109"/>
      <c r="BG168" s="109"/>
      <c r="BH168" s="109"/>
      <c r="BI168" s="109"/>
      <c r="BJ168" s="109"/>
      <c r="BK168" s="109"/>
      <c r="BL168" s="109"/>
      <c r="BM168" s="109"/>
      <c r="BN168" s="109"/>
      <c r="BO168" s="109"/>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c r="CO168" s="211"/>
      <c r="CP168" s="211"/>
      <c r="CQ168" s="211"/>
      <c r="CR168" s="211"/>
      <c r="CS168" s="211"/>
      <c r="CT168" s="211"/>
      <c r="CU168" s="211"/>
      <c r="CV168" s="211"/>
      <c r="CW168" s="211"/>
      <c r="CX168" s="211"/>
      <c r="CY168" s="211"/>
      <c r="CZ168" s="211"/>
      <c r="DA168" s="211"/>
      <c r="DB168" s="211"/>
      <c r="DC168" s="211"/>
      <c r="DD168" s="211"/>
      <c r="DE168" s="211"/>
      <c r="DF168" s="211"/>
      <c r="DG168" s="211"/>
      <c r="DH168" s="211"/>
      <c r="DI168" s="211"/>
      <c r="DJ168" s="211"/>
      <c r="DK168" s="211"/>
      <c r="DL168" s="211"/>
      <c r="DM168" s="211"/>
      <c r="DN168" s="211"/>
      <c r="DO168" s="211"/>
      <c r="DP168" s="211"/>
      <c r="DQ168" s="211"/>
      <c r="DR168" s="211"/>
      <c r="DS168" s="211"/>
      <c r="DT168" s="211"/>
    </row>
    <row r="169" spans="1:124" ht="17.25" customHeight="1" x14ac:dyDescent="0.2">
      <c r="A169" s="251"/>
      <c r="B169" s="245"/>
      <c r="C169" s="254"/>
      <c r="D169" s="254"/>
      <c r="E169" s="245"/>
      <c r="F169" s="233"/>
      <c r="G169" s="233"/>
      <c r="H169" s="274"/>
      <c r="I169" s="233"/>
      <c r="J169" s="236"/>
      <c r="K169" s="227"/>
      <c r="L169" s="242"/>
      <c r="M169" s="239"/>
      <c r="N169" s="227"/>
      <c r="O169" s="224"/>
      <c r="P169" s="224"/>
      <c r="Q169" s="230"/>
      <c r="R169" s="132"/>
      <c r="S169" s="130"/>
      <c r="T169" s="56">
        <f>VLOOKUP(U169,FORMULAS!$A$15:$B$18,2,0)</f>
        <v>0</v>
      </c>
      <c r="U169" s="57" t="s">
        <v>157</v>
      </c>
      <c r="V169" s="58">
        <f>+IF(U169='Tabla Valoración controles'!$D$4,'Tabla Valoración controles'!$F$4,IF('208-PLA-Ft-78 Mapa Gestión'!U169='Tabla Valoración controles'!$D$5,'Tabla Valoración controles'!$F$5,IF(U169=FORMULAS!$A$10,0,'Tabla Valoración controles'!$F$6)))</f>
        <v>0</v>
      </c>
      <c r="W169" s="57"/>
      <c r="X169" s="59">
        <f>+IF(W169='Tabla Valoración controles'!$D$7,'Tabla Valoración controles'!$F$7,IF(U169=FORMULAS!$A$10,0,'Tabla Valoración controles'!$F$8))</f>
        <v>0</v>
      </c>
      <c r="Y169" s="57"/>
      <c r="Z169" s="58">
        <f>+IF(Y169='Tabla Valoración controles'!$D$9,'Tabla Valoración controles'!$F$9,IF(U169=FORMULAS!$A$10,0,'Tabla Valoración controles'!$F$10))</f>
        <v>0</v>
      </c>
      <c r="AA169" s="57"/>
      <c r="AB169" s="58">
        <f>+IF(AA169='Tabla Valoración controles'!$D$9,'Tabla Valoración controles'!$F$9,IF(W169=FORMULAS!$A$10,0,'Tabla Valoración controles'!$F$10))</f>
        <v>0</v>
      </c>
      <c r="AC169" s="57"/>
      <c r="AD169" s="58">
        <f>+IF(AC169='Tabla Valoración controles'!$D$13,'Tabla Valoración controles'!$F$13,'Tabla Valoración controles'!$F$14)</f>
        <v>0</v>
      </c>
      <c r="AE169" s="105">
        <f t="shared" si="123"/>
        <v>0</v>
      </c>
      <c r="AF169" s="105">
        <f t="shared" si="155"/>
        <v>0</v>
      </c>
      <c r="AG169" s="105">
        <f t="shared" si="143"/>
        <v>0.252</v>
      </c>
      <c r="AH169" s="214"/>
      <c r="AI169" s="214"/>
      <c r="AJ169" s="214"/>
      <c r="AK169" s="214"/>
      <c r="AL169" s="215"/>
      <c r="AM169" s="217"/>
      <c r="AN169" s="211"/>
      <c r="AO169" s="143"/>
      <c r="AP169" s="143"/>
      <c r="AQ169" s="143"/>
      <c r="AR169" s="143"/>
      <c r="AS169" s="143"/>
      <c r="AT169" s="143"/>
      <c r="AU169" s="143"/>
      <c r="AV169" s="143"/>
      <c r="AW169" s="208"/>
      <c r="AX169" s="109"/>
      <c r="AY169" s="109"/>
      <c r="AZ169" s="109"/>
      <c r="BA169" s="109"/>
      <c r="BB169" s="109"/>
      <c r="BC169" s="109"/>
      <c r="BD169" s="109"/>
      <c r="BE169" s="109"/>
      <c r="BF169" s="109"/>
      <c r="BG169" s="109"/>
      <c r="BH169" s="109"/>
      <c r="BI169" s="109"/>
      <c r="BJ169" s="109"/>
      <c r="BK169" s="109"/>
      <c r="BL169" s="109"/>
      <c r="BM169" s="109"/>
      <c r="BN169" s="109"/>
      <c r="BO169" s="109"/>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c r="CO169" s="211"/>
      <c r="CP169" s="211"/>
      <c r="CQ169" s="211"/>
      <c r="CR169" s="211"/>
      <c r="CS169" s="211"/>
      <c r="CT169" s="211"/>
      <c r="CU169" s="211"/>
      <c r="CV169" s="211"/>
      <c r="CW169" s="211"/>
      <c r="CX169" s="211"/>
      <c r="CY169" s="211"/>
      <c r="CZ169" s="211"/>
      <c r="DA169" s="211"/>
      <c r="DB169" s="211"/>
      <c r="DC169" s="211"/>
      <c r="DD169" s="211"/>
      <c r="DE169" s="211"/>
      <c r="DF169" s="211"/>
      <c r="DG169" s="211"/>
      <c r="DH169" s="211"/>
      <c r="DI169" s="211"/>
      <c r="DJ169" s="211"/>
      <c r="DK169" s="211"/>
      <c r="DL169" s="211"/>
      <c r="DM169" s="211"/>
      <c r="DN169" s="211"/>
      <c r="DO169" s="211"/>
      <c r="DP169" s="211"/>
      <c r="DQ169" s="211"/>
      <c r="DR169" s="211"/>
      <c r="DS169" s="211"/>
      <c r="DT169" s="211"/>
    </row>
    <row r="170" spans="1:124" ht="17.25" customHeight="1" x14ac:dyDescent="0.2">
      <c r="A170" s="252"/>
      <c r="B170" s="246"/>
      <c r="C170" s="255"/>
      <c r="D170" s="255"/>
      <c r="E170" s="246"/>
      <c r="F170" s="234"/>
      <c r="G170" s="234"/>
      <c r="H170" s="275"/>
      <c r="I170" s="234"/>
      <c r="J170" s="237"/>
      <c r="K170" s="228"/>
      <c r="L170" s="243"/>
      <c r="M170" s="240"/>
      <c r="N170" s="228"/>
      <c r="O170" s="225"/>
      <c r="P170" s="225"/>
      <c r="Q170" s="231"/>
      <c r="R170" s="132"/>
      <c r="S170" s="130"/>
      <c r="T170" s="56">
        <f>VLOOKUP(U170,FORMULAS!$A$15:$B$18,2,0)</f>
        <v>0</v>
      </c>
      <c r="U170" s="57" t="s">
        <v>157</v>
      </c>
      <c r="V170" s="58">
        <f>+IF(U170='Tabla Valoración controles'!$D$4,'Tabla Valoración controles'!$F$4,IF('208-PLA-Ft-78 Mapa Gestión'!U170='Tabla Valoración controles'!$D$5,'Tabla Valoración controles'!$F$5,IF(U170=FORMULAS!$A$10,0,'Tabla Valoración controles'!$F$6)))</f>
        <v>0</v>
      </c>
      <c r="W170" s="57"/>
      <c r="X170" s="59">
        <f>+IF(W170='Tabla Valoración controles'!$D$7,'Tabla Valoración controles'!$F$7,IF(U170=FORMULAS!$A$10,0,'Tabla Valoración controles'!$F$8))</f>
        <v>0</v>
      </c>
      <c r="Y170" s="57"/>
      <c r="Z170" s="58">
        <f>+IF(Y170='Tabla Valoración controles'!$D$9,'Tabla Valoración controles'!$F$9,IF(U170=FORMULAS!$A$10,0,'Tabla Valoración controles'!$F$10))</f>
        <v>0</v>
      </c>
      <c r="AA170" s="57"/>
      <c r="AB170" s="58">
        <f>+IF(AA170='Tabla Valoración controles'!$D$9,'Tabla Valoración controles'!$F$9,IF(W170=FORMULAS!$A$10,0,'Tabla Valoración controles'!$F$10))</f>
        <v>0</v>
      </c>
      <c r="AC170" s="57"/>
      <c r="AD170" s="58">
        <f>+IF(AC170='Tabla Valoración controles'!$D$13,'Tabla Valoración controles'!$F$13,'Tabla Valoración controles'!$F$14)</f>
        <v>0</v>
      </c>
      <c r="AE170" s="105">
        <f t="shared" si="123"/>
        <v>0</v>
      </c>
      <c r="AF170" s="105">
        <f t="shared" si="155"/>
        <v>0</v>
      </c>
      <c r="AG170" s="105">
        <f t="shared" si="143"/>
        <v>0.252</v>
      </c>
      <c r="AH170" s="214"/>
      <c r="AI170" s="214"/>
      <c r="AJ170" s="214"/>
      <c r="AK170" s="214"/>
      <c r="AL170" s="215"/>
      <c r="AM170" s="265"/>
      <c r="AN170" s="212"/>
      <c r="AO170" s="144"/>
      <c r="AP170" s="144"/>
      <c r="AQ170" s="144"/>
      <c r="AR170" s="144"/>
      <c r="AS170" s="144"/>
      <c r="AT170" s="144"/>
      <c r="AU170" s="144"/>
      <c r="AV170" s="144"/>
      <c r="AW170" s="209"/>
      <c r="AX170" s="110"/>
      <c r="AY170" s="110"/>
      <c r="AZ170" s="110"/>
      <c r="BA170" s="110"/>
      <c r="BB170" s="110"/>
      <c r="BC170" s="110"/>
      <c r="BD170" s="110"/>
      <c r="BE170" s="110"/>
      <c r="BF170" s="110"/>
      <c r="BG170" s="110"/>
      <c r="BH170" s="110"/>
      <c r="BI170" s="110"/>
      <c r="BJ170" s="110"/>
      <c r="BK170" s="110"/>
      <c r="BL170" s="110"/>
      <c r="BM170" s="110"/>
      <c r="BN170" s="110"/>
      <c r="BO170" s="110"/>
      <c r="BP170" s="212"/>
      <c r="BQ170" s="212"/>
      <c r="BR170" s="212"/>
      <c r="BS170" s="212"/>
      <c r="BT170" s="212"/>
      <c r="BU170" s="212"/>
      <c r="BV170" s="212"/>
      <c r="BW170" s="212"/>
      <c r="BX170" s="212"/>
      <c r="BY170" s="212"/>
      <c r="BZ170" s="212"/>
      <c r="CA170" s="212"/>
      <c r="CB170" s="212"/>
      <c r="CC170" s="212"/>
      <c r="CD170" s="212"/>
      <c r="CE170" s="212"/>
      <c r="CF170" s="212"/>
      <c r="CG170" s="212"/>
      <c r="CH170" s="212"/>
      <c r="CI170" s="212"/>
      <c r="CJ170" s="212"/>
      <c r="CK170" s="212"/>
      <c r="CL170" s="212"/>
      <c r="CM170" s="212"/>
      <c r="CN170" s="212"/>
      <c r="CO170" s="212"/>
      <c r="CP170" s="212"/>
      <c r="CQ170" s="212"/>
      <c r="CR170" s="212"/>
      <c r="CS170" s="212"/>
      <c r="CT170" s="212"/>
      <c r="CU170" s="212"/>
      <c r="CV170" s="212"/>
      <c r="CW170" s="212"/>
      <c r="CX170" s="212"/>
      <c r="CY170" s="212"/>
      <c r="CZ170" s="212"/>
      <c r="DA170" s="212"/>
      <c r="DB170" s="212"/>
      <c r="DC170" s="212"/>
      <c r="DD170" s="212"/>
      <c r="DE170" s="212"/>
      <c r="DF170" s="212"/>
      <c r="DG170" s="212"/>
      <c r="DH170" s="212"/>
      <c r="DI170" s="212"/>
      <c r="DJ170" s="212"/>
      <c r="DK170" s="212"/>
      <c r="DL170" s="212"/>
      <c r="DM170" s="212"/>
      <c r="DN170" s="212"/>
      <c r="DO170" s="212"/>
      <c r="DP170" s="212"/>
      <c r="DQ170" s="212"/>
      <c r="DR170" s="212"/>
      <c r="DS170" s="212"/>
      <c r="DT170" s="212"/>
    </row>
    <row r="171" spans="1:124" ht="113.25" customHeight="1" x14ac:dyDescent="0.2">
      <c r="A171" s="250">
        <v>28</v>
      </c>
      <c r="B171" s="244" t="s">
        <v>168</v>
      </c>
      <c r="C171" s="253" t="str">
        <f>VLOOKUP(B171,FORMULAS!$A$30:$B$52,2,0)</f>
        <v>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v>
      </c>
      <c r="D171" s="253" t="str">
        <f>VLOOKUP(B171,FORMULAS!$A$30:$C$52,3,0)</f>
        <v xml:space="preserve">Jefe Oficina Asesora de Planeación </v>
      </c>
      <c r="E171" s="244" t="s">
        <v>259</v>
      </c>
      <c r="F171" s="279" t="s">
        <v>427</v>
      </c>
      <c r="G171" s="279" t="s">
        <v>428</v>
      </c>
      <c r="H171" s="280" t="s">
        <v>429</v>
      </c>
      <c r="I171" s="232" t="s">
        <v>263</v>
      </c>
      <c r="J171" s="235">
        <v>20</v>
      </c>
      <c r="K171" s="226" t="str">
        <f>+IF(L171=FORMULAS!$N$2,FORMULAS!$O$2,IF('208-PLA-Ft-78 Mapa Gestión'!L171:L176=FORMULAS!$N$3,FORMULAS!$O$3,IF('208-PLA-Ft-78 Mapa Gestión'!L171:L176=FORMULAS!$N$4,FORMULAS!$O$4,IF('208-PLA-Ft-78 Mapa Gestión'!L171:L176=FORMULAS!$N$5,FORMULAS!$O$5,IF('208-PLA-Ft-78 Mapa Gestión'!L171:L176=FORMULAS!$N$6,FORMULAS!$O$6)))))</f>
        <v>Baja</v>
      </c>
      <c r="L171" s="241">
        <f>+IF(J171&lt;=FORMULAS!$M$2,FORMULAS!$N$2,IF('208-PLA-Ft-78 Mapa Gestión'!J171&lt;=FORMULAS!$M$3,FORMULAS!$N$3,IF('208-PLA-Ft-78 Mapa Gestión'!J171&lt;=FORMULAS!$M$4,FORMULAS!$N$4,IF('208-PLA-Ft-78 Mapa Gestión'!J171&lt;=FORMULAS!$M$5,FORMULAS!$N$5,FORMULAS!$N$6))))</f>
        <v>0.4</v>
      </c>
      <c r="M171" s="238" t="s">
        <v>91</v>
      </c>
      <c r="N171" s="226" t="str">
        <f>+IF(M171=FORMULAS!$H$2,FORMULAS!$I$2,IF('208-PLA-Ft-78 Mapa Gestión'!M171:M176=FORMULAS!$H$3,FORMULAS!$I$3,IF('208-PLA-Ft-78 Mapa Gestión'!M171:M176=FORMULAS!$H$4,FORMULAS!$I$4,IF('208-PLA-Ft-78 Mapa Gestión'!M171:M176=FORMULAS!$H$5,FORMULAS!$I$5,IF('208-PLA-Ft-78 Mapa Gestión'!M171:M176=FORMULAS!$H$6,FORMULAS!$I$6,IF('208-PLA-Ft-78 Mapa Gestión'!M171:M176=FORMULAS!$H$7,FORMULAS!$I$7,IF('208-PLA-Ft-78 Mapa Gestión'!M171:M176=FORMULAS!$H$8,FORMULAS!$I$8,IF('208-PLA-Ft-78 Mapa Gestión'!M171:M176=FORMULAS!$H$9,FORMULAS!$I$9,IF('208-PLA-Ft-78 Mapa Gestión'!M171:M176=FORMULAS!$H$10,FORMULAS!$I$10,IF('208-PLA-Ft-78 Mapa Gestión'!M171:M176=FORMULAS!$H$11,FORMULAS!$I$11))))))))))</f>
        <v>Moderado</v>
      </c>
      <c r="O171" s="223">
        <f>VLOOKUP(N171,FORMULAS!$I$1:$J$6,2,0)</f>
        <v>0.6</v>
      </c>
      <c r="P171" s="223" t="str">
        <f t="shared" ref="P171" si="156">CONCATENATE(N171,K171)</f>
        <v>ModeradoBaja</v>
      </c>
      <c r="Q171" s="229" t="str">
        <f>VLOOKUP(P171,FORMULAS!$K$17:$L$42,2,0)</f>
        <v>Moderado</v>
      </c>
      <c r="R171" s="134">
        <v>1</v>
      </c>
      <c r="S171" s="130" t="s">
        <v>509</v>
      </c>
      <c r="T171" s="56" t="str">
        <f>VLOOKUP(U171,FORMULAS!$A$15:$B$18,2,0)</f>
        <v>Probabilidad</v>
      </c>
      <c r="U171" s="57" t="s">
        <v>13</v>
      </c>
      <c r="V171" s="58">
        <f>+IF(U171='Tabla Valoración controles'!$D$4,'Tabla Valoración controles'!$F$4,IF('208-PLA-Ft-78 Mapa Gestión'!U171='Tabla Valoración controles'!$D$5,'Tabla Valoración controles'!$F$5,IF(U171=FORMULAS!$A$10,0,'Tabla Valoración controles'!$F$6)))</f>
        <v>0.25</v>
      </c>
      <c r="W171" s="57" t="s">
        <v>8</v>
      </c>
      <c r="X171" s="59">
        <f>+IF(W171='Tabla Valoración controles'!$D$7,'Tabla Valoración controles'!$F$7,IF(U171=FORMULAS!$A$10,0,'Tabla Valoración controles'!$F$8))</f>
        <v>0.15</v>
      </c>
      <c r="Y171" s="57" t="s">
        <v>18</v>
      </c>
      <c r="Z171" s="58">
        <f>+IF(Y171='Tabla Valoración controles'!$D$9,'Tabla Valoración controles'!$F$9,IF(U171=FORMULAS!$A$10,0,'Tabla Valoración controles'!$F$10))</f>
        <v>0</v>
      </c>
      <c r="AA171" s="57" t="s">
        <v>21</v>
      </c>
      <c r="AB171" s="58">
        <f>+IF(AA171='Tabla Valoración controles'!$D$9,'Tabla Valoración controles'!$F$9,IF(W171=FORMULAS!$A$10,0,'Tabla Valoración controles'!$F$10))</f>
        <v>0</v>
      </c>
      <c r="AC171" s="57" t="s">
        <v>100</v>
      </c>
      <c r="AD171" s="58">
        <f>+IF(AC171='Tabla Valoración controles'!$D$13,'Tabla Valoración controles'!$F$13,'Tabla Valoración controles'!$F$14)</f>
        <v>0</v>
      </c>
      <c r="AE171" s="105">
        <f t="shared" si="123"/>
        <v>0.4</v>
      </c>
      <c r="AF171" s="105">
        <f>+IF(T171=FORMULAS!$A$8,'208-PLA-Ft-78 Mapa Gestión'!AE171*'208-PLA-Ft-78 Mapa Gestión'!L171:L176,'208-PLA-Ft-78 Mapa Gestión'!AE171*'208-PLA-Ft-78 Mapa Gestión'!O171:O176)</f>
        <v>0.16000000000000003</v>
      </c>
      <c r="AG171" s="105">
        <f>+IF(T171=FORMULAS!$A$8,'208-PLA-Ft-78 Mapa Gestión'!L171:L176-'208-PLA-Ft-78 Mapa Gestión'!AF171,0)</f>
        <v>0.24</v>
      </c>
      <c r="AH171" s="213">
        <f t="shared" ref="AH171" si="157">+AG176</f>
        <v>0.24</v>
      </c>
      <c r="AI171" s="213" t="str">
        <f>+IF(AH171&lt;=FORMULAS!$N$2,FORMULAS!$O$2,IF(AH171&lt;=FORMULAS!$N$3,FORMULAS!$O$3,IF(AH171&lt;=FORMULAS!$N$4,FORMULAS!$O$4,IF(AH171&lt;=FORMULAS!$N$5,FORMULAS!$O$5,FORMULAS!O168))))</f>
        <v>Baja</v>
      </c>
      <c r="AJ171" s="213" t="str">
        <f>+IF(T171=FORMULAS!$A$9,AG176,'208-PLA-Ft-78 Mapa Gestión'!N171:N176)</f>
        <v>Moderado</v>
      </c>
      <c r="AK171" s="213">
        <f>+IF(T171=FORMULAS!B171,'208-PLA-Ft-78 Mapa Gestión'!AG176,'208-PLA-Ft-78 Mapa Gestión'!O171:O176)</f>
        <v>0.6</v>
      </c>
      <c r="AL171" s="215" t="str">
        <f t="shared" ref="AL171" si="158">CONCATENATE(AJ171,AI171)</f>
        <v>ModeradoBaja</v>
      </c>
      <c r="AM171" s="216" t="str">
        <f>VLOOKUP(AL171,FORMULAS!$K$17:$L$42,2,0)</f>
        <v>Moderado</v>
      </c>
      <c r="AN171" s="210" t="s">
        <v>163</v>
      </c>
      <c r="AO171" s="145" t="s">
        <v>561</v>
      </c>
      <c r="AP171" s="145" t="s">
        <v>598</v>
      </c>
      <c r="AQ171" s="161" t="s">
        <v>328</v>
      </c>
      <c r="AR171" s="159">
        <v>44562</v>
      </c>
      <c r="AS171" s="159">
        <v>44926</v>
      </c>
      <c r="AT171" s="145" t="s">
        <v>658</v>
      </c>
      <c r="AU171" s="145" t="s">
        <v>657</v>
      </c>
      <c r="AV171" s="157" t="s">
        <v>235</v>
      </c>
      <c r="AW171" s="207" t="s">
        <v>695</v>
      </c>
      <c r="AX171" s="108"/>
      <c r="AY171" s="108"/>
      <c r="AZ171" s="108"/>
      <c r="BA171" s="108"/>
      <c r="BB171" s="108"/>
      <c r="BC171" s="108"/>
      <c r="BD171" s="108"/>
      <c r="BE171" s="108"/>
      <c r="BF171" s="108"/>
      <c r="BG171" s="108"/>
      <c r="BH171" s="108"/>
      <c r="BI171" s="108"/>
      <c r="BJ171" s="108"/>
      <c r="BK171" s="108"/>
      <c r="BL171" s="108"/>
      <c r="BM171" s="108"/>
      <c r="BN171" s="108"/>
      <c r="BO171" s="108"/>
      <c r="BP171" s="210"/>
      <c r="BQ171" s="210"/>
      <c r="BR171" s="210"/>
      <c r="BS171" s="210"/>
      <c r="BT171" s="210"/>
      <c r="BU171" s="210"/>
      <c r="BV171" s="210"/>
      <c r="BW171" s="210"/>
      <c r="BX171" s="210"/>
      <c r="BY171" s="210"/>
      <c r="BZ171" s="210"/>
      <c r="CA171" s="210"/>
      <c r="CB171" s="210"/>
      <c r="CC171" s="210"/>
      <c r="CD171" s="210"/>
      <c r="CE171" s="210"/>
      <c r="CF171" s="210"/>
      <c r="CG171" s="210"/>
      <c r="CH171" s="210"/>
      <c r="CI171" s="210"/>
      <c r="CJ171" s="210"/>
      <c r="CK171" s="210"/>
      <c r="CL171" s="210"/>
      <c r="CM171" s="210"/>
      <c r="CN171" s="210"/>
      <c r="CO171" s="210"/>
      <c r="CP171" s="210"/>
      <c r="CQ171" s="210"/>
      <c r="CR171" s="210"/>
      <c r="CS171" s="210"/>
      <c r="CT171" s="210"/>
      <c r="CU171" s="210"/>
      <c r="CV171" s="210"/>
      <c r="CW171" s="210"/>
      <c r="CX171" s="210"/>
      <c r="CY171" s="210"/>
      <c r="CZ171" s="210"/>
      <c r="DA171" s="210"/>
      <c r="DB171" s="210"/>
      <c r="DC171" s="210"/>
      <c r="DD171" s="210"/>
      <c r="DE171" s="210"/>
      <c r="DF171" s="210"/>
      <c r="DG171" s="210"/>
      <c r="DH171" s="210"/>
      <c r="DI171" s="210"/>
      <c r="DJ171" s="210"/>
      <c r="DK171" s="210"/>
      <c r="DL171" s="210"/>
      <c r="DM171" s="210"/>
      <c r="DN171" s="210"/>
      <c r="DO171" s="210"/>
      <c r="DP171" s="210"/>
      <c r="DQ171" s="210"/>
      <c r="DR171" s="210"/>
      <c r="DS171" s="210"/>
      <c r="DT171" s="210"/>
    </row>
    <row r="172" spans="1:124" ht="17.25" customHeight="1" x14ac:dyDescent="0.2">
      <c r="A172" s="251"/>
      <c r="B172" s="245"/>
      <c r="C172" s="254"/>
      <c r="D172" s="254"/>
      <c r="E172" s="245"/>
      <c r="F172" s="269"/>
      <c r="G172" s="269"/>
      <c r="H172" s="272"/>
      <c r="I172" s="233"/>
      <c r="J172" s="236"/>
      <c r="K172" s="227"/>
      <c r="L172" s="242"/>
      <c r="M172" s="239"/>
      <c r="N172" s="227"/>
      <c r="O172" s="224"/>
      <c r="P172" s="224"/>
      <c r="Q172" s="230"/>
      <c r="R172" s="132"/>
      <c r="S172" s="130"/>
      <c r="T172" s="56">
        <f>VLOOKUP(U172,FORMULAS!$A$15:$B$18,2,0)</f>
        <v>0</v>
      </c>
      <c r="U172" s="57" t="s">
        <v>157</v>
      </c>
      <c r="V172" s="58">
        <f>+IF(U172='Tabla Valoración controles'!$D$4,'Tabla Valoración controles'!$F$4,IF('208-PLA-Ft-78 Mapa Gestión'!U172='Tabla Valoración controles'!$D$5,'Tabla Valoración controles'!$F$5,IF(U172=FORMULAS!$A$10,0,'Tabla Valoración controles'!$F$6)))</f>
        <v>0</v>
      </c>
      <c r="W172" s="57"/>
      <c r="X172" s="59">
        <f>+IF(W172='Tabla Valoración controles'!$D$7,'Tabla Valoración controles'!$F$7,IF(U172=FORMULAS!$A$10,0,'Tabla Valoración controles'!$F$8))</f>
        <v>0</v>
      </c>
      <c r="Y172" s="57"/>
      <c r="Z172" s="58">
        <f>+IF(Y172='Tabla Valoración controles'!$D$9,'Tabla Valoración controles'!$F$9,IF(U172=FORMULAS!$A$10,0,'Tabla Valoración controles'!$F$10))</f>
        <v>0</v>
      </c>
      <c r="AA172" s="57"/>
      <c r="AB172" s="58">
        <f>+IF(AA172='Tabla Valoración controles'!$D$9,'Tabla Valoración controles'!$F$9,IF(W172=FORMULAS!$A$10,0,'Tabla Valoración controles'!$F$10))</f>
        <v>0</v>
      </c>
      <c r="AC172" s="57"/>
      <c r="AD172" s="58">
        <f>+IF(AC172='Tabla Valoración controles'!$D$13,'Tabla Valoración controles'!$F$13,'Tabla Valoración controles'!$F$14)</f>
        <v>0</v>
      </c>
      <c r="AE172" s="105">
        <f t="shared" si="123"/>
        <v>0</v>
      </c>
      <c r="AF172" s="105">
        <f t="shared" ref="AF172" si="159">+AE172*AG171</f>
        <v>0</v>
      </c>
      <c r="AG172" s="105">
        <f t="shared" ref="AG172" si="160">+AG171-AF172</f>
        <v>0.24</v>
      </c>
      <c r="AH172" s="214"/>
      <c r="AI172" s="214"/>
      <c r="AJ172" s="214"/>
      <c r="AK172" s="214"/>
      <c r="AL172" s="215"/>
      <c r="AM172" s="217"/>
      <c r="AN172" s="211"/>
      <c r="AO172" s="141"/>
      <c r="AP172" s="141"/>
      <c r="AQ172" s="162"/>
      <c r="AR172" s="141"/>
      <c r="AS172" s="141"/>
      <c r="AT172" s="141"/>
      <c r="AU172" s="141"/>
      <c r="AV172" s="143"/>
      <c r="AW172" s="208"/>
      <c r="AX172" s="109"/>
      <c r="AY172" s="109"/>
      <c r="AZ172" s="109"/>
      <c r="BA172" s="109"/>
      <c r="BB172" s="109"/>
      <c r="BC172" s="109"/>
      <c r="BD172" s="109"/>
      <c r="BE172" s="109"/>
      <c r="BF172" s="109"/>
      <c r="BG172" s="109"/>
      <c r="BH172" s="109"/>
      <c r="BI172" s="109"/>
      <c r="BJ172" s="109"/>
      <c r="BK172" s="109"/>
      <c r="BL172" s="109"/>
      <c r="BM172" s="109"/>
      <c r="BN172" s="109"/>
      <c r="BO172" s="109"/>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c r="CO172" s="211"/>
      <c r="CP172" s="211"/>
      <c r="CQ172" s="211"/>
      <c r="CR172" s="211"/>
      <c r="CS172" s="211"/>
      <c r="CT172" s="211"/>
      <c r="CU172" s="211"/>
      <c r="CV172" s="211"/>
      <c r="CW172" s="211"/>
      <c r="CX172" s="211"/>
      <c r="CY172" s="211"/>
      <c r="CZ172" s="211"/>
      <c r="DA172" s="211"/>
      <c r="DB172" s="211"/>
      <c r="DC172" s="211"/>
      <c r="DD172" s="211"/>
      <c r="DE172" s="211"/>
      <c r="DF172" s="211"/>
      <c r="DG172" s="211"/>
      <c r="DH172" s="211"/>
      <c r="DI172" s="211"/>
      <c r="DJ172" s="211"/>
      <c r="DK172" s="211"/>
      <c r="DL172" s="211"/>
      <c r="DM172" s="211"/>
      <c r="DN172" s="211"/>
      <c r="DO172" s="211"/>
      <c r="DP172" s="211"/>
      <c r="DQ172" s="211"/>
      <c r="DR172" s="211"/>
      <c r="DS172" s="211"/>
      <c r="DT172" s="211"/>
    </row>
    <row r="173" spans="1:124" ht="17.25" customHeight="1" x14ac:dyDescent="0.2">
      <c r="A173" s="251"/>
      <c r="B173" s="245"/>
      <c r="C173" s="254"/>
      <c r="D173" s="254"/>
      <c r="E173" s="245"/>
      <c r="F173" s="269"/>
      <c r="G173" s="269"/>
      <c r="H173" s="272"/>
      <c r="I173" s="233"/>
      <c r="J173" s="236"/>
      <c r="K173" s="227"/>
      <c r="L173" s="242"/>
      <c r="M173" s="239"/>
      <c r="N173" s="227"/>
      <c r="O173" s="224"/>
      <c r="P173" s="224"/>
      <c r="Q173" s="230"/>
      <c r="R173" s="132"/>
      <c r="S173" s="130"/>
      <c r="T173" s="56">
        <f>VLOOKUP(U173,FORMULAS!$A$15:$B$18,2,0)</f>
        <v>0</v>
      </c>
      <c r="U173" s="57" t="s">
        <v>157</v>
      </c>
      <c r="V173" s="58">
        <f>+IF(U173='Tabla Valoración controles'!$D$4,'Tabla Valoración controles'!$F$4,IF('208-PLA-Ft-78 Mapa Gestión'!U173='Tabla Valoración controles'!$D$5,'Tabla Valoración controles'!$F$5,IF(U173=FORMULAS!$A$10,0,'Tabla Valoración controles'!$F$6)))</f>
        <v>0</v>
      </c>
      <c r="W173" s="57"/>
      <c r="X173" s="59">
        <f>+IF(W173='Tabla Valoración controles'!$D$7,'Tabla Valoración controles'!$F$7,IF(U173=FORMULAS!$A$10,0,'Tabla Valoración controles'!$F$8))</f>
        <v>0</v>
      </c>
      <c r="Y173" s="57"/>
      <c r="Z173" s="58">
        <f>+IF(Y173='Tabla Valoración controles'!$D$9,'Tabla Valoración controles'!$F$9,IF(U173=FORMULAS!$A$10,0,'Tabla Valoración controles'!$F$10))</f>
        <v>0</v>
      </c>
      <c r="AA173" s="57"/>
      <c r="AB173" s="58">
        <f>+IF(AA173='Tabla Valoración controles'!$D$9,'Tabla Valoración controles'!$F$9,IF(W173=FORMULAS!$A$10,0,'Tabla Valoración controles'!$F$10))</f>
        <v>0</v>
      </c>
      <c r="AC173" s="57"/>
      <c r="AD173" s="58">
        <f>+IF(AC173='Tabla Valoración controles'!$D$13,'Tabla Valoración controles'!$F$13,'Tabla Valoración controles'!$F$14)</f>
        <v>0</v>
      </c>
      <c r="AE173" s="105">
        <f t="shared" si="123"/>
        <v>0</v>
      </c>
      <c r="AF173" s="105">
        <f t="shared" ref="AF173:AF176" si="161">+AF172*AE173</f>
        <v>0</v>
      </c>
      <c r="AG173" s="105">
        <f t="shared" si="143"/>
        <v>0.24</v>
      </c>
      <c r="AH173" s="214"/>
      <c r="AI173" s="214"/>
      <c r="AJ173" s="214"/>
      <c r="AK173" s="214"/>
      <c r="AL173" s="215"/>
      <c r="AM173" s="217"/>
      <c r="AN173" s="211"/>
      <c r="AO173" s="141"/>
      <c r="AP173" s="141"/>
      <c r="AQ173" s="162"/>
      <c r="AR173" s="141"/>
      <c r="AS173" s="141"/>
      <c r="AT173" s="141"/>
      <c r="AU173" s="141"/>
      <c r="AV173" s="143"/>
      <c r="AW173" s="208"/>
      <c r="AX173" s="109"/>
      <c r="AY173" s="109"/>
      <c r="AZ173" s="109"/>
      <c r="BA173" s="109"/>
      <c r="BB173" s="109"/>
      <c r="BC173" s="109"/>
      <c r="BD173" s="109"/>
      <c r="BE173" s="109"/>
      <c r="BF173" s="109"/>
      <c r="BG173" s="109"/>
      <c r="BH173" s="109"/>
      <c r="BI173" s="109"/>
      <c r="BJ173" s="109"/>
      <c r="BK173" s="109"/>
      <c r="BL173" s="109"/>
      <c r="BM173" s="109"/>
      <c r="BN173" s="109"/>
      <c r="BO173" s="109"/>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c r="CO173" s="211"/>
      <c r="CP173" s="211"/>
      <c r="CQ173" s="211"/>
      <c r="CR173" s="211"/>
      <c r="CS173" s="211"/>
      <c r="CT173" s="211"/>
      <c r="CU173" s="211"/>
      <c r="CV173" s="211"/>
      <c r="CW173" s="211"/>
      <c r="CX173" s="211"/>
      <c r="CY173" s="211"/>
      <c r="CZ173" s="211"/>
      <c r="DA173" s="211"/>
      <c r="DB173" s="211"/>
      <c r="DC173" s="211"/>
      <c r="DD173" s="211"/>
      <c r="DE173" s="211"/>
      <c r="DF173" s="211"/>
      <c r="DG173" s="211"/>
      <c r="DH173" s="211"/>
      <c r="DI173" s="211"/>
      <c r="DJ173" s="211"/>
      <c r="DK173" s="211"/>
      <c r="DL173" s="211"/>
      <c r="DM173" s="211"/>
      <c r="DN173" s="211"/>
      <c r="DO173" s="211"/>
      <c r="DP173" s="211"/>
      <c r="DQ173" s="211"/>
      <c r="DR173" s="211"/>
      <c r="DS173" s="211"/>
      <c r="DT173" s="211"/>
    </row>
    <row r="174" spans="1:124" ht="17.25" customHeight="1" x14ac:dyDescent="0.2">
      <c r="A174" s="251"/>
      <c r="B174" s="245"/>
      <c r="C174" s="254"/>
      <c r="D174" s="254"/>
      <c r="E174" s="245"/>
      <c r="F174" s="269"/>
      <c r="G174" s="269"/>
      <c r="H174" s="272"/>
      <c r="I174" s="233"/>
      <c r="J174" s="236"/>
      <c r="K174" s="227"/>
      <c r="L174" s="242"/>
      <c r="M174" s="239"/>
      <c r="N174" s="227"/>
      <c r="O174" s="224"/>
      <c r="P174" s="224"/>
      <c r="Q174" s="230"/>
      <c r="R174" s="132"/>
      <c r="S174" s="130"/>
      <c r="T174" s="56">
        <f>VLOOKUP(U174,FORMULAS!$A$15:$B$18,2,0)</f>
        <v>0</v>
      </c>
      <c r="U174" s="57" t="s">
        <v>157</v>
      </c>
      <c r="V174" s="58">
        <f>+IF(U174='Tabla Valoración controles'!$D$4,'Tabla Valoración controles'!$F$4,IF('208-PLA-Ft-78 Mapa Gestión'!U174='Tabla Valoración controles'!$D$5,'Tabla Valoración controles'!$F$5,IF(U174=FORMULAS!$A$10,0,'Tabla Valoración controles'!$F$6)))</f>
        <v>0</v>
      </c>
      <c r="W174" s="57"/>
      <c r="X174" s="59">
        <f>+IF(W174='Tabla Valoración controles'!$D$7,'Tabla Valoración controles'!$F$7,IF(U174=FORMULAS!$A$10,0,'Tabla Valoración controles'!$F$8))</f>
        <v>0</v>
      </c>
      <c r="Y174" s="57"/>
      <c r="Z174" s="58">
        <f>+IF(Y174='Tabla Valoración controles'!$D$9,'Tabla Valoración controles'!$F$9,IF(U174=FORMULAS!$A$10,0,'Tabla Valoración controles'!$F$10))</f>
        <v>0</v>
      </c>
      <c r="AA174" s="57"/>
      <c r="AB174" s="58">
        <f>+IF(AA174='Tabla Valoración controles'!$D$9,'Tabla Valoración controles'!$F$9,IF(W174=FORMULAS!$A$10,0,'Tabla Valoración controles'!$F$10))</f>
        <v>0</v>
      </c>
      <c r="AC174" s="57"/>
      <c r="AD174" s="58">
        <f>+IF(AC174='Tabla Valoración controles'!$D$13,'Tabla Valoración controles'!$F$13,'Tabla Valoración controles'!$F$14)</f>
        <v>0</v>
      </c>
      <c r="AE174" s="105">
        <f t="shared" si="123"/>
        <v>0</v>
      </c>
      <c r="AF174" s="105">
        <f t="shared" si="161"/>
        <v>0</v>
      </c>
      <c r="AG174" s="105">
        <f t="shared" si="143"/>
        <v>0.24</v>
      </c>
      <c r="AH174" s="214"/>
      <c r="AI174" s="214"/>
      <c r="AJ174" s="214"/>
      <c r="AK174" s="214"/>
      <c r="AL174" s="215"/>
      <c r="AM174" s="217"/>
      <c r="AN174" s="211"/>
      <c r="AO174" s="141"/>
      <c r="AP174" s="141"/>
      <c r="AQ174" s="162"/>
      <c r="AR174" s="141"/>
      <c r="AS174" s="141"/>
      <c r="AT174" s="141"/>
      <c r="AU174" s="141"/>
      <c r="AV174" s="143"/>
      <c r="AW174" s="208"/>
      <c r="AX174" s="109"/>
      <c r="AY174" s="109"/>
      <c r="AZ174" s="109"/>
      <c r="BA174" s="109"/>
      <c r="BB174" s="109"/>
      <c r="BC174" s="109"/>
      <c r="BD174" s="109"/>
      <c r="BE174" s="109"/>
      <c r="BF174" s="109"/>
      <c r="BG174" s="109"/>
      <c r="BH174" s="109"/>
      <c r="BI174" s="109"/>
      <c r="BJ174" s="109"/>
      <c r="BK174" s="109"/>
      <c r="BL174" s="109"/>
      <c r="BM174" s="109"/>
      <c r="BN174" s="109"/>
      <c r="BO174" s="109"/>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c r="CO174" s="211"/>
      <c r="CP174" s="211"/>
      <c r="CQ174" s="211"/>
      <c r="CR174" s="211"/>
      <c r="CS174" s="211"/>
      <c r="CT174" s="211"/>
      <c r="CU174" s="211"/>
      <c r="CV174" s="211"/>
      <c r="CW174" s="211"/>
      <c r="CX174" s="211"/>
      <c r="CY174" s="211"/>
      <c r="CZ174" s="211"/>
      <c r="DA174" s="211"/>
      <c r="DB174" s="211"/>
      <c r="DC174" s="211"/>
      <c r="DD174" s="211"/>
      <c r="DE174" s="211"/>
      <c r="DF174" s="211"/>
      <c r="DG174" s="211"/>
      <c r="DH174" s="211"/>
      <c r="DI174" s="211"/>
      <c r="DJ174" s="211"/>
      <c r="DK174" s="211"/>
      <c r="DL174" s="211"/>
      <c r="DM174" s="211"/>
      <c r="DN174" s="211"/>
      <c r="DO174" s="211"/>
      <c r="DP174" s="211"/>
      <c r="DQ174" s="211"/>
      <c r="DR174" s="211"/>
      <c r="DS174" s="211"/>
      <c r="DT174" s="211"/>
    </row>
    <row r="175" spans="1:124" ht="17.25" customHeight="1" x14ac:dyDescent="0.2">
      <c r="A175" s="251"/>
      <c r="B175" s="245"/>
      <c r="C175" s="254"/>
      <c r="D175" s="254"/>
      <c r="E175" s="245"/>
      <c r="F175" s="269"/>
      <c r="G175" s="269"/>
      <c r="H175" s="272"/>
      <c r="I175" s="233"/>
      <c r="J175" s="236"/>
      <c r="K175" s="227"/>
      <c r="L175" s="242"/>
      <c r="M175" s="239"/>
      <c r="N175" s="227"/>
      <c r="O175" s="224"/>
      <c r="P175" s="224"/>
      <c r="Q175" s="230"/>
      <c r="R175" s="132"/>
      <c r="S175" s="130"/>
      <c r="T175" s="56">
        <f>VLOOKUP(U175,FORMULAS!$A$15:$B$18,2,0)</f>
        <v>0</v>
      </c>
      <c r="U175" s="57" t="s">
        <v>157</v>
      </c>
      <c r="V175" s="58">
        <f>+IF(U175='Tabla Valoración controles'!$D$4,'Tabla Valoración controles'!$F$4,IF('208-PLA-Ft-78 Mapa Gestión'!U175='Tabla Valoración controles'!$D$5,'Tabla Valoración controles'!$F$5,IF(U175=FORMULAS!$A$10,0,'Tabla Valoración controles'!$F$6)))</f>
        <v>0</v>
      </c>
      <c r="W175" s="57"/>
      <c r="X175" s="59">
        <f>+IF(W175='Tabla Valoración controles'!$D$7,'Tabla Valoración controles'!$F$7,IF(U175=FORMULAS!$A$10,0,'Tabla Valoración controles'!$F$8))</f>
        <v>0</v>
      </c>
      <c r="Y175" s="57"/>
      <c r="Z175" s="58">
        <f>+IF(Y175='Tabla Valoración controles'!$D$9,'Tabla Valoración controles'!$F$9,IF(U175=FORMULAS!$A$10,0,'Tabla Valoración controles'!$F$10))</f>
        <v>0</v>
      </c>
      <c r="AA175" s="57"/>
      <c r="AB175" s="58">
        <f>+IF(AA175='Tabla Valoración controles'!$D$9,'Tabla Valoración controles'!$F$9,IF(W175=FORMULAS!$A$10,0,'Tabla Valoración controles'!$F$10))</f>
        <v>0</v>
      </c>
      <c r="AC175" s="57"/>
      <c r="AD175" s="58">
        <f>+IF(AC175='Tabla Valoración controles'!$D$13,'Tabla Valoración controles'!$F$13,'Tabla Valoración controles'!$F$14)</f>
        <v>0</v>
      </c>
      <c r="AE175" s="105">
        <f t="shared" si="123"/>
        <v>0</v>
      </c>
      <c r="AF175" s="105">
        <f t="shared" si="161"/>
        <v>0</v>
      </c>
      <c r="AG175" s="105">
        <f t="shared" si="143"/>
        <v>0.24</v>
      </c>
      <c r="AH175" s="214"/>
      <c r="AI175" s="214"/>
      <c r="AJ175" s="214"/>
      <c r="AK175" s="214"/>
      <c r="AL175" s="215"/>
      <c r="AM175" s="217"/>
      <c r="AN175" s="211"/>
      <c r="AO175" s="141"/>
      <c r="AP175" s="141"/>
      <c r="AQ175" s="162"/>
      <c r="AR175" s="141"/>
      <c r="AS175" s="141"/>
      <c r="AT175" s="141"/>
      <c r="AU175" s="141"/>
      <c r="AV175" s="143"/>
      <c r="AW175" s="208"/>
      <c r="AX175" s="109"/>
      <c r="AY175" s="109"/>
      <c r="AZ175" s="109"/>
      <c r="BA175" s="109"/>
      <c r="BB175" s="109"/>
      <c r="BC175" s="109"/>
      <c r="BD175" s="109"/>
      <c r="BE175" s="109"/>
      <c r="BF175" s="109"/>
      <c r="BG175" s="109"/>
      <c r="BH175" s="109"/>
      <c r="BI175" s="109"/>
      <c r="BJ175" s="109"/>
      <c r="BK175" s="109"/>
      <c r="BL175" s="109"/>
      <c r="BM175" s="109"/>
      <c r="BN175" s="109"/>
      <c r="BO175" s="109"/>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c r="CO175" s="211"/>
      <c r="CP175" s="211"/>
      <c r="CQ175" s="211"/>
      <c r="CR175" s="211"/>
      <c r="CS175" s="211"/>
      <c r="CT175" s="211"/>
      <c r="CU175" s="211"/>
      <c r="CV175" s="211"/>
      <c r="CW175" s="211"/>
      <c r="CX175" s="211"/>
      <c r="CY175" s="211"/>
      <c r="CZ175" s="211"/>
      <c r="DA175" s="211"/>
      <c r="DB175" s="211"/>
      <c r="DC175" s="211"/>
      <c r="DD175" s="211"/>
      <c r="DE175" s="211"/>
      <c r="DF175" s="211"/>
      <c r="DG175" s="211"/>
      <c r="DH175" s="211"/>
      <c r="DI175" s="211"/>
      <c r="DJ175" s="211"/>
      <c r="DK175" s="211"/>
      <c r="DL175" s="211"/>
      <c r="DM175" s="211"/>
      <c r="DN175" s="211"/>
      <c r="DO175" s="211"/>
      <c r="DP175" s="211"/>
      <c r="DQ175" s="211"/>
      <c r="DR175" s="211"/>
      <c r="DS175" s="211"/>
      <c r="DT175" s="211"/>
    </row>
    <row r="176" spans="1:124" ht="17.25" customHeight="1" x14ac:dyDescent="0.2">
      <c r="A176" s="252"/>
      <c r="B176" s="246"/>
      <c r="C176" s="255"/>
      <c r="D176" s="255"/>
      <c r="E176" s="246"/>
      <c r="F176" s="270"/>
      <c r="G176" s="270"/>
      <c r="H176" s="273"/>
      <c r="I176" s="234"/>
      <c r="J176" s="237"/>
      <c r="K176" s="228"/>
      <c r="L176" s="243"/>
      <c r="M176" s="240"/>
      <c r="N176" s="228"/>
      <c r="O176" s="225"/>
      <c r="P176" s="225"/>
      <c r="Q176" s="231"/>
      <c r="R176" s="132"/>
      <c r="S176" s="130"/>
      <c r="T176" s="56">
        <f>VLOOKUP(U176,FORMULAS!$A$15:$B$18,2,0)</f>
        <v>0</v>
      </c>
      <c r="U176" s="57" t="s">
        <v>157</v>
      </c>
      <c r="V176" s="58">
        <f>+IF(U176='Tabla Valoración controles'!$D$4,'Tabla Valoración controles'!$F$4,IF('208-PLA-Ft-78 Mapa Gestión'!U176='Tabla Valoración controles'!$D$5,'Tabla Valoración controles'!$F$5,IF(U176=FORMULAS!$A$10,0,'Tabla Valoración controles'!$F$6)))</f>
        <v>0</v>
      </c>
      <c r="W176" s="57"/>
      <c r="X176" s="59">
        <f>+IF(W176='Tabla Valoración controles'!$D$7,'Tabla Valoración controles'!$F$7,IF(U176=FORMULAS!$A$10,0,'Tabla Valoración controles'!$F$8))</f>
        <v>0</v>
      </c>
      <c r="Y176" s="57"/>
      <c r="Z176" s="58">
        <f>+IF(Y176='Tabla Valoración controles'!$D$9,'Tabla Valoración controles'!$F$9,IF(U176=FORMULAS!$A$10,0,'Tabla Valoración controles'!$F$10))</f>
        <v>0</v>
      </c>
      <c r="AA176" s="57"/>
      <c r="AB176" s="58">
        <f>+IF(AA176='Tabla Valoración controles'!$D$9,'Tabla Valoración controles'!$F$9,IF(W176=FORMULAS!$A$10,0,'Tabla Valoración controles'!$F$10))</f>
        <v>0</v>
      </c>
      <c r="AC176" s="57"/>
      <c r="AD176" s="58">
        <f>+IF(AC176='Tabla Valoración controles'!$D$13,'Tabla Valoración controles'!$F$13,'Tabla Valoración controles'!$F$14)</f>
        <v>0</v>
      </c>
      <c r="AE176" s="105">
        <f t="shared" si="123"/>
        <v>0</v>
      </c>
      <c r="AF176" s="105">
        <f t="shared" si="161"/>
        <v>0</v>
      </c>
      <c r="AG176" s="105">
        <f t="shared" si="143"/>
        <v>0.24</v>
      </c>
      <c r="AH176" s="214"/>
      <c r="AI176" s="214"/>
      <c r="AJ176" s="214"/>
      <c r="AK176" s="214"/>
      <c r="AL176" s="215"/>
      <c r="AM176" s="265"/>
      <c r="AN176" s="212"/>
      <c r="AO176" s="142"/>
      <c r="AP176" s="142"/>
      <c r="AQ176" s="163"/>
      <c r="AR176" s="142"/>
      <c r="AS176" s="142"/>
      <c r="AT176" s="142"/>
      <c r="AU176" s="142"/>
      <c r="AV176" s="144"/>
      <c r="AW176" s="209"/>
      <c r="AX176" s="110"/>
      <c r="AY176" s="110"/>
      <c r="AZ176" s="110"/>
      <c r="BA176" s="110"/>
      <c r="BB176" s="110"/>
      <c r="BC176" s="110"/>
      <c r="BD176" s="110"/>
      <c r="BE176" s="110"/>
      <c r="BF176" s="110"/>
      <c r="BG176" s="110"/>
      <c r="BH176" s="110"/>
      <c r="BI176" s="110"/>
      <c r="BJ176" s="110"/>
      <c r="BK176" s="110"/>
      <c r="BL176" s="110"/>
      <c r="BM176" s="110"/>
      <c r="BN176" s="110"/>
      <c r="BO176" s="110"/>
      <c r="BP176" s="212"/>
      <c r="BQ176" s="212"/>
      <c r="BR176" s="212"/>
      <c r="BS176" s="212"/>
      <c r="BT176" s="212"/>
      <c r="BU176" s="212"/>
      <c r="BV176" s="212"/>
      <c r="BW176" s="212"/>
      <c r="BX176" s="212"/>
      <c r="BY176" s="212"/>
      <c r="BZ176" s="212"/>
      <c r="CA176" s="212"/>
      <c r="CB176" s="212"/>
      <c r="CC176" s="212"/>
      <c r="CD176" s="212"/>
      <c r="CE176" s="212"/>
      <c r="CF176" s="212"/>
      <c r="CG176" s="212"/>
      <c r="CH176" s="212"/>
      <c r="CI176" s="212"/>
      <c r="CJ176" s="212"/>
      <c r="CK176" s="212"/>
      <c r="CL176" s="212"/>
      <c r="CM176" s="212"/>
      <c r="CN176" s="212"/>
      <c r="CO176" s="212"/>
      <c r="CP176" s="212"/>
      <c r="CQ176" s="212"/>
      <c r="CR176" s="212"/>
      <c r="CS176" s="212"/>
      <c r="CT176" s="212"/>
      <c r="CU176" s="212"/>
      <c r="CV176" s="212"/>
      <c r="CW176" s="212"/>
      <c r="CX176" s="212"/>
      <c r="CY176" s="212"/>
      <c r="CZ176" s="212"/>
      <c r="DA176" s="212"/>
      <c r="DB176" s="212"/>
      <c r="DC176" s="212"/>
      <c r="DD176" s="212"/>
      <c r="DE176" s="212"/>
      <c r="DF176" s="212"/>
      <c r="DG176" s="212"/>
      <c r="DH176" s="212"/>
      <c r="DI176" s="212"/>
      <c r="DJ176" s="212"/>
      <c r="DK176" s="212"/>
      <c r="DL176" s="212"/>
      <c r="DM176" s="212"/>
      <c r="DN176" s="212"/>
      <c r="DO176" s="212"/>
      <c r="DP176" s="212"/>
      <c r="DQ176" s="212"/>
      <c r="DR176" s="212"/>
      <c r="DS176" s="212"/>
      <c r="DT176" s="212"/>
    </row>
    <row r="177" spans="1:124" ht="58.5" customHeight="1" x14ac:dyDescent="0.2">
      <c r="A177" s="250">
        <v>29</v>
      </c>
      <c r="B177" s="244" t="s">
        <v>177</v>
      </c>
      <c r="C177" s="253" t="str">
        <f>VLOOKUP(B177,FORMULAS!$A$30:$B$52,2,0)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77" s="253" t="str">
        <f>VLOOKUP(B177,FORMULAS!$A$30:$C$52,3,0)</f>
        <v>Subdirector Financiero</v>
      </c>
      <c r="E177" s="244" t="s">
        <v>112</v>
      </c>
      <c r="F177" s="244" t="s">
        <v>430</v>
      </c>
      <c r="G177" s="244" t="s">
        <v>431</v>
      </c>
      <c r="H177" s="271" t="s">
        <v>432</v>
      </c>
      <c r="I177" s="232" t="s">
        <v>260</v>
      </c>
      <c r="J177" s="235">
        <v>1250</v>
      </c>
      <c r="K177" s="226" t="str">
        <f>+IF(L177=FORMULAS!$N$2,FORMULAS!$O$2,IF('208-PLA-Ft-78 Mapa Gestión'!L177:L182=FORMULAS!$N$3,FORMULAS!$O$3,IF('208-PLA-Ft-78 Mapa Gestión'!L177:L182=FORMULAS!$N$4,FORMULAS!$O$4,IF('208-PLA-Ft-78 Mapa Gestión'!L177:L182=FORMULAS!$N$5,FORMULAS!$O$5,IF('208-PLA-Ft-78 Mapa Gestión'!L177:L182=FORMULAS!$N$6,FORMULAS!$O$6)))))</f>
        <v>Alta</v>
      </c>
      <c r="L177" s="241">
        <f>+IF(J177&lt;=FORMULAS!$M$2,FORMULAS!$N$2,IF('208-PLA-Ft-78 Mapa Gestión'!J177&lt;=FORMULAS!$M$3,FORMULAS!$N$3,IF('208-PLA-Ft-78 Mapa Gestión'!J177&lt;=FORMULAS!$M$4,FORMULAS!$N$4,IF('208-PLA-Ft-78 Mapa Gestión'!J177&lt;=FORMULAS!$M$5,FORMULAS!$N$5,FORMULAS!$N$6))))</f>
        <v>0.8</v>
      </c>
      <c r="M177" s="238" t="s">
        <v>86</v>
      </c>
      <c r="N177" s="226" t="str">
        <f>+IF(M177=FORMULAS!$H$2,FORMULAS!$I$2,IF('208-PLA-Ft-78 Mapa Gestión'!M177:M182=FORMULAS!$H$3,FORMULAS!$I$3,IF('208-PLA-Ft-78 Mapa Gestión'!M177:M182=FORMULAS!$H$4,FORMULAS!$I$4,IF('208-PLA-Ft-78 Mapa Gestión'!M177:M182=FORMULAS!$H$5,FORMULAS!$I$5,IF('208-PLA-Ft-78 Mapa Gestión'!M177:M182=FORMULAS!$H$6,FORMULAS!$I$6,IF('208-PLA-Ft-78 Mapa Gestión'!M177:M182=FORMULAS!$H$7,FORMULAS!$I$7,IF('208-PLA-Ft-78 Mapa Gestión'!M177:M182=FORMULAS!$H$8,FORMULAS!$I$8,IF('208-PLA-Ft-78 Mapa Gestión'!M177:M182=FORMULAS!$H$9,FORMULAS!$I$9,IF('208-PLA-Ft-78 Mapa Gestión'!M177:M182=FORMULAS!$H$10,FORMULAS!$I$10,IF('208-PLA-Ft-78 Mapa Gestión'!M177:M182=FORMULAS!$H$11,FORMULAS!$I$11))))))))))</f>
        <v>Mayor</v>
      </c>
      <c r="O177" s="223">
        <f>VLOOKUP(N177,FORMULAS!$I$1:$J$6,2,0)</f>
        <v>0.8</v>
      </c>
      <c r="P177" s="223" t="str">
        <f t="shared" ref="P177" si="162">CONCATENATE(N177,K177)</f>
        <v>MayorAlta</v>
      </c>
      <c r="Q177" s="229" t="str">
        <f>VLOOKUP(P177,FORMULAS!$K$17:$L$42,2,0)</f>
        <v>Alto</v>
      </c>
      <c r="R177" s="132">
        <v>1</v>
      </c>
      <c r="S177" s="130" t="s">
        <v>510</v>
      </c>
      <c r="T177" s="56" t="str">
        <f>VLOOKUP(U177,FORMULAS!$A$15:$B$18,2,0)</f>
        <v>Probabilidad</v>
      </c>
      <c r="U177" s="57" t="s">
        <v>14</v>
      </c>
      <c r="V177" s="58">
        <f>+IF(U177='Tabla Valoración controles'!$D$4,'Tabla Valoración controles'!$F$4,IF('208-PLA-Ft-78 Mapa Gestión'!U177='Tabla Valoración controles'!$D$5,'Tabla Valoración controles'!$F$5,IF(U177=FORMULAS!$A$10,0,'Tabla Valoración controles'!$F$6)))</f>
        <v>0.15</v>
      </c>
      <c r="W177" s="57" t="s">
        <v>8</v>
      </c>
      <c r="X177" s="59">
        <f>+IF(W177='Tabla Valoración controles'!$D$7,'Tabla Valoración controles'!$F$7,IF(U177=FORMULAS!$A$10,0,'Tabla Valoración controles'!$F$8))</f>
        <v>0.15</v>
      </c>
      <c r="Y177" s="57" t="s">
        <v>19</v>
      </c>
      <c r="Z177" s="58">
        <f>+IF(Y177='Tabla Valoración controles'!$D$9,'Tabla Valoración controles'!$F$9,IF(U177=FORMULAS!$A$10,0,'Tabla Valoración controles'!$F$10))</f>
        <v>0</v>
      </c>
      <c r="AA177" s="57" t="s">
        <v>21</v>
      </c>
      <c r="AB177" s="58">
        <f>+IF(AA177='Tabla Valoración controles'!$D$9,'Tabla Valoración controles'!$F$9,IF(W177=FORMULAS!$A$10,0,'Tabla Valoración controles'!$F$10))</f>
        <v>0</v>
      </c>
      <c r="AC177" s="57" t="s">
        <v>100</v>
      </c>
      <c r="AD177" s="58">
        <f>+IF(AC177='Tabla Valoración controles'!$D$13,'Tabla Valoración controles'!$F$13,'Tabla Valoración controles'!$F$14)</f>
        <v>0</v>
      </c>
      <c r="AE177" s="105">
        <f t="shared" si="123"/>
        <v>0.3</v>
      </c>
      <c r="AF177" s="105">
        <f>+IF(T177=FORMULAS!$A$8,'208-PLA-Ft-78 Mapa Gestión'!AE177*'208-PLA-Ft-78 Mapa Gestión'!L177:L182,'208-PLA-Ft-78 Mapa Gestión'!AE177*'208-PLA-Ft-78 Mapa Gestión'!O177:O182)</f>
        <v>0.24</v>
      </c>
      <c r="AG177" s="105">
        <f>+IF(T177=FORMULAS!$A$8,'208-PLA-Ft-78 Mapa Gestión'!L177:L182-'208-PLA-Ft-78 Mapa Gestión'!AF177,0)</f>
        <v>0.56000000000000005</v>
      </c>
      <c r="AH177" s="213">
        <f t="shared" ref="AH177" si="163">+AG182</f>
        <v>0.56000000000000005</v>
      </c>
      <c r="AI177" s="213" t="str">
        <f>+IF(AH177&lt;=FORMULAS!$N$2,FORMULAS!$O$2,IF(AH177&lt;=FORMULAS!$N$3,FORMULAS!$O$3,IF(AH177&lt;=FORMULAS!$N$4,FORMULAS!$O$4,IF(AH177&lt;=FORMULAS!$N$5,FORMULAS!$O$5,FORMULAS!O174))))</f>
        <v>Media</v>
      </c>
      <c r="AJ177" s="213" t="str">
        <f>+IF(T177=FORMULAS!$A$9,AG182,'208-PLA-Ft-78 Mapa Gestión'!N177:N182)</f>
        <v>Mayor</v>
      </c>
      <c r="AK177" s="213">
        <f>+IF(T177=FORMULAS!B177,'208-PLA-Ft-78 Mapa Gestión'!AG182,'208-PLA-Ft-78 Mapa Gestión'!O177:O182)</f>
        <v>0.8</v>
      </c>
      <c r="AL177" s="215" t="str">
        <f t="shared" ref="AL177" si="164">CONCATENATE(AJ177,AI177)</f>
        <v>MayorMedia</v>
      </c>
      <c r="AM177" s="216" t="str">
        <f>VLOOKUP(AL177,FORMULAS!$K$17:$L$42,2,0)</f>
        <v>Alto</v>
      </c>
      <c r="AN177" s="210" t="s">
        <v>163</v>
      </c>
      <c r="AO177" s="139" t="s">
        <v>562</v>
      </c>
      <c r="AP177" s="139" t="s">
        <v>587</v>
      </c>
      <c r="AQ177" s="164" t="s">
        <v>714</v>
      </c>
      <c r="AR177" s="158">
        <v>44562</v>
      </c>
      <c r="AS177" s="158">
        <v>44926</v>
      </c>
      <c r="AT177" s="139" t="s">
        <v>659</v>
      </c>
      <c r="AU177" s="139" t="s">
        <v>660</v>
      </c>
      <c r="AV177" s="157" t="s">
        <v>235</v>
      </c>
      <c r="AW177" s="207" t="s">
        <v>709</v>
      </c>
      <c r="AX177" s="108"/>
      <c r="AY177" s="108"/>
      <c r="AZ177" s="108"/>
      <c r="BA177" s="108"/>
      <c r="BB177" s="108"/>
      <c r="BC177" s="108"/>
      <c r="BD177" s="108"/>
      <c r="BE177" s="108"/>
      <c r="BF177" s="108"/>
      <c r="BG177" s="108"/>
      <c r="BH177" s="108"/>
      <c r="BI177" s="108"/>
      <c r="BJ177" s="108"/>
      <c r="BK177" s="108"/>
      <c r="BL177" s="108"/>
      <c r="BM177" s="108"/>
      <c r="BN177" s="108"/>
      <c r="BO177" s="108"/>
      <c r="BP177" s="210"/>
      <c r="BQ177" s="210"/>
      <c r="BR177" s="210"/>
      <c r="BS177" s="210"/>
      <c r="BT177" s="210"/>
      <c r="BU177" s="210"/>
      <c r="BV177" s="210"/>
      <c r="BW177" s="210"/>
      <c r="BX177" s="210"/>
      <c r="BY177" s="210"/>
      <c r="BZ177" s="210"/>
      <c r="CA177" s="210"/>
      <c r="CB177" s="210"/>
      <c r="CC177" s="210"/>
      <c r="CD177" s="210"/>
      <c r="CE177" s="210"/>
      <c r="CF177" s="210"/>
      <c r="CG177" s="210"/>
      <c r="CH177" s="210"/>
      <c r="CI177" s="210"/>
      <c r="CJ177" s="210"/>
      <c r="CK177" s="210"/>
      <c r="CL177" s="210"/>
      <c r="CM177" s="210"/>
      <c r="CN177" s="210"/>
      <c r="CO177" s="210"/>
      <c r="CP177" s="210"/>
      <c r="CQ177" s="210"/>
      <c r="CR177" s="210"/>
      <c r="CS177" s="210"/>
      <c r="CT177" s="210"/>
      <c r="CU177" s="210"/>
      <c r="CV177" s="210"/>
      <c r="CW177" s="210"/>
      <c r="CX177" s="210"/>
      <c r="CY177" s="210"/>
      <c r="CZ177" s="210"/>
      <c r="DA177" s="210"/>
      <c r="DB177" s="210"/>
      <c r="DC177" s="210"/>
      <c r="DD177" s="210"/>
      <c r="DE177" s="210"/>
      <c r="DF177" s="210"/>
      <c r="DG177" s="210"/>
      <c r="DH177" s="210"/>
      <c r="DI177" s="210"/>
      <c r="DJ177" s="210"/>
      <c r="DK177" s="210"/>
      <c r="DL177" s="210"/>
      <c r="DM177" s="210"/>
      <c r="DN177" s="210"/>
      <c r="DO177" s="210"/>
      <c r="DP177" s="210"/>
      <c r="DQ177" s="210"/>
      <c r="DR177" s="210"/>
      <c r="DS177" s="210"/>
      <c r="DT177" s="210"/>
    </row>
    <row r="178" spans="1:124" ht="17.25" customHeight="1" x14ac:dyDescent="0.2">
      <c r="A178" s="251"/>
      <c r="B178" s="245"/>
      <c r="C178" s="254"/>
      <c r="D178" s="254"/>
      <c r="E178" s="245"/>
      <c r="F178" s="245"/>
      <c r="G178" s="245"/>
      <c r="H178" s="277"/>
      <c r="I178" s="233"/>
      <c r="J178" s="236"/>
      <c r="K178" s="227"/>
      <c r="L178" s="242"/>
      <c r="M178" s="239"/>
      <c r="N178" s="227"/>
      <c r="O178" s="224"/>
      <c r="P178" s="224"/>
      <c r="Q178" s="230"/>
      <c r="R178" s="132"/>
      <c r="S178" s="130"/>
      <c r="T178" s="56">
        <f>VLOOKUP(U178,FORMULAS!$A$15:$B$18,2,0)</f>
        <v>0</v>
      </c>
      <c r="U178" s="57" t="s">
        <v>157</v>
      </c>
      <c r="V178" s="58">
        <f>+IF(U178='Tabla Valoración controles'!$D$4,'Tabla Valoración controles'!$F$4,IF('208-PLA-Ft-78 Mapa Gestión'!U178='Tabla Valoración controles'!$D$5,'Tabla Valoración controles'!$F$5,IF(U178=FORMULAS!$A$10,0,'Tabla Valoración controles'!$F$6)))</f>
        <v>0</v>
      </c>
      <c r="W178" s="57"/>
      <c r="X178" s="59">
        <f>+IF(W178='Tabla Valoración controles'!$D$7,'Tabla Valoración controles'!$F$7,IF(U178=FORMULAS!$A$10,0,'Tabla Valoración controles'!$F$8))</f>
        <v>0</v>
      </c>
      <c r="Y178" s="57"/>
      <c r="Z178" s="58">
        <f>+IF(Y178='Tabla Valoración controles'!$D$9,'Tabla Valoración controles'!$F$9,IF(U178=FORMULAS!$A$10,0,'Tabla Valoración controles'!$F$10))</f>
        <v>0</v>
      </c>
      <c r="AA178" s="57"/>
      <c r="AB178" s="58">
        <f>+IF(AA178='Tabla Valoración controles'!$D$9,'Tabla Valoración controles'!$F$9,IF(W178=FORMULAS!$A$10,0,'Tabla Valoración controles'!$F$10))</f>
        <v>0</v>
      </c>
      <c r="AC178" s="57"/>
      <c r="AD178" s="58">
        <f>+IF(AC178='Tabla Valoración controles'!$D$13,'Tabla Valoración controles'!$F$13,'Tabla Valoración controles'!$F$14)</f>
        <v>0</v>
      </c>
      <c r="AE178" s="105">
        <f t="shared" si="123"/>
        <v>0</v>
      </c>
      <c r="AF178" s="105">
        <f t="shared" ref="AF178" si="165">+AE178*AG177</f>
        <v>0</v>
      </c>
      <c r="AG178" s="105">
        <f t="shared" ref="AG178" si="166">+AG177-AF178</f>
        <v>0.56000000000000005</v>
      </c>
      <c r="AH178" s="214"/>
      <c r="AI178" s="214"/>
      <c r="AJ178" s="214"/>
      <c r="AK178" s="214"/>
      <c r="AL178" s="215"/>
      <c r="AM178" s="217"/>
      <c r="AN178" s="211"/>
      <c r="AO178" s="139"/>
      <c r="AP178" s="139"/>
      <c r="AQ178" s="164"/>
      <c r="AR178" s="158"/>
      <c r="AS178" s="158"/>
      <c r="AT178" s="139"/>
      <c r="AU178" s="139"/>
      <c r="AV178" s="143"/>
      <c r="AW178" s="208"/>
      <c r="AX178" s="109"/>
      <c r="AY178" s="109"/>
      <c r="AZ178" s="109"/>
      <c r="BA178" s="109"/>
      <c r="BB178" s="109"/>
      <c r="BC178" s="109"/>
      <c r="BD178" s="109"/>
      <c r="BE178" s="109"/>
      <c r="BF178" s="109"/>
      <c r="BG178" s="109"/>
      <c r="BH178" s="109"/>
      <c r="BI178" s="109"/>
      <c r="BJ178" s="109"/>
      <c r="BK178" s="109"/>
      <c r="BL178" s="109"/>
      <c r="BM178" s="109"/>
      <c r="BN178" s="109"/>
      <c r="BO178" s="109"/>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c r="CP178" s="211"/>
      <c r="CQ178" s="211"/>
      <c r="CR178" s="211"/>
      <c r="CS178" s="211"/>
      <c r="CT178" s="211"/>
      <c r="CU178" s="211"/>
      <c r="CV178" s="211"/>
      <c r="CW178" s="211"/>
      <c r="CX178" s="211"/>
      <c r="CY178" s="211"/>
      <c r="CZ178" s="211"/>
      <c r="DA178" s="211"/>
      <c r="DB178" s="211"/>
      <c r="DC178" s="211"/>
      <c r="DD178" s="211"/>
      <c r="DE178" s="211"/>
      <c r="DF178" s="211"/>
      <c r="DG178" s="211"/>
      <c r="DH178" s="211"/>
      <c r="DI178" s="211"/>
      <c r="DJ178" s="211"/>
      <c r="DK178" s="211"/>
      <c r="DL178" s="211"/>
      <c r="DM178" s="211"/>
      <c r="DN178" s="211"/>
      <c r="DO178" s="211"/>
      <c r="DP178" s="211"/>
      <c r="DQ178" s="211"/>
      <c r="DR178" s="211"/>
      <c r="DS178" s="211"/>
      <c r="DT178" s="211"/>
    </row>
    <row r="179" spans="1:124" ht="17.25" customHeight="1" x14ac:dyDescent="0.2">
      <c r="A179" s="251"/>
      <c r="B179" s="245"/>
      <c r="C179" s="254"/>
      <c r="D179" s="254"/>
      <c r="E179" s="245"/>
      <c r="F179" s="245"/>
      <c r="G179" s="245"/>
      <c r="H179" s="277"/>
      <c r="I179" s="233"/>
      <c r="J179" s="236"/>
      <c r="K179" s="227"/>
      <c r="L179" s="242"/>
      <c r="M179" s="239"/>
      <c r="N179" s="227"/>
      <c r="O179" s="224"/>
      <c r="P179" s="224"/>
      <c r="Q179" s="230"/>
      <c r="R179" s="132"/>
      <c r="S179" s="130"/>
      <c r="T179" s="56">
        <f>VLOOKUP(U179,FORMULAS!$A$15:$B$18,2,0)</f>
        <v>0</v>
      </c>
      <c r="U179" s="57" t="s">
        <v>157</v>
      </c>
      <c r="V179" s="58">
        <f>+IF(U179='Tabla Valoración controles'!$D$4,'Tabla Valoración controles'!$F$4,IF('208-PLA-Ft-78 Mapa Gestión'!U179='Tabla Valoración controles'!$D$5,'Tabla Valoración controles'!$F$5,IF(U179=FORMULAS!$A$10,0,'Tabla Valoración controles'!$F$6)))</f>
        <v>0</v>
      </c>
      <c r="W179" s="57"/>
      <c r="X179" s="59">
        <f>+IF(W179='Tabla Valoración controles'!$D$7,'Tabla Valoración controles'!$F$7,IF(U179=FORMULAS!$A$10,0,'Tabla Valoración controles'!$F$8))</f>
        <v>0</v>
      </c>
      <c r="Y179" s="57"/>
      <c r="Z179" s="58">
        <f>+IF(Y179='Tabla Valoración controles'!$D$9,'Tabla Valoración controles'!$F$9,IF(U179=FORMULAS!$A$10,0,'Tabla Valoración controles'!$F$10))</f>
        <v>0</v>
      </c>
      <c r="AA179" s="57"/>
      <c r="AB179" s="58">
        <f>+IF(AA179='Tabla Valoración controles'!$D$9,'Tabla Valoración controles'!$F$9,IF(W179=FORMULAS!$A$10,0,'Tabla Valoración controles'!$F$10))</f>
        <v>0</v>
      </c>
      <c r="AC179" s="57"/>
      <c r="AD179" s="58">
        <f>+IF(AC179='Tabla Valoración controles'!$D$13,'Tabla Valoración controles'!$F$13,'Tabla Valoración controles'!$F$14)</f>
        <v>0</v>
      </c>
      <c r="AE179" s="105">
        <f t="shared" si="123"/>
        <v>0</v>
      </c>
      <c r="AF179" s="105">
        <f t="shared" ref="AF179:AF182" si="167">+AF178*AE179</f>
        <v>0</v>
      </c>
      <c r="AG179" s="105">
        <f t="shared" si="143"/>
        <v>0.56000000000000005</v>
      </c>
      <c r="AH179" s="214"/>
      <c r="AI179" s="214"/>
      <c r="AJ179" s="214"/>
      <c r="AK179" s="214"/>
      <c r="AL179" s="215"/>
      <c r="AM179" s="217"/>
      <c r="AN179" s="211"/>
      <c r="AO179" s="139"/>
      <c r="AP179" s="139"/>
      <c r="AQ179" s="164"/>
      <c r="AR179" s="158"/>
      <c r="AS179" s="158"/>
      <c r="AT179" s="139"/>
      <c r="AU179" s="139"/>
      <c r="AV179" s="143"/>
      <c r="AW179" s="208"/>
      <c r="AX179" s="109"/>
      <c r="AY179" s="109"/>
      <c r="AZ179" s="109"/>
      <c r="BA179" s="109"/>
      <c r="BB179" s="109"/>
      <c r="BC179" s="109"/>
      <c r="BD179" s="109"/>
      <c r="BE179" s="109"/>
      <c r="BF179" s="109"/>
      <c r="BG179" s="109"/>
      <c r="BH179" s="109"/>
      <c r="BI179" s="109"/>
      <c r="BJ179" s="109"/>
      <c r="BK179" s="109"/>
      <c r="BL179" s="109"/>
      <c r="BM179" s="109"/>
      <c r="BN179" s="109"/>
      <c r="BO179" s="109"/>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c r="CP179" s="211"/>
      <c r="CQ179" s="211"/>
      <c r="CR179" s="211"/>
      <c r="CS179" s="211"/>
      <c r="CT179" s="211"/>
      <c r="CU179" s="211"/>
      <c r="CV179" s="211"/>
      <c r="CW179" s="211"/>
      <c r="CX179" s="211"/>
      <c r="CY179" s="211"/>
      <c r="CZ179" s="211"/>
      <c r="DA179" s="211"/>
      <c r="DB179" s="211"/>
      <c r="DC179" s="211"/>
      <c r="DD179" s="211"/>
      <c r="DE179" s="211"/>
      <c r="DF179" s="211"/>
      <c r="DG179" s="211"/>
      <c r="DH179" s="211"/>
      <c r="DI179" s="211"/>
      <c r="DJ179" s="211"/>
      <c r="DK179" s="211"/>
      <c r="DL179" s="211"/>
      <c r="DM179" s="211"/>
      <c r="DN179" s="211"/>
      <c r="DO179" s="211"/>
      <c r="DP179" s="211"/>
      <c r="DQ179" s="211"/>
      <c r="DR179" s="211"/>
      <c r="DS179" s="211"/>
      <c r="DT179" s="211"/>
    </row>
    <row r="180" spans="1:124" ht="17.25" customHeight="1" x14ac:dyDescent="0.2">
      <c r="A180" s="251"/>
      <c r="B180" s="245"/>
      <c r="C180" s="254"/>
      <c r="D180" s="254"/>
      <c r="E180" s="245"/>
      <c r="F180" s="245"/>
      <c r="G180" s="245"/>
      <c r="H180" s="277"/>
      <c r="I180" s="233"/>
      <c r="J180" s="236"/>
      <c r="K180" s="227"/>
      <c r="L180" s="242"/>
      <c r="M180" s="239"/>
      <c r="N180" s="227"/>
      <c r="O180" s="224"/>
      <c r="P180" s="224"/>
      <c r="Q180" s="230"/>
      <c r="R180" s="132"/>
      <c r="S180" s="130"/>
      <c r="T180" s="56">
        <f>VLOOKUP(U180,FORMULAS!$A$15:$B$18,2,0)</f>
        <v>0</v>
      </c>
      <c r="U180" s="57" t="s">
        <v>157</v>
      </c>
      <c r="V180" s="58">
        <f>+IF(U180='Tabla Valoración controles'!$D$4,'Tabla Valoración controles'!$F$4,IF('208-PLA-Ft-78 Mapa Gestión'!U180='Tabla Valoración controles'!$D$5,'Tabla Valoración controles'!$F$5,IF(U180=FORMULAS!$A$10,0,'Tabla Valoración controles'!$F$6)))</f>
        <v>0</v>
      </c>
      <c r="W180" s="57"/>
      <c r="X180" s="59">
        <f>+IF(W180='Tabla Valoración controles'!$D$7,'Tabla Valoración controles'!$F$7,IF(U180=FORMULAS!$A$10,0,'Tabla Valoración controles'!$F$8))</f>
        <v>0</v>
      </c>
      <c r="Y180" s="57"/>
      <c r="Z180" s="58">
        <f>+IF(Y180='Tabla Valoración controles'!$D$9,'Tabla Valoración controles'!$F$9,IF(U180=FORMULAS!$A$10,0,'Tabla Valoración controles'!$F$10))</f>
        <v>0</v>
      </c>
      <c r="AA180" s="57"/>
      <c r="AB180" s="58">
        <f>+IF(AA180='Tabla Valoración controles'!$D$9,'Tabla Valoración controles'!$F$9,IF(W180=FORMULAS!$A$10,0,'Tabla Valoración controles'!$F$10))</f>
        <v>0</v>
      </c>
      <c r="AC180" s="57"/>
      <c r="AD180" s="58">
        <f>+IF(AC180='Tabla Valoración controles'!$D$13,'Tabla Valoración controles'!$F$13,'Tabla Valoración controles'!$F$14)</f>
        <v>0</v>
      </c>
      <c r="AE180" s="105">
        <f t="shared" si="123"/>
        <v>0</v>
      </c>
      <c r="AF180" s="105">
        <f t="shared" si="167"/>
        <v>0</v>
      </c>
      <c r="AG180" s="105">
        <f t="shared" si="143"/>
        <v>0.56000000000000005</v>
      </c>
      <c r="AH180" s="214"/>
      <c r="AI180" s="214"/>
      <c r="AJ180" s="214"/>
      <c r="AK180" s="214"/>
      <c r="AL180" s="215"/>
      <c r="AM180" s="217"/>
      <c r="AN180" s="211"/>
      <c r="AO180" s="139"/>
      <c r="AP180" s="139"/>
      <c r="AQ180" s="164"/>
      <c r="AR180" s="158"/>
      <c r="AS180" s="158"/>
      <c r="AT180" s="139"/>
      <c r="AU180" s="139"/>
      <c r="AV180" s="143"/>
      <c r="AW180" s="208"/>
      <c r="AX180" s="109"/>
      <c r="AY180" s="109"/>
      <c r="AZ180" s="109"/>
      <c r="BA180" s="109"/>
      <c r="BB180" s="109"/>
      <c r="BC180" s="109"/>
      <c r="BD180" s="109"/>
      <c r="BE180" s="109"/>
      <c r="BF180" s="109"/>
      <c r="BG180" s="109"/>
      <c r="BH180" s="109"/>
      <c r="BI180" s="109"/>
      <c r="BJ180" s="109"/>
      <c r="BK180" s="109"/>
      <c r="BL180" s="109"/>
      <c r="BM180" s="109"/>
      <c r="BN180" s="109"/>
      <c r="BO180" s="109"/>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c r="CP180" s="211"/>
      <c r="CQ180" s="211"/>
      <c r="CR180" s="211"/>
      <c r="CS180" s="211"/>
      <c r="CT180" s="211"/>
      <c r="CU180" s="211"/>
      <c r="CV180" s="211"/>
      <c r="CW180" s="211"/>
      <c r="CX180" s="211"/>
      <c r="CY180" s="211"/>
      <c r="CZ180" s="211"/>
      <c r="DA180" s="211"/>
      <c r="DB180" s="211"/>
      <c r="DC180" s="211"/>
      <c r="DD180" s="211"/>
      <c r="DE180" s="211"/>
      <c r="DF180" s="211"/>
      <c r="DG180" s="211"/>
      <c r="DH180" s="211"/>
      <c r="DI180" s="211"/>
      <c r="DJ180" s="211"/>
      <c r="DK180" s="211"/>
      <c r="DL180" s="211"/>
      <c r="DM180" s="211"/>
      <c r="DN180" s="211"/>
      <c r="DO180" s="211"/>
      <c r="DP180" s="211"/>
      <c r="DQ180" s="211"/>
      <c r="DR180" s="211"/>
      <c r="DS180" s="211"/>
      <c r="DT180" s="211"/>
    </row>
    <row r="181" spans="1:124" ht="17.25" customHeight="1" x14ac:dyDescent="0.2">
      <c r="A181" s="251"/>
      <c r="B181" s="245"/>
      <c r="C181" s="254"/>
      <c r="D181" s="254"/>
      <c r="E181" s="245"/>
      <c r="F181" s="245"/>
      <c r="G181" s="245"/>
      <c r="H181" s="277"/>
      <c r="I181" s="233"/>
      <c r="J181" s="236"/>
      <c r="K181" s="227"/>
      <c r="L181" s="242"/>
      <c r="M181" s="239"/>
      <c r="N181" s="227"/>
      <c r="O181" s="224"/>
      <c r="P181" s="224"/>
      <c r="Q181" s="230"/>
      <c r="R181" s="132"/>
      <c r="S181" s="130"/>
      <c r="T181" s="56">
        <f>VLOOKUP(U181,FORMULAS!$A$15:$B$18,2,0)</f>
        <v>0</v>
      </c>
      <c r="U181" s="57" t="s">
        <v>157</v>
      </c>
      <c r="V181" s="58">
        <f>+IF(U181='Tabla Valoración controles'!$D$4,'Tabla Valoración controles'!$F$4,IF('208-PLA-Ft-78 Mapa Gestión'!U181='Tabla Valoración controles'!$D$5,'Tabla Valoración controles'!$F$5,IF(U181=FORMULAS!$A$10,0,'Tabla Valoración controles'!$F$6)))</f>
        <v>0</v>
      </c>
      <c r="W181" s="57"/>
      <c r="X181" s="59">
        <f>+IF(W181='Tabla Valoración controles'!$D$7,'Tabla Valoración controles'!$F$7,IF(U181=FORMULAS!$A$10,0,'Tabla Valoración controles'!$F$8))</f>
        <v>0</v>
      </c>
      <c r="Y181" s="57"/>
      <c r="Z181" s="58">
        <f>+IF(Y181='Tabla Valoración controles'!$D$9,'Tabla Valoración controles'!$F$9,IF(U181=FORMULAS!$A$10,0,'Tabla Valoración controles'!$F$10))</f>
        <v>0</v>
      </c>
      <c r="AA181" s="57"/>
      <c r="AB181" s="58">
        <f>+IF(AA181='Tabla Valoración controles'!$D$9,'Tabla Valoración controles'!$F$9,IF(W181=FORMULAS!$A$10,0,'Tabla Valoración controles'!$F$10))</f>
        <v>0</v>
      </c>
      <c r="AC181" s="57"/>
      <c r="AD181" s="58">
        <f>+IF(AC181='Tabla Valoración controles'!$D$13,'Tabla Valoración controles'!$F$13,'Tabla Valoración controles'!$F$14)</f>
        <v>0</v>
      </c>
      <c r="AE181" s="105">
        <f t="shared" si="123"/>
        <v>0</v>
      </c>
      <c r="AF181" s="105">
        <f t="shared" si="167"/>
        <v>0</v>
      </c>
      <c r="AG181" s="105">
        <f t="shared" si="143"/>
        <v>0.56000000000000005</v>
      </c>
      <c r="AH181" s="214"/>
      <c r="AI181" s="214"/>
      <c r="AJ181" s="214"/>
      <c r="AK181" s="214"/>
      <c r="AL181" s="215"/>
      <c r="AM181" s="217"/>
      <c r="AN181" s="211"/>
      <c r="AO181" s="139"/>
      <c r="AP181" s="139"/>
      <c r="AQ181" s="164"/>
      <c r="AR181" s="158"/>
      <c r="AS181" s="158"/>
      <c r="AT181" s="139"/>
      <c r="AU181" s="139"/>
      <c r="AV181" s="143"/>
      <c r="AW181" s="208"/>
      <c r="AX181" s="109"/>
      <c r="AY181" s="109"/>
      <c r="AZ181" s="109"/>
      <c r="BA181" s="109"/>
      <c r="BB181" s="109"/>
      <c r="BC181" s="109"/>
      <c r="BD181" s="109"/>
      <c r="BE181" s="109"/>
      <c r="BF181" s="109"/>
      <c r="BG181" s="109"/>
      <c r="BH181" s="109"/>
      <c r="BI181" s="109"/>
      <c r="BJ181" s="109"/>
      <c r="BK181" s="109"/>
      <c r="BL181" s="109"/>
      <c r="BM181" s="109"/>
      <c r="BN181" s="109"/>
      <c r="BO181" s="109"/>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c r="CO181" s="211"/>
      <c r="CP181" s="211"/>
      <c r="CQ181" s="211"/>
      <c r="CR181" s="211"/>
      <c r="CS181" s="211"/>
      <c r="CT181" s="211"/>
      <c r="CU181" s="211"/>
      <c r="CV181" s="211"/>
      <c r="CW181" s="211"/>
      <c r="CX181" s="211"/>
      <c r="CY181" s="211"/>
      <c r="CZ181" s="211"/>
      <c r="DA181" s="211"/>
      <c r="DB181" s="211"/>
      <c r="DC181" s="211"/>
      <c r="DD181" s="211"/>
      <c r="DE181" s="211"/>
      <c r="DF181" s="211"/>
      <c r="DG181" s="211"/>
      <c r="DH181" s="211"/>
      <c r="DI181" s="211"/>
      <c r="DJ181" s="211"/>
      <c r="DK181" s="211"/>
      <c r="DL181" s="211"/>
      <c r="DM181" s="211"/>
      <c r="DN181" s="211"/>
      <c r="DO181" s="211"/>
      <c r="DP181" s="211"/>
      <c r="DQ181" s="211"/>
      <c r="DR181" s="211"/>
      <c r="DS181" s="211"/>
      <c r="DT181" s="211"/>
    </row>
    <row r="182" spans="1:124" ht="17.25" customHeight="1" x14ac:dyDescent="0.2">
      <c r="A182" s="252"/>
      <c r="B182" s="246"/>
      <c r="C182" s="255"/>
      <c r="D182" s="255"/>
      <c r="E182" s="246"/>
      <c r="F182" s="246"/>
      <c r="G182" s="246"/>
      <c r="H182" s="278"/>
      <c r="I182" s="234"/>
      <c r="J182" s="237"/>
      <c r="K182" s="228"/>
      <c r="L182" s="243"/>
      <c r="M182" s="240"/>
      <c r="N182" s="228"/>
      <c r="O182" s="225"/>
      <c r="P182" s="225"/>
      <c r="Q182" s="231"/>
      <c r="R182" s="132"/>
      <c r="S182" s="130"/>
      <c r="T182" s="56">
        <f>VLOOKUP(U182,FORMULAS!$A$15:$B$18,2,0)</f>
        <v>0</v>
      </c>
      <c r="U182" s="57" t="s">
        <v>157</v>
      </c>
      <c r="V182" s="58">
        <f>+IF(U182='Tabla Valoración controles'!$D$4,'Tabla Valoración controles'!$F$4,IF('208-PLA-Ft-78 Mapa Gestión'!U182='Tabla Valoración controles'!$D$5,'Tabla Valoración controles'!$F$5,IF(U182=FORMULAS!$A$10,0,'Tabla Valoración controles'!$F$6)))</f>
        <v>0</v>
      </c>
      <c r="W182" s="57"/>
      <c r="X182" s="59">
        <f>+IF(W182='Tabla Valoración controles'!$D$7,'Tabla Valoración controles'!$F$7,IF(U182=FORMULAS!$A$10,0,'Tabla Valoración controles'!$F$8))</f>
        <v>0</v>
      </c>
      <c r="Y182" s="57"/>
      <c r="Z182" s="58">
        <f>+IF(Y182='Tabla Valoración controles'!$D$9,'Tabla Valoración controles'!$F$9,IF(U182=FORMULAS!$A$10,0,'Tabla Valoración controles'!$F$10))</f>
        <v>0</v>
      </c>
      <c r="AA182" s="57"/>
      <c r="AB182" s="58">
        <f>+IF(AA182='Tabla Valoración controles'!$D$9,'Tabla Valoración controles'!$F$9,IF(W182=FORMULAS!$A$10,0,'Tabla Valoración controles'!$F$10))</f>
        <v>0</v>
      </c>
      <c r="AC182" s="57"/>
      <c r="AD182" s="58">
        <f>+IF(AC182='Tabla Valoración controles'!$D$13,'Tabla Valoración controles'!$F$13,'Tabla Valoración controles'!$F$14)</f>
        <v>0</v>
      </c>
      <c r="AE182" s="105">
        <f t="shared" si="123"/>
        <v>0</v>
      </c>
      <c r="AF182" s="105">
        <f t="shared" si="167"/>
        <v>0</v>
      </c>
      <c r="AG182" s="105">
        <f t="shared" si="143"/>
        <v>0.56000000000000005</v>
      </c>
      <c r="AH182" s="214"/>
      <c r="AI182" s="214"/>
      <c r="AJ182" s="214"/>
      <c r="AK182" s="214"/>
      <c r="AL182" s="215"/>
      <c r="AM182" s="265"/>
      <c r="AN182" s="212"/>
      <c r="AO182" s="139"/>
      <c r="AP182" s="139"/>
      <c r="AQ182" s="164"/>
      <c r="AR182" s="158"/>
      <c r="AS182" s="158"/>
      <c r="AT182" s="139"/>
      <c r="AU182" s="139"/>
      <c r="AV182" s="144"/>
      <c r="AW182" s="209"/>
      <c r="AX182" s="110"/>
      <c r="AY182" s="110"/>
      <c r="AZ182" s="110"/>
      <c r="BA182" s="110"/>
      <c r="BB182" s="110"/>
      <c r="BC182" s="110"/>
      <c r="BD182" s="110"/>
      <c r="BE182" s="110"/>
      <c r="BF182" s="110"/>
      <c r="BG182" s="110"/>
      <c r="BH182" s="110"/>
      <c r="BI182" s="110"/>
      <c r="BJ182" s="110"/>
      <c r="BK182" s="110"/>
      <c r="BL182" s="110"/>
      <c r="BM182" s="110"/>
      <c r="BN182" s="110"/>
      <c r="BO182" s="110"/>
      <c r="BP182" s="212"/>
      <c r="BQ182" s="212"/>
      <c r="BR182" s="212"/>
      <c r="BS182" s="212"/>
      <c r="BT182" s="212"/>
      <c r="BU182" s="212"/>
      <c r="BV182" s="212"/>
      <c r="BW182" s="212"/>
      <c r="BX182" s="212"/>
      <c r="BY182" s="212"/>
      <c r="BZ182" s="212"/>
      <c r="CA182" s="212"/>
      <c r="CB182" s="212"/>
      <c r="CC182" s="212"/>
      <c r="CD182" s="212"/>
      <c r="CE182" s="212"/>
      <c r="CF182" s="212"/>
      <c r="CG182" s="212"/>
      <c r="CH182" s="212"/>
      <c r="CI182" s="212"/>
      <c r="CJ182" s="212"/>
      <c r="CK182" s="212"/>
      <c r="CL182" s="212"/>
      <c r="CM182" s="212"/>
      <c r="CN182" s="212"/>
      <c r="CO182" s="212"/>
      <c r="CP182" s="212"/>
      <c r="CQ182" s="212"/>
      <c r="CR182" s="212"/>
      <c r="CS182" s="212"/>
      <c r="CT182" s="212"/>
      <c r="CU182" s="212"/>
      <c r="CV182" s="212"/>
      <c r="CW182" s="212"/>
      <c r="CX182" s="212"/>
      <c r="CY182" s="212"/>
      <c r="CZ182" s="212"/>
      <c r="DA182" s="212"/>
      <c r="DB182" s="212"/>
      <c r="DC182" s="212"/>
      <c r="DD182" s="212"/>
      <c r="DE182" s="212"/>
      <c r="DF182" s="212"/>
      <c r="DG182" s="212"/>
      <c r="DH182" s="212"/>
      <c r="DI182" s="212"/>
      <c r="DJ182" s="212"/>
      <c r="DK182" s="212"/>
      <c r="DL182" s="212"/>
      <c r="DM182" s="212"/>
      <c r="DN182" s="212"/>
      <c r="DO182" s="212"/>
      <c r="DP182" s="212"/>
      <c r="DQ182" s="212"/>
      <c r="DR182" s="212"/>
      <c r="DS182" s="212"/>
      <c r="DT182" s="212"/>
    </row>
    <row r="183" spans="1:124" ht="63" customHeight="1" x14ac:dyDescent="0.2">
      <c r="A183" s="250">
        <v>30</v>
      </c>
      <c r="B183" s="244" t="s">
        <v>177</v>
      </c>
      <c r="C183" s="253" t="str">
        <f>VLOOKUP(B183,FORMULAS!$A$30:$B$52,2,0)</f>
        <v>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v>
      </c>
      <c r="D183" s="253" t="str">
        <f>VLOOKUP(B183,FORMULAS!$A$30:$C$52,3,0)</f>
        <v>Subdirector Financiero</v>
      </c>
      <c r="E183" s="244" t="s">
        <v>113</v>
      </c>
      <c r="F183" s="244" t="s">
        <v>433</v>
      </c>
      <c r="G183" s="244" t="s">
        <v>434</v>
      </c>
      <c r="H183" s="247" t="s">
        <v>435</v>
      </c>
      <c r="I183" s="232" t="s">
        <v>260</v>
      </c>
      <c r="J183" s="235">
        <v>12</v>
      </c>
      <c r="K183" s="226" t="str">
        <f>+IF(L183=FORMULAS!$N$2,FORMULAS!$O$2,IF('208-PLA-Ft-78 Mapa Gestión'!L183:L188=FORMULAS!$N$3,FORMULAS!$O$3,IF('208-PLA-Ft-78 Mapa Gestión'!L183:L188=FORMULAS!$N$4,FORMULAS!$O$4,IF('208-PLA-Ft-78 Mapa Gestión'!L183:L188=FORMULAS!$N$5,FORMULAS!$O$5,IF('208-PLA-Ft-78 Mapa Gestión'!L183:L188=FORMULAS!$N$6,FORMULAS!$O$6)))))</f>
        <v>Baja</v>
      </c>
      <c r="L183" s="241">
        <f>+IF(J183&lt;=FORMULAS!$M$2,FORMULAS!$N$2,IF('208-PLA-Ft-78 Mapa Gestión'!J183&lt;=FORMULAS!$M$3,FORMULAS!$N$3,IF('208-PLA-Ft-78 Mapa Gestión'!J183&lt;=FORMULAS!$M$4,FORMULAS!$N$4,IF('208-PLA-Ft-78 Mapa Gestión'!J183&lt;=FORMULAS!$M$5,FORMULAS!$N$5,FORMULAS!$N$6))))</f>
        <v>0.4</v>
      </c>
      <c r="M183" s="238" t="s">
        <v>85</v>
      </c>
      <c r="N183" s="226" t="str">
        <f>+IF(M183=FORMULAS!$H$2,FORMULAS!$I$2,IF('208-PLA-Ft-78 Mapa Gestión'!M183:M188=FORMULAS!$H$3,FORMULAS!$I$3,IF('208-PLA-Ft-78 Mapa Gestión'!M183:M188=FORMULAS!$H$4,FORMULAS!$I$4,IF('208-PLA-Ft-78 Mapa Gestión'!M183:M188=FORMULAS!$H$5,FORMULAS!$I$5,IF('208-PLA-Ft-78 Mapa Gestión'!M183:M188=FORMULAS!$H$6,FORMULAS!$I$6,IF('208-PLA-Ft-78 Mapa Gestión'!M183:M188=FORMULAS!$H$7,FORMULAS!$I$7,IF('208-PLA-Ft-78 Mapa Gestión'!M183:M188=FORMULAS!$H$8,FORMULAS!$I$8,IF('208-PLA-Ft-78 Mapa Gestión'!M183:M188=FORMULAS!$H$9,FORMULAS!$I$9,IF('208-PLA-Ft-78 Mapa Gestión'!M183:M188=FORMULAS!$H$10,FORMULAS!$I$10,IF('208-PLA-Ft-78 Mapa Gestión'!M183:M188=FORMULAS!$H$11,FORMULAS!$I$11))))))))))</f>
        <v>Moderado</v>
      </c>
      <c r="O183" s="223">
        <f>VLOOKUP(N183,FORMULAS!$I$1:$J$6,2,0)</f>
        <v>0.6</v>
      </c>
      <c r="P183" s="223" t="str">
        <f t="shared" ref="P183" si="168">CONCATENATE(N183,K183)</f>
        <v>ModeradoBaja</v>
      </c>
      <c r="Q183" s="229" t="str">
        <f>VLOOKUP(P183,FORMULAS!$K$17:$L$42,2,0)</f>
        <v>Moderado</v>
      </c>
      <c r="R183" s="132">
        <v>1</v>
      </c>
      <c r="S183" s="130" t="s">
        <v>511</v>
      </c>
      <c r="T183" s="56" t="str">
        <f>VLOOKUP(U183,FORMULAS!$A$15:$B$18,2,0)</f>
        <v>Probabilidad</v>
      </c>
      <c r="U183" s="57" t="s">
        <v>14</v>
      </c>
      <c r="V183" s="58">
        <f>+IF(U183='Tabla Valoración controles'!$D$4,'Tabla Valoración controles'!$F$4,IF('208-PLA-Ft-78 Mapa Gestión'!U183='Tabla Valoración controles'!$D$5,'Tabla Valoración controles'!$F$5,IF(U183=FORMULAS!$A$10,0,'Tabla Valoración controles'!$F$6)))</f>
        <v>0.15</v>
      </c>
      <c r="W183" s="57" t="s">
        <v>8</v>
      </c>
      <c r="X183" s="59">
        <f>+IF(W183='Tabla Valoración controles'!$D$7,'Tabla Valoración controles'!$F$7,IF(U183=FORMULAS!$A$10,0,'Tabla Valoración controles'!$F$8))</f>
        <v>0.15</v>
      </c>
      <c r="Y183" s="57" t="s">
        <v>18</v>
      </c>
      <c r="Z183" s="58">
        <f>+IF(Y183='Tabla Valoración controles'!$D$9,'Tabla Valoración controles'!$F$9,IF(U183=FORMULAS!$A$10,0,'Tabla Valoración controles'!$F$10))</f>
        <v>0</v>
      </c>
      <c r="AA183" s="57" t="s">
        <v>21</v>
      </c>
      <c r="AB183" s="58">
        <f>+IF(AA183='Tabla Valoración controles'!$D$9,'Tabla Valoración controles'!$F$9,IF(W183=FORMULAS!$A$10,0,'Tabla Valoración controles'!$F$10))</f>
        <v>0</v>
      </c>
      <c r="AC183" s="57" t="s">
        <v>100</v>
      </c>
      <c r="AD183" s="58">
        <f>+IF(AC183='Tabla Valoración controles'!$D$13,'Tabla Valoración controles'!$F$13,'Tabla Valoración controles'!$F$14)</f>
        <v>0</v>
      </c>
      <c r="AE183" s="105">
        <f t="shared" si="123"/>
        <v>0.3</v>
      </c>
      <c r="AF183" s="105">
        <f>+IF(T183=FORMULAS!$A$8,'208-PLA-Ft-78 Mapa Gestión'!AE183*'208-PLA-Ft-78 Mapa Gestión'!L183:L188,'208-PLA-Ft-78 Mapa Gestión'!AE183*'208-PLA-Ft-78 Mapa Gestión'!O183:O188)</f>
        <v>0.12</v>
      </c>
      <c r="AG183" s="105">
        <f>+IF(T183=FORMULAS!$A$8,'208-PLA-Ft-78 Mapa Gestión'!L183:L188-'208-PLA-Ft-78 Mapa Gestión'!AF183,0)</f>
        <v>0.28000000000000003</v>
      </c>
      <c r="AH183" s="213">
        <f t="shared" ref="AH183" si="169">+AG188</f>
        <v>0.28000000000000003</v>
      </c>
      <c r="AI183" s="213" t="str">
        <f>+IF(AH183&lt;=FORMULAS!$N$2,FORMULAS!$O$2,IF(AH183&lt;=FORMULAS!$N$3,FORMULAS!$O$3,IF(AH183&lt;=FORMULAS!$N$4,FORMULAS!$O$4,IF(AH183&lt;=FORMULAS!$N$5,FORMULAS!$O$5,FORMULAS!O180))))</f>
        <v>Baja</v>
      </c>
      <c r="AJ183" s="213" t="str">
        <f>+IF(T183=FORMULAS!$A$9,AG188,'208-PLA-Ft-78 Mapa Gestión'!N183:N188)</f>
        <v>Moderado</v>
      </c>
      <c r="AK183" s="213">
        <f>+IF(T183=FORMULAS!B183,'208-PLA-Ft-78 Mapa Gestión'!AG188,'208-PLA-Ft-78 Mapa Gestión'!O183:O188)</f>
        <v>0.6</v>
      </c>
      <c r="AL183" s="215" t="str">
        <f t="shared" ref="AL183" si="170">CONCATENATE(AJ183,AI183)</f>
        <v>ModeradoBaja</v>
      </c>
      <c r="AM183" s="216" t="str">
        <f>VLOOKUP(AL183,FORMULAS!$K$17:$L$42,2,0)</f>
        <v>Moderado</v>
      </c>
      <c r="AN183" s="210" t="s">
        <v>163</v>
      </c>
      <c r="AO183" s="139" t="s">
        <v>563</v>
      </c>
      <c r="AP183" s="139" t="s">
        <v>599</v>
      </c>
      <c r="AQ183" s="164" t="s">
        <v>324</v>
      </c>
      <c r="AR183" s="160">
        <v>44593</v>
      </c>
      <c r="AS183" s="160">
        <v>44926</v>
      </c>
      <c r="AT183" s="147" t="s">
        <v>661</v>
      </c>
      <c r="AU183" s="147" t="s">
        <v>662</v>
      </c>
      <c r="AV183" s="157" t="s">
        <v>235</v>
      </c>
      <c r="AW183" s="207" t="s">
        <v>710</v>
      </c>
      <c r="AX183" s="108"/>
      <c r="AY183" s="108"/>
      <c r="AZ183" s="108"/>
      <c r="BA183" s="108"/>
      <c r="BB183" s="108"/>
      <c r="BC183" s="108"/>
      <c r="BD183" s="108"/>
      <c r="BE183" s="108"/>
      <c r="BF183" s="108"/>
      <c r="BG183" s="108"/>
      <c r="BH183" s="108"/>
      <c r="BI183" s="108"/>
      <c r="BJ183" s="108"/>
      <c r="BK183" s="108"/>
      <c r="BL183" s="108"/>
      <c r="BM183" s="108"/>
      <c r="BN183" s="108"/>
      <c r="BO183" s="108"/>
      <c r="BP183" s="210"/>
      <c r="BQ183" s="210"/>
      <c r="BR183" s="210"/>
      <c r="BS183" s="210"/>
      <c r="BT183" s="210"/>
      <c r="BU183" s="210"/>
      <c r="BV183" s="210"/>
      <c r="BW183" s="210"/>
      <c r="BX183" s="210"/>
      <c r="BY183" s="210"/>
      <c r="BZ183" s="210"/>
      <c r="CA183" s="210"/>
      <c r="CB183" s="210"/>
      <c r="CC183" s="210"/>
      <c r="CD183" s="210"/>
      <c r="CE183" s="210"/>
      <c r="CF183" s="210"/>
      <c r="CG183" s="210"/>
      <c r="CH183" s="210"/>
      <c r="CI183" s="210"/>
      <c r="CJ183" s="210"/>
      <c r="CK183" s="210"/>
      <c r="CL183" s="210"/>
      <c r="CM183" s="210"/>
      <c r="CN183" s="210"/>
      <c r="CO183" s="210"/>
      <c r="CP183" s="210"/>
      <c r="CQ183" s="210"/>
      <c r="CR183" s="210"/>
      <c r="CS183" s="210"/>
      <c r="CT183" s="210"/>
      <c r="CU183" s="210"/>
      <c r="CV183" s="210"/>
      <c r="CW183" s="210"/>
      <c r="CX183" s="210"/>
      <c r="CY183" s="210"/>
      <c r="CZ183" s="210"/>
      <c r="DA183" s="210"/>
      <c r="DB183" s="210"/>
      <c r="DC183" s="210"/>
      <c r="DD183" s="210"/>
      <c r="DE183" s="210"/>
      <c r="DF183" s="210"/>
      <c r="DG183" s="210"/>
      <c r="DH183" s="210"/>
      <c r="DI183" s="210"/>
      <c r="DJ183" s="210"/>
      <c r="DK183" s="210"/>
      <c r="DL183" s="210"/>
      <c r="DM183" s="210"/>
      <c r="DN183" s="210"/>
      <c r="DO183" s="210"/>
      <c r="DP183" s="210"/>
      <c r="DQ183" s="210"/>
      <c r="DR183" s="210"/>
      <c r="DS183" s="210"/>
      <c r="DT183" s="210"/>
    </row>
    <row r="184" spans="1:124" ht="99.75" customHeight="1" x14ac:dyDescent="0.2">
      <c r="A184" s="251"/>
      <c r="B184" s="245"/>
      <c r="C184" s="254"/>
      <c r="D184" s="254"/>
      <c r="E184" s="245"/>
      <c r="F184" s="245"/>
      <c r="G184" s="245"/>
      <c r="H184" s="248"/>
      <c r="I184" s="233"/>
      <c r="J184" s="236"/>
      <c r="K184" s="227"/>
      <c r="L184" s="242"/>
      <c r="M184" s="239"/>
      <c r="N184" s="227"/>
      <c r="O184" s="224"/>
      <c r="P184" s="224"/>
      <c r="Q184" s="230"/>
      <c r="R184" s="132"/>
      <c r="S184" s="130"/>
      <c r="T184" s="56">
        <f>VLOOKUP(U184,FORMULAS!$A$15:$B$18,2,0)</f>
        <v>0</v>
      </c>
      <c r="U184" s="57" t="s">
        <v>157</v>
      </c>
      <c r="V184" s="58">
        <f>+IF(U184='Tabla Valoración controles'!$D$4,'Tabla Valoración controles'!$F$4,IF('208-PLA-Ft-78 Mapa Gestión'!U184='Tabla Valoración controles'!$D$5,'Tabla Valoración controles'!$F$5,IF(U184=FORMULAS!$A$10,0,'Tabla Valoración controles'!$F$6)))</f>
        <v>0</v>
      </c>
      <c r="W184" s="57"/>
      <c r="X184" s="59">
        <f>+IF(W184='Tabla Valoración controles'!$D$7,'Tabla Valoración controles'!$F$7,IF(U184=FORMULAS!$A$10,0,'Tabla Valoración controles'!$F$8))</f>
        <v>0</v>
      </c>
      <c r="Y184" s="57"/>
      <c r="Z184" s="58">
        <f>+IF(Y184='Tabla Valoración controles'!$D$9,'Tabla Valoración controles'!$F$9,IF(U184=FORMULAS!$A$10,0,'Tabla Valoración controles'!$F$10))</f>
        <v>0</v>
      </c>
      <c r="AA184" s="57"/>
      <c r="AB184" s="58">
        <f>+IF(AA184='Tabla Valoración controles'!$D$9,'Tabla Valoración controles'!$F$9,IF(W184=FORMULAS!$A$10,0,'Tabla Valoración controles'!$F$10))</f>
        <v>0</v>
      </c>
      <c r="AC184" s="57"/>
      <c r="AD184" s="58">
        <f>+IF(AC184='Tabla Valoración controles'!$D$13,'Tabla Valoración controles'!$F$13,'Tabla Valoración controles'!$F$14)</f>
        <v>0</v>
      </c>
      <c r="AE184" s="105">
        <f t="shared" si="123"/>
        <v>0</v>
      </c>
      <c r="AF184" s="105">
        <f t="shared" ref="AF184" si="171">+AE184*AG183</f>
        <v>0</v>
      </c>
      <c r="AG184" s="105">
        <f t="shared" ref="AG184" si="172">+AG183-AF184</f>
        <v>0.28000000000000003</v>
      </c>
      <c r="AH184" s="214"/>
      <c r="AI184" s="214"/>
      <c r="AJ184" s="214"/>
      <c r="AK184" s="214"/>
      <c r="AL184" s="215"/>
      <c r="AM184" s="217"/>
      <c r="AN184" s="211"/>
      <c r="AO184" s="139" t="s">
        <v>564</v>
      </c>
      <c r="AP184" s="139" t="s">
        <v>599</v>
      </c>
      <c r="AQ184" s="164" t="s">
        <v>324</v>
      </c>
      <c r="AR184" s="160">
        <v>44593</v>
      </c>
      <c r="AS184" s="160">
        <v>44926</v>
      </c>
      <c r="AT184" s="147" t="s">
        <v>663</v>
      </c>
      <c r="AU184" s="147" t="s">
        <v>664</v>
      </c>
      <c r="AV184" s="157" t="s">
        <v>235</v>
      </c>
      <c r="AW184" s="208"/>
      <c r="AX184" s="109"/>
      <c r="AY184" s="109"/>
      <c r="AZ184" s="109"/>
      <c r="BA184" s="109"/>
      <c r="BB184" s="109"/>
      <c r="BC184" s="109"/>
      <c r="BD184" s="109"/>
      <c r="BE184" s="109"/>
      <c r="BF184" s="109"/>
      <c r="BG184" s="109"/>
      <c r="BH184" s="109"/>
      <c r="BI184" s="109"/>
      <c r="BJ184" s="109"/>
      <c r="BK184" s="109"/>
      <c r="BL184" s="109"/>
      <c r="BM184" s="109"/>
      <c r="BN184" s="109"/>
      <c r="BO184" s="109"/>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c r="CO184" s="211"/>
      <c r="CP184" s="211"/>
      <c r="CQ184" s="211"/>
      <c r="CR184" s="211"/>
      <c r="CS184" s="211"/>
      <c r="CT184" s="211"/>
      <c r="CU184" s="211"/>
      <c r="CV184" s="211"/>
      <c r="CW184" s="211"/>
      <c r="CX184" s="211"/>
      <c r="CY184" s="211"/>
      <c r="CZ184" s="211"/>
      <c r="DA184" s="211"/>
      <c r="DB184" s="211"/>
      <c r="DC184" s="211"/>
      <c r="DD184" s="211"/>
      <c r="DE184" s="211"/>
      <c r="DF184" s="211"/>
      <c r="DG184" s="211"/>
      <c r="DH184" s="211"/>
      <c r="DI184" s="211"/>
      <c r="DJ184" s="211"/>
      <c r="DK184" s="211"/>
      <c r="DL184" s="211"/>
      <c r="DM184" s="211"/>
      <c r="DN184" s="211"/>
      <c r="DO184" s="211"/>
      <c r="DP184" s="211"/>
      <c r="DQ184" s="211"/>
      <c r="DR184" s="211"/>
      <c r="DS184" s="211"/>
      <c r="DT184" s="211"/>
    </row>
    <row r="185" spans="1:124" ht="17.25" customHeight="1" x14ac:dyDescent="0.2">
      <c r="A185" s="251"/>
      <c r="B185" s="245"/>
      <c r="C185" s="254"/>
      <c r="D185" s="254"/>
      <c r="E185" s="245"/>
      <c r="F185" s="245"/>
      <c r="G185" s="245"/>
      <c r="H185" s="248"/>
      <c r="I185" s="233"/>
      <c r="J185" s="236"/>
      <c r="K185" s="227"/>
      <c r="L185" s="242"/>
      <c r="M185" s="239"/>
      <c r="N185" s="227"/>
      <c r="O185" s="224"/>
      <c r="P185" s="224"/>
      <c r="Q185" s="230"/>
      <c r="R185" s="132"/>
      <c r="S185" s="130"/>
      <c r="T185" s="56">
        <f>VLOOKUP(U185,FORMULAS!$A$15:$B$18,2,0)</f>
        <v>0</v>
      </c>
      <c r="U185" s="57" t="s">
        <v>157</v>
      </c>
      <c r="V185" s="58">
        <f>+IF(U185='Tabla Valoración controles'!$D$4,'Tabla Valoración controles'!$F$4,IF('208-PLA-Ft-78 Mapa Gestión'!U185='Tabla Valoración controles'!$D$5,'Tabla Valoración controles'!$F$5,IF(U185=FORMULAS!$A$10,0,'Tabla Valoración controles'!$F$6)))</f>
        <v>0</v>
      </c>
      <c r="W185" s="57"/>
      <c r="X185" s="59">
        <f>+IF(W185='Tabla Valoración controles'!$D$7,'Tabla Valoración controles'!$F$7,IF(U185=FORMULAS!$A$10,0,'Tabla Valoración controles'!$F$8))</f>
        <v>0</v>
      </c>
      <c r="Y185" s="57"/>
      <c r="Z185" s="58">
        <f>+IF(Y185='Tabla Valoración controles'!$D$9,'Tabla Valoración controles'!$F$9,IF(U185=FORMULAS!$A$10,0,'Tabla Valoración controles'!$F$10))</f>
        <v>0</v>
      </c>
      <c r="AA185" s="57"/>
      <c r="AB185" s="58">
        <f>+IF(AA185='Tabla Valoración controles'!$D$9,'Tabla Valoración controles'!$F$9,IF(W185=FORMULAS!$A$10,0,'Tabla Valoración controles'!$F$10))</f>
        <v>0</v>
      </c>
      <c r="AC185" s="57"/>
      <c r="AD185" s="58">
        <f>+IF(AC185='Tabla Valoración controles'!$D$13,'Tabla Valoración controles'!$F$13,'Tabla Valoración controles'!$F$14)</f>
        <v>0</v>
      </c>
      <c r="AE185" s="105">
        <f t="shared" si="123"/>
        <v>0</v>
      </c>
      <c r="AF185" s="105">
        <f t="shared" ref="AF185:AF188" si="173">+AF184*AE185</f>
        <v>0</v>
      </c>
      <c r="AG185" s="105">
        <f t="shared" si="143"/>
        <v>0.28000000000000003</v>
      </c>
      <c r="AH185" s="214"/>
      <c r="AI185" s="214"/>
      <c r="AJ185" s="214"/>
      <c r="AK185" s="214"/>
      <c r="AL185" s="215"/>
      <c r="AM185" s="217"/>
      <c r="AN185" s="211"/>
      <c r="AO185" s="143"/>
      <c r="AP185" s="143"/>
      <c r="AQ185" s="143"/>
      <c r="AR185" s="143"/>
      <c r="AS185" s="143"/>
      <c r="AT185" s="143"/>
      <c r="AU185" s="143"/>
      <c r="AV185" s="143"/>
      <c r="AW185" s="208"/>
      <c r="AX185" s="109"/>
      <c r="AY185" s="109"/>
      <c r="AZ185" s="109"/>
      <c r="BA185" s="109"/>
      <c r="BB185" s="109"/>
      <c r="BC185" s="109"/>
      <c r="BD185" s="109"/>
      <c r="BE185" s="109"/>
      <c r="BF185" s="109"/>
      <c r="BG185" s="109"/>
      <c r="BH185" s="109"/>
      <c r="BI185" s="109"/>
      <c r="BJ185" s="109"/>
      <c r="BK185" s="109"/>
      <c r="BL185" s="109"/>
      <c r="BM185" s="109"/>
      <c r="BN185" s="109"/>
      <c r="BO185" s="109"/>
      <c r="BP185" s="211"/>
      <c r="BQ185" s="211"/>
      <c r="BR185" s="211"/>
      <c r="BS185" s="211"/>
      <c r="BT185" s="211"/>
      <c r="BU185" s="211"/>
      <c r="BV185" s="211"/>
      <c r="BW185" s="211"/>
      <c r="BX185" s="211"/>
      <c r="BY185" s="211"/>
      <c r="BZ185" s="211"/>
      <c r="CA185" s="211"/>
      <c r="CB185" s="211"/>
      <c r="CC185" s="211"/>
      <c r="CD185" s="211"/>
      <c r="CE185" s="211"/>
      <c r="CF185" s="211"/>
      <c r="CG185" s="211"/>
      <c r="CH185" s="211"/>
      <c r="CI185" s="211"/>
      <c r="CJ185" s="211"/>
      <c r="CK185" s="211"/>
      <c r="CL185" s="211"/>
      <c r="CM185" s="211"/>
      <c r="CN185" s="211"/>
      <c r="CO185" s="211"/>
      <c r="CP185" s="211"/>
      <c r="CQ185" s="211"/>
      <c r="CR185" s="211"/>
      <c r="CS185" s="211"/>
      <c r="CT185" s="211"/>
      <c r="CU185" s="211"/>
      <c r="CV185" s="211"/>
      <c r="CW185" s="211"/>
      <c r="CX185" s="211"/>
      <c r="CY185" s="211"/>
      <c r="CZ185" s="211"/>
      <c r="DA185" s="211"/>
      <c r="DB185" s="211"/>
      <c r="DC185" s="211"/>
      <c r="DD185" s="211"/>
      <c r="DE185" s="211"/>
      <c r="DF185" s="211"/>
      <c r="DG185" s="211"/>
      <c r="DH185" s="211"/>
      <c r="DI185" s="211"/>
      <c r="DJ185" s="211"/>
      <c r="DK185" s="211"/>
      <c r="DL185" s="211"/>
      <c r="DM185" s="211"/>
      <c r="DN185" s="211"/>
      <c r="DO185" s="211"/>
      <c r="DP185" s="211"/>
      <c r="DQ185" s="211"/>
      <c r="DR185" s="211"/>
      <c r="DS185" s="211"/>
      <c r="DT185" s="211"/>
    </row>
    <row r="186" spans="1:124" ht="17.25" customHeight="1" x14ac:dyDescent="0.2">
      <c r="A186" s="251"/>
      <c r="B186" s="245"/>
      <c r="C186" s="254"/>
      <c r="D186" s="254"/>
      <c r="E186" s="245"/>
      <c r="F186" s="245"/>
      <c r="G186" s="245"/>
      <c r="H186" s="248"/>
      <c r="I186" s="233"/>
      <c r="J186" s="236"/>
      <c r="K186" s="227"/>
      <c r="L186" s="242"/>
      <c r="M186" s="239"/>
      <c r="N186" s="227"/>
      <c r="O186" s="224"/>
      <c r="P186" s="224"/>
      <c r="Q186" s="230"/>
      <c r="R186" s="132"/>
      <c r="S186" s="130"/>
      <c r="T186" s="56">
        <f>VLOOKUP(U186,FORMULAS!$A$15:$B$18,2,0)</f>
        <v>0</v>
      </c>
      <c r="U186" s="57" t="s">
        <v>157</v>
      </c>
      <c r="V186" s="58">
        <f>+IF(U186='Tabla Valoración controles'!$D$4,'Tabla Valoración controles'!$F$4,IF('208-PLA-Ft-78 Mapa Gestión'!U186='Tabla Valoración controles'!$D$5,'Tabla Valoración controles'!$F$5,IF(U186=FORMULAS!$A$10,0,'Tabla Valoración controles'!$F$6)))</f>
        <v>0</v>
      </c>
      <c r="W186" s="57"/>
      <c r="X186" s="59">
        <f>+IF(W186='Tabla Valoración controles'!$D$7,'Tabla Valoración controles'!$F$7,IF(U186=FORMULAS!$A$10,0,'Tabla Valoración controles'!$F$8))</f>
        <v>0</v>
      </c>
      <c r="Y186" s="57"/>
      <c r="Z186" s="58">
        <f>+IF(Y186='Tabla Valoración controles'!$D$9,'Tabla Valoración controles'!$F$9,IF(U186=FORMULAS!$A$10,0,'Tabla Valoración controles'!$F$10))</f>
        <v>0</v>
      </c>
      <c r="AA186" s="57"/>
      <c r="AB186" s="58">
        <f>+IF(AA186='Tabla Valoración controles'!$D$9,'Tabla Valoración controles'!$F$9,IF(W186=FORMULAS!$A$10,0,'Tabla Valoración controles'!$F$10))</f>
        <v>0</v>
      </c>
      <c r="AC186" s="57"/>
      <c r="AD186" s="58">
        <f>+IF(AC186='Tabla Valoración controles'!$D$13,'Tabla Valoración controles'!$F$13,'Tabla Valoración controles'!$F$14)</f>
        <v>0</v>
      </c>
      <c r="AE186" s="105">
        <f t="shared" si="123"/>
        <v>0</v>
      </c>
      <c r="AF186" s="105">
        <f t="shared" si="173"/>
        <v>0</v>
      </c>
      <c r="AG186" s="105">
        <f t="shared" si="143"/>
        <v>0.28000000000000003</v>
      </c>
      <c r="AH186" s="214"/>
      <c r="AI186" s="214"/>
      <c r="AJ186" s="214"/>
      <c r="AK186" s="214"/>
      <c r="AL186" s="215"/>
      <c r="AM186" s="217"/>
      <c r="AN186" s="211"/>
      <c r="AO186" s="143"/>
      <c r="AP186" s="143"/>
      <c r="AQ186" s="143"/>
      <c r="AR186" s="143"/>
      <c r="AS186" s="143"/>
      <c r="AT186" s="143"/>
      <c r="AU186" s="143"/>
      <c r="AV186" s="143"/>
      <c r="AW186" s="208"/>
      <c r="AX186" s="109"/>
      <c r="AY186" s="109"/>
      <c r="AZ186" s="109"/>
      <c r="BA186" s="109"/>
      <c r="BB186" s="109"/>
      <c r="BC186" s="109"/>
      <c r="BD186" s="109"/>
      <c r="BE186" s="109"/>
      <c r="BF186" s="109"/>
      <c r="BG186" s="109"/>
      <c r="BH186" s="109"/>
      <c r="BI186" s="109"/>
      <c r="BJ186" s="109"/>
      <c r="BK186" s="109"/>
      <c r="BL186" s="109"/>
      <c r="BM186" s="109"/>
      <c r="BN186" s="109"/>
      <c r="BO186" s="109"/>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c r="CP186" s="211"/>
      <c r="CQ186" s="211"/>
      <c r="CR186" s="211"/>
      <c r="CS186" s="211"/>
      <c r="CT186" s="211"/>
      <c r="CU186" s="211"/>
      <c r="CV186" s="211"/>
      <c r="CW186" s="211"/>
      <c r="CX186" s="211"/>
      <c r="CY186" s="211"/>
      <c r="CZ186" s="211"/>
      <c r="DA186" s="211"/>
      <c r="DB186" s="211"/>
      <c r="DC186" s="211"/>
      <c r="DD186" s="211"/>
      <c r="DE186" s="211"/>
      <c r="DF186" s="211"/>
      <c r="DG186" s="211"/>
      <c r="DH186" s="211"/>
      <c r="DI186" s="211"/>
      <c r="DJ186" s="211"/>
      <c r="DK186" s="211"/>
      <c r="DL186" s="211"/>
      <c r="DM186" s="211"/>
      <c r="DN186" s="211"/>
      <c r="DO186" s="211"/>
      <c r="DP186" s="211"/>
      <c r="DQ186" s="211"/>
      <c r="DR186" s="211"/>
      <c r="DS186" s="211"/>
      <c r="DT186" s="211"/>
    </row>
    <row r="187" spans="1:124" ht="17.25" customHeight="1" x14ac:dyDescent="0.2">
      <c r="A187" s="251"/>
      <c r="B187" s="245"/>
      <c r="C187" s="254"/>
      <c r="D187" s="254"/>
      <c r="E187" s="245"/>
      <c r="F187" s="245"/>
      <c r="G187" s="245"/>
      <c r="H187" s="248"/>
      <c r="I187" s="233"/>
      <c r="J187" s="236"/>
      <c r="K187" s="227"/>
      <c r="L187" s="242"/>
      <c r="M187" s="239"/>
      <c r="N187" s="227"/>
      <c r="O187" s="224"/>
      <c r="P187" s="224"/>
      <c r="Q187" s="230"/>
      <c r="R187" s="132"/>
      <c r="S187" s="130"/>
      <c r="T187" s="56">
        <f>VLOOKUP(U187,FORMULAS!$A$15:$B$18,2,0)</f>
        <v>0</v>
      </c>
      <c r="U187" s="57" t="s">
        <v>157</v>
      </c>
      <c r="V187" s="58">
        <f>+IF(U187='Tabla Valoración controles'!$D$4,'Tabla Valoración controles'!$F$4,IF('208-PLA-Ft-78 Mapa Gestión'!U187='Tabla Valoración controles'!$D$5,'Tabla Valoración controles'!$F$5,IF(U187=FORMULAS!$A$10,0,'Tabla Valoración controles'!$F$6)))</f>
        <v>0</v>
      </c>
      <c r="W187" s="57"/>
      <c r="X187" s="59">
        <f>+IF(W187='Tabla Valoración controles'!$D$7,'Tabla Valoración controles'!$F$7,IF(U187=FORMULAS!$A$10,0,'Tabla Valoración controles'!$F$8))</f>
        <v>0</v>
      </c>
      <c r="Y187" s="57"/>
      <c r="Z187" s="58">
        <f>+IF(Y187='Tabla Valoración controles'!$D$9,'Tabla Valoración controles'!$F$9,IF(U187=FORMULAS!$A$10,0,'Tabla Valoración controles'!$F$10))</f>
        <v>0</v>
      </c>
      <c r="AA187" s="57"/>
      <c r="AB187" s="58">
        <f>+IF(AA187='Tabla Valoración controles'!$D$9,'Tabla Valoración controles'!$F$9,IF(W187=FORMULAS!$A$10,0,'Tabla Valoración controles'!$F$10))</f>
        <v>0</v>
      </c>
      <c r="AC187" s="57"/>
      <c r="AD187" s="58">
        <f>+IF(AC187='Tabla Valoración controles'!$D$13,'Tabla Valoración controles'!$F$13,'Tabla Valoración controles'!$F$14)</f>
        <v>0</v>
      </c>
      <c r="AE187" s="105">
        <f t="shared" si="123"/>
        <v>0</v>
      </c>
      <c r="AF187" s="105">
        <f t="shared" si="173"/>
        <v>0</v>
      </c>
      <c r="AG187" s="105">
        <f t="shared" si="143"/>
        <v>0.28000000000000003</v>
      </c>
      <c r="AH187" s="214"/>
      <c r="AI187" s="214"/>
      <c r="AJ187" s="214"/>
      <c r="AK187" s="214"/>
      <c r="AL187" s="215"/>
      <c r="AM187" s="217"/>
      <c r="AN187" s="211"/>
      <c r="AO187" s="143"/>
      <c r="AP187" s="143"/>
      <c r="AQ187" s="143"/>
      <c r="AR187" s="143"/>
      <c r="AS187" s="143"/>
      <c r="AT187" s="143"/>
      <c r="AU187" s="143"/>
      <c r="AV187" s="143"/>
      <c r="AW187" s="208"/>
      <c r="AX187" s="109"/>
      <c r="AY187" s="109"/>
      <c r="AZ187" s="109"/>
      <c r="BA187" s="109"/>
      <c r="BB187" s="109"/>
      <c r="BC187" s="109"/>
      <c r="BD187" s="109"/>
      <c r="BE187" s="109"/>
      <c r="BF187" s="109"/>
      <c r="BG187" s="109"/>
      <c r="BH187" s="109"/>
      <c r="BI187" s="109"/>
      <c r="BJ187" s="109"/>
      <c r="BK187" s="109"/>
      <c r="BL187" s="109"/>
      <c r="BM187" s="109"/>
      <c r="BN187" s="109"/>
      <c r="BO187" s="109"/>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c r="CO187" s="211"/>
      <c r="CP187" s="211"/>
      <c r="CQ187" s="211"/>
      <c r="CR187" s="211"/>
      <c r="CS187" s="211"/>
      <c r="CT187" s="211"/>
      <c r="CU187" s="211"/>
      <c r="CV187" s="211"/>
      <c r="CW187" s="211"/>
      <c r="CX187" s="211"/>
      <c r="CY187" s="211"/>
      <c r="CZ187" s="211"/>
      <c r="DA187" s="211"/>
      <c r="DB187" s="211"/>
      <c r="DC187" s="211"/>
      <c r="DD187" s="211"/>
      <c r="DE187" s="211"/>
      <c r="DF187" s="211"/>
      <c r="DG187" s="211"/>
      <c r="DH187" s="211"/>
      <c r="DI187" s="211"/>
      <c r="DJ187" s="211"/>
      <c r="DK187" s="211"/>
      <c r="DL187" s="211"/>
      <c r="DM187" s="211"/>
      <c r="DN187" s="211"/>
      <c r="DO187" s="211"/>
      <c r="DP187" s="211"/>
      <c r="DQ187" s="211"/>
      <c r="DR187" s="211"/>
      <c r="DS187" s="211"/>
      <c r="DT187" s="211"/>
    </row>
    <row r="188" spans="1:124" ht="17.25" customHeight="1" x14ac:dyDescent="0.2">
      <c r="A188" s="252"/>
      <c r="B188" s="246"/>
      <c r="C188" s="255"/>
      <c r="D188" s="255"/>
      <c r="E188" s="246"/>
      <c r="F188" s="246"/>
      <c r="G188" s="246"/>
      <c r="H188" s="249"/>
      <c r="I188" s="234"/>
      <c r="J188" s="237"/>
      <c r="K188" s="228"/>
      <c r="L188" s="243"/>
      <c r="M188" s="240"/>
      <c r="N188" s="228"/>
      <c r="O188" s="225"/>
      <c r="P188" s="225"/>
      <c r="Q188" s="231"/>
      <c r="R188" s="132"/>
      <c r="S188" s="130"/>
      <c r="T188" s="56">
        <f>VLOOKUP(U188,FORMULAS!$A$15:$B$18,2,0)</f>
        <v>0</v>
      </c>
      <c r="U188" s="57" t="s">
        <v>157</v>
      </c>
      <c r="V188" s="58">
        <f>+IF(U188='Tabla Valoración controles'!$D$4,'Tabla Valoración controles'!$F$4,IF('208-PLA-Ft-78 Mapa Gestión'!U188='Tabla Valoración controles'!$D$5,'Tabla Valoración controles'!$F$5,IF(U188=FORMULAS!$A$10,0,'Tabla Valoración controles'!$F$6)))</f>
        <v>0</v>
      </c>
      <c r="W188" s="57"/>
      <c r="X188" s="59">
        <f>+IF(W188='Tabla Valoración controles'!$D$7,'Tabla Valoración controles'!$F$7,IF(U188=FORMULAS!$A$10,0,'Tabla Valoración controles'!$F$8))</f>
        <v>0</v>
      </c>
      <c r="Y188" s="57"/>
      <c r="Z188" s="58">
        <f>+IF(Y188='Tabla Valoración controles'!$D$9,'Tabla Valoración controles'!$F$9,IF(U188=FORMULAS!$A$10,0,'Tabla Valoración controles'!$F$10))</f>
        <v>0</v>
      </c>
      <c r="AA188" s="57"/>
      <c r="AB188" s="58">
        <f>+IF(AA188='Tabla Valoración controles'!$D$9,'Tabla Valoración controles'!$F$9,IF(W188=FORMULAS!$A$10,0,'Tabla Valoración controles'!$F$10))</f>
        <v>0</v>
      </c>
      <c r="AC188" s="57"/>
      <c r="AD188" s="58">
        <f>+IF(AC188='Tabla Valoración controles'!$D$13,'Tabla Valoración controles'!$F$13,'Tabla Valoración controles'!$F$14)</f>
        <v>0</v>
      </c>
      <c r="AE188" s="105">
        <f t="shared" si="123"/>
        <v>0</v>
      </c>
      <c r="AF188" s="105">
        <f t="shared" si="173"/>
        <v>0</v>
      </c>
      <c r="AG188" s="105">
        <f t="shared" si="143"/>
        <v>0.28000000000000003</v>
      </c>
      <c r="AH188" s="214"/>
      <c r="AI188" s="214"/>
      <c r="AJ188" s="214"/>
      <c r="AK188" s="214"/>
      <c r="AL188" s="215"/>
      <c r="AM188" s="265"/>
      <c r="AN188" s="212"/>
      <c r="AO188" s="144"/>
      <c r="AP188" s="144"/>
      <c r="AQ188" s="144"/>
      <c r="AR188" s="144"/>
      <c r="AS188" s="144"/>
      <c r="AT188" s="144"/>
      <c r="AU188" s="144"/>
      <c r="AV188" s="144"/>
      <c r="AW188" s="209"/>
      <c r="AX188" s="110"/>
      <c r="AY188" s="110"/>
      <c r="AZ188" s="110"/>
      <c r="BA188" s="110"/>
      <c r="BB188" s="110"/>
      <c r="BC188" s="110"/>
      <c r="BD188" s="110"/>
      <c r="BE188" s="110"/>
      <c r="BF188" s="110"/>
      <c r="BG188" s="110"/>
      <c r="BH188" s="110"/>
      <c r="BI188" s="110"/>
      <c r="BJ188" s="110"/>
      <c r="BK188" s="110"/>
      <c r="BL188" s="110"/>
      <c r="BM188" s="110"/>
      <c r="BN188" s="110"/>
      <c r="BO188" s="110"/>
      <c r="BP188" s="212"/>
      <c r="BQ188" s="212"/>
      <c r="BR188" s="212"/>
      <c r="BS188" s="212"/>
      <c r="BT188" s="212"/>
      <c r="BU188" s="212"/>
      <c r="BV188" s="212"/>
      <c r="BW188" s="212"/>
      <c r="BX188" s="212"/>
      <c r="BY188" s="212"/>
      <c r="BZ188" s="212"/>
      <c r="CA188" s="212"/>
      <c r="CB188" s="212"/>
      <c r="CC188" s="212"/>
      <c r="CD188" s="212"/>
      <c r="CE188" s="212"/>
      <c r="CF188" s="212"/>
      <c r="CG188" s="212"/>
      <c r="CH188" s="212"/>
      <c r="CI188" s="212"/>
      <c r="CJ188" s="212"/>
      <c r="CK188" s="212"/>
      <c r="CL188" s="212"/>
      <c r="CM188" s="212"/>
      <c r="CN188" s="212"/>
      <c r="CO188" s="212"/>
      <c r="CP188" s="212"/>
      <c r="CQ188" s="212"/>
      <c r="CR188" s="212"/>
      <c r="CS188" s="212"/>
      <c r="CT188" s="212"/>
      <c r="CU188" s="212"/>
      <c r="CV188" s="212"/>
      <c r="CW188" s="212"/>
      <c r="CX188" s="212"/>
      <c r="CY188" s="212"/>
      <c r="CZ188" s="212"/>
      <c r="DA188" s="212"/>
      <c r="DB188" s="212"/>
      <c r="DC188" s="212"/>
      <c r="DD188" s="212"/>
      <c r="DE188" s="212"/>
      <c r="DF188" s="212"/>
      <c r="DG188" s="212"/>
      <c r="DH188" s="212"/>
      <c r="DI188" s="212"/>
      <c r="DJ188" s="212"/>
      <c r="DK188" s="212"/>
      <c r="DL188" s="212"/>
      <c r="DM188" s="212"/>
      <c r="DN188" s="212"/>
      <c r="DO188" s="212"/>
      <c r="DP188" s="212"/>
      <c r="DQ188" s="212"/>
      <c r="DR188" s="212"/>
      <c r="DS188" s="212"/>
      <c r="DT188" s="212"/>
    </row>
    <row r="189" spans="1:124" ht="122.25" customHeight="1" x14ac:dyDescent="0.2">
      <c r="A189" s="250">
        <v>31</v>
      </c>
      <c r="B189" s="244" t="s">
        <v>171</v>
      </c>
      <c r="C189" s="253" t="str">
        <f>VLOOKUP(B189,FORMULAS!$A$30:$B$52,2,0)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189" s="253" t="str">
        <f>VLOOKUP(B189,FORMULAS!$A$30:$C$52,3,0)</f>
        <v>Director de Mejoramiento de Vivienda</v>
      </c>
      <c r="E189" s="244" t="s">
        <v>113</v>
      </c>
      <c r="F189" s="232" t="s">
        <v>436</v>
      </c>
      <c r="G189" s="232" t="s">
        <v>437</v>
      </c>
      <c r="H189" s="276" t="s">
        <v>438</v>
      </c>
      <c r="I189" s="232" t="s">
        <v>263</v>
      </c>
      <c r="J189" s="235">
        <v>12</v>
      </c>
      <c r="K189" s="226" t="str">
        <f>+IF(L189=FORMULAS!$N$2,FORMULAS!$O$2,IF('208-PLA-Ft-78 Mapa Gestión'!L189:L194=FORMULAS!$N$3,FORMULAS!$O$3,IF('208-PLA-Ft-78 Mapa Gestión'!L189:L194=FORMULAS!$N$4,FORMULAS!$O$4,IF('208-PLA-Ft-78 Mapa Gestión'!L189:L194=FORMULAS!$N$5,FORMULAS!$O$5,IF('208-PLA-Ft-78 Mapa Gestión'!L189:L194=FORMULAS!$N$6,FORMULAS!$O$6)))))</f>
        <v>Baja</v>
      </c>
      <c r="L189" s="241">
        <f>+IF(J189&lt;=FORMULAS!$M$2,FORMULAS!$N$2,IF('208-PLA-Ft-78 Mapa Gestión'!J189&lt;=FORMULAS!$M$3,FORMULAS!$N$3,IF('208-PLA-Ft-78 Mapa Gestión'!J189&lt;=FORMULAS!$M$4,FORMULAS!$N$4,IF('208-PLA-Ft-78 Mapa Gestión'!J189&lt;=FORMULAS!$M$5,FORMULAS!$N$5,FORMULAS!$N$6))))</f>
        <v>0.4</v>
      </c>
      <c r="M189" s="238" t="s">
        <v>91</v>
      </c>
      <c r="N189" s="226" t="str">
        <f>+IF(M189=FORMULAS!$H$2,FORMULAS!$I$2,IF('208-PLA-Ft-78 Mapa Gestión'!M189:M194=FORMULAS!$H$3,FORMULAS!$I$3,IF('208-PLA-Ft-78 Mapa Gestión'!M189:M194=FORMULAS!$H$4,FORMULAS!$I$4,IF('208-PLA-Ft-78 Mapa Gestión'!M189:M194=FORMULAS!$H$5,FORMULAS!$I$5,IF('208-PLA-Ft-78 Mapa Gestión'!M189:M194=FORMULAS!$H$6,FORMULAS!$I$6,IF('208-PLA-Ft-78 Mapa Gestión'!M189:M194=FORMULAS!$H$7,FORMULAS!$I$7,IF('208-PLA-Ft-78 Mapa Gestión'!M189:M194=FORMULAS!$H$8,FORMULAS!$I$8,IF('208-PLA-Ft-78 Mapa Gestión'!M189:M194=FORMULAS!$H$9,FORMULAS!$I$9,IF('208-PLA-Ft-78 Mapa Gestión'!M189:M194=FORMULAS!$H$10,FORMULAS!$I$10,IF('208-PLA-Ft-78 Mapa Gestión'!M189:M194=FORMULAS!$H$11,FORMULAS!$I$11))))))))))</f>
        <v>Moderado</v>
      </c>
      <c r="O189" s="223">
        <f>VLOOKUP(N189,FORMULAS!$I$1:$J$6,2,0)</f>
        <v>0.6</v>
      </c>
      <c r="P189" s="223" t="str">
        <f t="shared" ref="P189" si="174">CONCATENATE(N189,K189)</f>
        <v>ModeradoBaja</v>
      </c>
      <c r="Q189" s="229" t="str">
        <f>VLOOKUP(P189,FORMULAS!$K$17:$L$42,2,0)</f>
        <v>Moderado</v>
      </c>
      <c r="R189" s="134">
        <v>1</v>
      </c>
      <c r="S189" s="130" t="s">
        <v>512</v>
      </c>
      <c r="T189" s="56" t="str">
        <f>VLOOKUP(U189,FORMULAS!$A$15:$B$18,2,0)</f>
        <v>Probabilidad</v>
      </c>
      <c r="U189" s="57" t="s">
        <v>13</v>
      </c>
      <c r="V189" s="58">
        <f>+IF(U189='Tabla Valoración controles'!$D$4,'Tabla Valoración controles'!$F$4,IF('208-PLA-Ft-78 Mapa Gestión'!U189='Tabla Valoración controles'!$D$5,'Tabla Valoración controles'!$F$5,IF(U189=FORMULAS!$A$10,0,'Tabla Valoración controles'!$F$6)))</f>
        <v>0.25</v>
      </c>
      <c r="W189" s="57" t="s">
        <v>8</v>
      </c>
      <c r="X189" s="59">
        <f>+IF(W189='Tabla Valoración controles'!$D$7,'Tabla Valoración controles'!$F$7,IF(U189=FORMULAS!$A$10,0,'Tabla Valoración controles'!$F$8))</f>
        <v>0.15</v>
      </c>
      <c r="Y189" s="57" t="s">
        <v>19</v>
      </c>
      <c r="Z189" s="58">
        <f>+IF(Y189='Tabla Valoración controles'!$D$9,'Tabla Valoración controles'!$F$9,IF(U189=FORMULAS!$A$10,0,'Tabla Valoración controles'!$F$10))</f>
        <v>0</v>
      </c>
      <c r="AA189" s="57" t="s">
        <v>21</v>
      </c>
      <c r="AB189" s="58">
        <f>+IF(AA189='Tabla Valoración controles'!$D$9,'Tabla Valoración controles'!$F$9,IF(W189=FORMULAS!$A$10,0,'Tabla Valoración controles'!$F$10))</f>
        <v>0</v>
      </c>
      <c r="AC189" s="57" t="s">
        <v>100</v>
      </c>
      <c r="AD189" s="58">
        <f>+IF(AC189='Tabla Valoración controles'!$D$13,'Tabla Valoración controles'!$F$13,'Tabla Valoración controles'!$F$14)</f>
        <v>0</v>
      </c>
      <c r="AE189" s="105">
        <f t="shared" si="123"/>
        <v>0.4</v>
      </c>
      <c r="AF189" s="105">
        <f>+IF(T189=FORMULAS!$A$8,'208-PLA-Ft-78 Mapa Gestión'!AE189*'208-PLA-Ft-78 Mapa Gestión'!L189:L194,'208-PLA-Ft-78 Mapa Gestión'!AE189*'208-PLA-Ft-78 Mapa Gestión'!O189:O194)</f>
        <v>0.16000000000000003</v>
      </c>
      <c r="AG189" s="105">
        <f>+IF(T189=FORMULAS!$A$8,'208-PLA-Ft-78 Mapa Gestión'!L189:L194-'208-PLA-Ft-78 Mapa Gestión'!AF189,0)</f>
        <v>0.24</v>
      </c>
      <c r="AH189" s="213">
        <f t="shared" ref="AH189" si="175">+AG194</f>
        <v>0.24</v>
      </c>
      <c r="AI189" s="213" t="str">
        <f>+IF(AH189&lt;=FORMULAS!$N$2,FORMULAS!$O$2,IF(AH189&lt;=FORMULAS!$N$3,FORMULAS!$O$3,IF(AH189&lt;=FORMULAS!$N$4,FORMULAS!$O$4,IF(AH189&lt;=FORMULAS!$N$5,FORMULAS!$O$5,FORMULAS!O186))))</f>
        <v>Baja</v>
      </c>
      <c r="AJ189" s="213" t="str">
        <f>+IF(T189=FORMULAS!$A$9,AG194,'208-PLA-Ft-78 Mapa Gestión'!N189:N194)</f>
        <v>Moderado</v>
      </c>
      <c r="AK189" s="213">
        <f>+IF(T189=FORMULAS!B189,'208-PLA-Ft-78 Mapa Gestión'!AG194,'208-PLA-Ft-78 Mapa Gestión'!O189:O194)</f>
        <v>0.6</v>
      </c>
      <c r="AL189" s="215" t="str">
        <f t="shared" ref="AL189" si="176">CONCATENATE(AJ189,AI189)</f>
        <v>ModeradoBaja</v>
      </c>
      <c r="AM189" s="216" t="str">
        <f>VLOOKUP(AL189,FORMULAS!$K$17:$L$42,2,0)</f>
        <v>Moderado</v>
      </c>
      <c r="AN189" s="210" t="s">
        <v>163</v>
      </c>
      <c r="AO189" s="140" t="s">
        <v>565</v>
      </c>
      <c r="AP189" s="140" t="s">
        <v>600</v>
      </c>
      <c r="AQ189" s="166" t="s">
        <v>714</v>
      </c>
      <c r="AR189" s="174">
        <v>44562</v>
      </c>
      <c r="AS189" s="174">
        <v>44910</v>
      </c>
      <c r="AT189" s="140" t="s">
        <v>665</v>
      </c>
      <c r="AU189" s="140" t="s">
        <v>666</v>
      </c>
      <c r="AV189" s="157" t="s">
        <v>235</v>
      </c>
      <c r="AW189" s="207" t="s">
        <v>711</v>
      </c>
      <c r="AX189" s="108"/>
      <c r="AY189" s="108"/>
      <c r="AZ189" s="108"/>
      <c r="BA189" s="108"/>
      <c r="BB189" s="108"/>
      <c r="BC189" s="108"/>
      <c r="BD189" s="108"/>
      <c r="BE189" s="108"/>
      <c r="BF189" s="108"/>
      <c r="BG189" s="108"/>
      <c r="BH189" s="108"/>
      <c r="BI189" s="108"/>
      <c r="BJ189" s="108"/>
      <c r="BK189" s="108"/>
      <c r="BL189" s="108"/>
      <c r="BM189" s="108"/>
      <c r="BN189" s="108"/>
      <c r="BO189" s="108"/>
      <c r="BP189" s="210"/>
      <c r="BQ189" s="210"/>
      <c r="BR189" s="210"/>
      <c r="BS189" s="210"/>
      <c r="BT189" s="210"/>
      <c r="BU189" s="210"/>
      <c r="BV189" s="210"/>
      <c r="BW189" s="210"/>
      <c r="BX189" s="210"/>
      <c r="BY189" s="210"/>
      <c r="BZ189" s="210"/>
      <c r="CA189" s="210"/>
      <c r="CB189" s="210"/>
      <c r="CC189" s="210"/>
      <c r="CD189" s="210"/>
      <c r="CE189" s="210"/>
      <c r="CF189" s="210"/>
      <c r="CG189" s="210"/>
      <c r="CH189" s="210"/>
      <c r="CI189" s="210"/>
      <c r="CJ189" s="210"/>
      <c r="CK189" s="210"/>
      <c r="CL189" s="210"/>
      <c r="CM189" s="210"/>
      <c r="CN189" s="210"/>
      <c r="CO189" s="210"/>
      <c r="CP189" s="210"/>
      <c r="CQ189" s="210"/>
      <c r="CR189" s="210"/>
      <c r="CS189" s="210"/>
      <c r="CT189" s="210"/>
      <c r="CU189" s="210"/>
      <c r="CV189" s="210"/>
      <c r="CW189" s="210"/>
      <c r="CX189" s="210"/>
      <c r="CY189" s="210"/>
      <c r="CZ189" s="210"/>
      <c r="DA189" s="210"/>
      <c r="DB189" s="210"/>
      <c r="DC189" s="210"/>
      <c r="DD189" s="210"/>
      <c r="DE189" s="210"/>
      <c r="DF189" s="210"/>
      <c r="DG189" s="210"/>
      <c r="DH189" s="210"/>
      <c r="DI189" s="210"/>
      <c r="DJ189" s="210"/>
      <c r="DK189" s="210"/>
      <c r="DL189" s="210"/>
      <c r="DM189" s="210"/>
      <c r="DN189" s="210"/>
      <c r="DO189" s="210"/>
      <c r="DP189" s="210"/>
      <c r="DQ189" s="210"/>
      <c r="DR189" s="210"/>
      <c r="DS189" s="210"/>
      <c r="DT189" s="210"/>
    </row>
    <row r="190" spans="1:124" ht="17.25" customHeight="1" x14ac:dyDescent="0.2">
      <c r="A190" s="251"/>
      <c r="B190" s="245"/>
      <c r="C190" s="254"/>
      <c r="D190" s="254"/>
      <c r="E190" s="245"/>
      <c r="F190" s="233"/>
      <c r="G190" s="233"/>
      <c r="H190" s="274"/>
      <c r="I190" s="233"/>
      <c r="J190" s="236"/>
      <c r="K190" s="227"/>
      <c r="L190" s="242"/>
      <c r="M190" s="239"/>
      <c r="N190" s="227"/>
      <c r="O190" s="224"/>
      <c r="P190" s="224"/>
      <c r="Q190" s="230"/>
      <c r="R190" s="132"/>
      <c r="S190" s="130"/>
      <c r="T190" s="56">
        <f>VLOOKUP(U190,FORMULAS!$A$15:$B$18,2,0)</f>
        <v>0</v>
      </c>
      <c r="U190" s="57" t="s">
        <v>157</v>
      </c>
      <c r="V190" s="58">
        <f>+IF(U190='Tabla Valoración controles'!$D$4,'Tabla Valoración controles'!$F$4,IF('208-PLA-Ft-78 Mapa Gestión'!U190='Tabla Valoración controles'!$D$5,'Tabla Valoración controles'!$F$5,IF(U190=FORMULAS!$A$10,0,'Tabla Valoración controles'!$F$6)))</f>
        <v>0</v>
      </c>
      <c r="W190" s="57"/>
      <c r="X190" s="59">
        <f>+IF(W190='Tabla Valoración controles'!$D$7,'Tabla Valoración controles'!$F$7,IF(U190=FORMULAS!$A$10,0,'Tabla Valoración controles'!$F$8))</f>
        <v>0</v>
      </c>
      <c r="Y190" s="57"/>
      <c r="Z190" s="58">
        <f>+IF(Y190='Tabla Valoración controles'!$D$9,'Tabla Valoración controles'!$F$9,IF(U190=FORMULAS!$A$10,0,'Tabla Valoración controles'!$F$10))</f>
        <v>0</v>
      </c>
      <c r="AA190" s="57"/>
      <c r="AB190" s="58">
        <f>+IF(AA190='Tabla Valoración controles'!$D$9,'Tabla Valoración controles'!$F$9,IF(W190=FORMULAS!$A$10,0,'Tabla Valoración controles'!$F$10))</f>
        <v>0</v>
      </c>
      <c r="AC190" s="57"/>
      <c r="AD190" s="58">
        <f>+IF(AC190='Tabla Valoración controles'!$D$13,'Tabla Valoración controles'!$F$13,'Tabla Valoración controles'!$F$14)</f>
        <v>0</v>
      </c>
      <c r="AE190" s="105">
        <f t="shared" si="123"/>
        <v>0</v>
      </c>
      <c r="AF190" s="105">
        <f t="shared" ref="AF190" si="177">+AE190*AG189</f>
        <v>0</v>
      </c>
      <c r="AG190" s="105">
        <f t="shared" ref="AG190" si="178">+AG189-AF190</f>
        <v>0.24</v>
      </c>
      <c r="AH190" s="214"/>
      <c r="AI190" s="214"/>
      <c r="AJ190" s="214"/>
      <c r="AK190" s="214"/>
      <c r="AL190" s="215"/>
      <c r="AM190" s="217"/>
      <c r="AN190" s="211"/>
      <c r="AO190" s="140"/>
      <c r="AP190" s="140"/>
      <c r="AQ190" s="166"/>
      <c r="AR190" s="140"/>
      <c r="AS190" s="140"/>
      <c r="AT190" s="140"/>
      <c r="AU190" s="140"/>
      <c r="AV190" s="143"/>
      <c r="AW190" s="208"/>
      <c r="AX190" s="109"/>
      <c r="AY190" s="109"/>
      <c r="AZ190" s="109"/>
      <c r="BA190" s="109"/>
      <c r="BB190" s="109"/>
      <c r="BC190" s="109"/>
      <c r="BD190" s="109"/>
      <c r="BE190" s="109"/>
      <c r="BF190" s="109"/>
      <c r="BG190" s="109"/>
      <c r="BH190" s="109"/>
      <c r="BI190" s="109"/>
      <c r="BJ190" s="109"/>
      <c r="BK190" s="109"/>
      <c r="BL190" s="109"/>
      <c r="BM190" s="109"/>
      <c r="BN190" s="109"/>
      <c r="BO190" s="109"/>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c r="CO190" s="211"/>
      <c r="CP190" s="211"/>
      <c r="CQ190" s="211"/>
      <c r="CR190" s="211"/>
      <c r="CS190" s="211"/>
      <c r="CT190" s="211"/>
      <c r="CU190" s="211"/>
      <c r="CV190" s="211"/>
      <c r="CW190" s="211"/>
      <c r="CX190" s="211"/>
      <c r="CY190" s="211"/>
      <c r="CZ190" s="211"/>
      <c r="DA190" s="211"/>
      <c r="DB190" s="211"/>
      <c r="DC190" s="211"/>
      <c r="DD190" s="211"/>
      <c r="DE190" s="211"/>
      <c r="DF190" s="211"/>
      <c r="DG190" s="211"/>
      <c r="DH190" s="211"/>
      <c r="DI190" s="211"/>
      <c r="DJ190" s="211"/>
      <c r="DK190" s="211"/>
      <c r="DL190" s="211"/>
      <c r="DM190" s="211"/>
      <c r="DN190" s="211"/>
      <c r="DO190" s="211"/>
      <c r="DP190" s="211"/>
      <c r="DQ190" s="211"/>
      <c r="DR190" s="211"/>
      <c r="DS190" s="211"/>
      <c r="DT190" s="211"/>
    </row>
    <row r="191" spans="1:124" ht="17.25" customHeight="1" x14ac:dyDescent="0.2">
      <c r="A191" s="251"/>
      <c r="B191" s="245"/>
      <c r="C191" s="254"/>
      <c r="D191" s="254"/>
      <c r="E191" s="245"/>
      <c r="F191" s="233"/>
      <c r="G191" s="233"/>
      <c r="H191" s="274"/>
      <c r="I191" s="233"/>
      <c r="J191" s="236"/>
      <c r="K191" s="227"/>
      <c r="L191" s="242"/>
      <c r="M191" s="239"/>
      <c r="N191" s="227"/>
      <c r="O191" s="224"/>
      <c r="P191" s="224"/>
      <c r="Q191" s="230"/>
      <c r="R191" s="132"/>
      <c r="S191" s="130"/>
      <c r="T191" s="56">
        <f>VLOOKUP(U191,FORMULAS!$A$15:$B$18,2,0)</f>
        <v>0</v>
      </c>
      <c r="U191" s="57" t="s">
        <v>157</v>
      </c>
      <c r="V191" s="58">
        <f>+IF(U191='Tabla Valoración controles'!$D$4,'Tabla Valoración controles'!$F$4,IF('208-PLA-Ft-78 Mapa Gestión'!U191='Tabla Valoración controles'!$D$5,'Tabla Valoración controles'!$F$5,IF(U191=FORMULAS!$A$10,0,'Tabla Valoración controles'!$F$6)))</f>
        <v>0</v>
      </c>
      <c r="W191" s="57"/>
      <c r="X191" s="59">
        <f>+IF(W191='Tabla Valoración controles'!$D$7,'Tabla Valoración controles'!$F$7,IF(U191=FORMULAS!$A$10,0,'Tabla Valoración controles'!$F$8))</f>
        <v>0</v>
      </c>
      <c r="Y191" s="57"/>
      <c r="Z191" s="58">
        <f>+IF(Y191='Tabla Valoración controles'!$D$9,'Tabla Valoración controles'!$F$9,IF(U191=FORMULAS!$A$10,0,'Tabla Valoración controles'!$F$10))</f>
        <v>0</v>
      </c>
      <c r="AA191" s="57"/>
      <c r="AB191" s="58">
        <f>+IF(AA191='Tabla Valoración controles'!$D$9,'Tabla Valoración controles'!$F$9,IF(W191=FORMULAS!$A$10,0,'Tabla Valoración controles'!$F$10))</f>
        <v>0</v>
      </c>
      <c r="AC191" s="57"/>
      <c r="AD191" s="58">
        <f>+IF(AC191='Tabla Valoración controles'!$D$13,'Tabla Valoración controles'!$F$13,'Tabla Valoración controles'!$F$14)</f>
        <v>0</v>
      </c>
      <c r="AE191" s="105">
        <f t="shared" si="123"/>
        <v>0</v>
      </c>
      <c r="AF191" s="105">
        <f t="shared" ref="AF191:AF194" si="179">+AF190*AE191</f>
        <v>0</v>
      </c>
      <c r="AG191" s="105">
        <f t="shared" si="143"/>
        <v>0.24</v>
      </c>
      <c r="AH191" s="214"/>
      <c r="AI191" s="214"/>
      <c r="AJ191" s="214"/>
      <c r="AK191" s="214"/>
      <c r="AL191" s="215"/>
      <c r="AM191" s="217"/>
      <c r="AN191" s="211"/>
      <c r="AO191" s="140"/>
      <c r="AP191" s="140"/>
      <c r="AQ191" s="166"/>
      <c r="AR191" s="140"/>
      <c r="AS191" s="140"/>
      <c r="AT191" s="140"/>
      <c r="AU191" s="140"/>
      <c r="AV191" s="143"/>
      <c r="AW191" s="208"/>
      <c r="AX191" s="109"/>
      <c r="AY191" s="109"/>
      <c r="AZ191" s="109"/>
      <c r="BA191" s="109"/>
      <c r="BB191" s="109"/>
      <c r="BC191" s="109"/>
      <c r="BD191" s="109"/>
      <c r="BE191" s="109"/>
      <c r="BF191" s="109"/>
      <c r="BG191" s="109"/>
      <c r="BH191" s="109"/>
      <c r="BI191" s="109"/>
      <c r="BJ191" s="109"/>
      <c r="BK191" s="109"/>
      <c r="BL191" s="109"/>
      <c r="BM191" s="109"/>
      <c r="BN191" s="109"/>
      <c r="BO191" s="109"/>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c r="CO191" s="211"/>
      <c r="CP191" s="211"/>
      <c r="CQ191" s="211"/>
      <c r="CR191" s="211"/>
      <c r="CS191" s="211"/>
      <c r="CT191" s="211"/>
      <c r="CU191" s="211"/>
      <c r="CV191" s="211"/>
      <c r="CW191" s="211"/>
      <c r="CX191" s="211"/>
      <c r="CY191" s="211"/>
      <c r="CZ191" s="211"/>
      <c r="DA191" s="211"/>
      <c r="DB191" s="211"/>
      <c r="DC191" s="211"/>
      <c r="DD191" s="211"/>
      <c r="DE191" s="211"/>
      <c r="DF191" s="211"/>
      <c r="DG191" s="211"/>
      <c r="DH191" s="211"/>
      <c r="DI191" s="211"/>
      <c r="DJ191" s="211"/>
      <c r="DK191" s="211"/>
      <c r="DL191" s="211"/>
      <c r="DM191" s="211"/>
      <c r="DN191" s="211"/>
      <c r="DO191" s="211"/>
      <c r="DP191" s="211"/>
      <c r="DQ191" s="211"/>
      <c r="DR191" s="211"/>
      <c r="DS191" s="211"/>
      <c r="DT191" s="211"/>
    </row>
    <row r="192" spans="1:124" ht="17.25" customHeight="1" x14ac:dyDescent="0.2">
      <c r="A192" s="251"/>
      <c r="B192" s="245"/>
      <c r="C192" s="254"/>
      <c r="D192" s="254"/>
      <c r="E192" s="245"/>
      <c r="F192" s="233"/>
      <c r="G192" s="233"/>
      <c r="H192" s="274"/>
      <c r="I192" s="233"/>
      <c r="J192" s="236"/>
      <c r="K192" s="227"/>
      <c r="L192" s="242"/>
      <c r="M192" s="239"/>
      <c r="N192" s="227"/>
      <c r="O192" s="224"/>
      <c r="P192" s="224"/>
      <c r="Q192" s="230"/>
      <c r="R192" s="132"/>
      <c r="S192" s="130"/>
      <c r="T192" s="56">
        <f>VLOOKUP(U192,FORMULAS!$A$15:$B$18,2,0)</f>
        <v>0</v>
      </c>
      <c r="U192" s="57" t="s">
        <v>157</v>
      </c>
      <c r="V192" s="58">
        <f>+IF(U192='Tabla Valoración controles'!$D$4,'Tabla Valoración controles'!$F$4,IF('208-PLA-Ft-78 Mapa Gestión'!U192='Tabla Valoración controles'!$D$5,'Tabla Valoración controles'!$F$5,IF(U192=FORMULAS!$A$10,0,'Tabla Valoración controles'!$F$6)))</f>
        <v>0</v>
      </c>
      <c r="W192" s="57"/>
      <c r="X192" s="59">
        <f>+IF(W192='Tabla Valoración controles'!$D$7,'Tabla Valoración controles'!$F$7,IF(U192=FORMULAS!$A$10,0,'Tabla Valoración controles'!$F$8))</f>
        <v>0</v>
      </c>
      <c r="Y192" s="57"/>
      <c r="Z192" s="58">
        <f>+IF(Y192='Tabla Valoración controles'!$D$9,'Tabla Valoración controles'!$F$9,IF(U192=FORMULAS!$A$10,0,'Tabla Valoración controles'!$F$10))</f>
        <v>0</v>
      </c>
      <c r="AA192" s="57"/>
      <c r="AB192" s="58">
        <f>+IF(AA192='Tabla Valoración controles'!$D$9,'Tabla Valoración controles'!$F$9,IF(W192=FORMULAS!$A$10,0,'Tabla Valoración controles'!$F$10))</f>
        <v>0</v>
      </c>
      <c r="AC192" s="57"/>
      <c r="AD192" s="58">
        <f>+IF(AC192='Tabla Valoración controles'!$D$13,'Tabla Valoración controles'!$F$13,'Tabla Valoración controles'!$F$14)</f>
        <v>0</v>
      </c>
      <c r="AE192" s="105">
        <f t="shared" si="123"/>
        <v>0</v>
      </c>
      <c r="AF192" s="105">
        <f t="shared" si="179"/>
        <v>0</v>
      </c>
      <c r="AG192" s="105">
        <f t="shared" si="143"/>
        <v>0.24</v>
      </c>
      <c r="AH192" s="214"/>
      <c r="AI192" s="214"/>
      <c r="AJ192" s="214"/>
      <c r="AK192" s="214"/>
      <c r="AL192" s="215"/>
      <c r="AM192" s="217"/>
      <c r="AN192" s="211"/>
      <c r="AO192" s="140"/>
      <c r="AP192" s="140"/>
      <c r="AQ192" s="166"/>
      <c r="AR192" s="140"/>
      <c r="AS192" s="140"/>
      <c r="AT192" s="140"/>
      <c r="AU192" s="140"/>
      <c r="AV192" s="143"/>
      <c r="AW192" s="208"/>
      <c r="AX192" s="109"/>
      <c r="AY192" s="109"/>
      <c r="AZ192" s="109"/>
      <c r="BA192" s="109"/>
      <c r="BB192" s="109"/>
      <c r="BC192" s="109"/>
      <c r="BD192" s="109"/>
      <c r="BE192" s="109"/>
      <c r="BF192" s="109"/>
      <c r="BG192" s="109"/>
      <c r="BH192" s="109"/>
      <c r="BI192" s="109"/>
      <c r="BJ192" s="109"/>
      <c r="BK192" s="109"/>
      <c r="BL192" s="109"/>
      <c r="BM192" s="109"/>
      <c r="BN192" s="109"/>
      <c r="BO192" s="109"/>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c r="CP192" s="211"/>
      <c r="CQ192" s="211"/>
      <c r="CR192" s="211"/>
      <c r="CS192" s="211"/>
      <c r="CT192" s="211"/>
      <c r="CU192" s="211"/>
      <c r="CV192" s="211"/>
      <c r="CW192" s="211"/>
      <c r="CX192" s="211"/>
      <c r="CY192" s="211"/>
      <c r="CZ192" s="211"/>
      <c r="DA192" s="211"/>
      <c r="DB192" s="211"/>
      <c r="DC192" s="211"/>
      <c r="DD192" s="211"/>
      <c r="DE192" s="211"/>
      <c r="DF192" s="211"/>
      <c r="DG192" s="211"/>
      <c r="DH192" s="211"/>
      <c r="DI192" s="211"/>
      <c r="DJ192" s="211"/>
      <c r="DK192" s="211"/>
      <c r="DL192" s="211"/>
      <c r="DM192" s="211"/>
      <c r="DN192" s="211"/>
      <c r="DO192" s="211"/>
      <c r="DP192" s="211"/>
      <c r="DQ192" s="211"/>
      <c r="DR192" s="211"/>
      <c r="DS192" s="211"/>
      <c r="DT192" s="211"/>
    </row>
    <row r="193" spans="1:124" ht="17.25" customHeight="1" x14ac:dyDescent="0.2">
      <c r="A193" s="251"/>
      <c r="B193" s="245"/>
      <c r="C193" s="254"/>
      <c r="D193" s="254"/>
      <c r="E193" s="245"/>
      <c r="F193" s="233"/>
      <c r="G193" s="233"/>
      <c r="H193" s="274"/>
      <c r="I193" s="233"/>
      <c r="J193" s="236"/>
      <c r="K193" s="227"/>
      <c r="L193" s="242"/>
      <c r="M193" s="239"/>
      <c r="N193" s="227"/>
      <c r="O193" s="224"/>
      <c r="P193" s="224"/>
      <c r="Q193" s="230"/>
      <c r="R193" s="132"/>
      <c r="S193" s="130"/>
      <c r="T193" s="56">
        <f>VLOOKUP(U193,FORMULAS!$A$15:$B$18,2,0)</f>
        <v>0</v>
      </c>
      <c r="U193" s="57" t="s">
        <v>157</v>
      </c>
      <c r="V193" s="58">
        <f>+IF(U193='Tabla Valoración controles'!$D$4,'Tabla Valoración controles'!$F$4,IF('208-PLA-Ft-78 Mapa Gestión'!U193='Tabla Valoración controles'!$D$5,'Tabla Valoración controles'!$F$5,IF(U193=FORMULAS!$A$10,0,'Tabla Valoración controles'!$F$6)))</f>
        <v>0</v>
      </c>
      <c r="W193" s="57"/>
      <c r="X193" s="59">
        <f>+IF(W193='Tabla Valoración controles'!$D$7,'Tabla Valoración controles'!$F$7,IF(U193=FORMULAS!$A$10,0,'Tabla Valoración controles'!$F$8))</f>
        <v>0</v>
      </c>
      <c r="Y193" s="57"/>
      <c r="Z193" s="58">
        <f>+IF(Y193='Tabla Valoración controles'!$D$9,'Tabla Valoración controles'!$F$9,IF(U193=FORMULAS!$A$10,0,'Tabla Valoración controles'!$F$10))</f>
        <v>0</v>
      </c>
      <c r="AA193" s="57"/>
      <c r="AB193" s="58">
        <f>+IF(AA193='Tabla Valoración controles'!$D$9,'Tabla Valoración controles'!$F$9,IF(W193=FORMULAS!$A$10,0,'Tabla Valoración controles'!$F$10))</f>
        <v>0</v>
      </c>
      <c r="AC193" s="57"/>
      <c r="AD193" s="58">
        <f>+IF(AC193='Tabla Valoración controles'!$D$13,'Tabla Valoración controles'!$F$13,'Tabla Valoración controles'!$F$14)</f>
        <v>0</v>
      </c>
      <c r="AE193" s="105">
        <f t="shared" si="123"/>
        <v>0</v>
      </c>
      <c r="AF193" s="105">
        <f t="shared" si="179"/>
        <v>0</v>
      </c>
      <c r="AG193" s="105">
        <f t="shared" si="143"/>
        <v>0.24</v>
      </c>
      <c r="AH193" s="214"/>
      <c r="AI193" s="214"/>
      <c r="AJ193" s="214"/>
      <c r="AK193" s="214"/>
      <c r="AL193" s="215"/>
      <c r="AM193" s="217"/>
      <c r="AN193" s="211"/>
      <c r="AO193" s="140"/>
      <c r="AP193" s="140"/>
      <c r="AQ193" s="166"/>
      <c r="AR193" s="140"/>
      <c r="AS193" s="140"/>
      <c r="AT193" s="140"/>
      <c r="AU193" s="140"/>
      <c r="AV193" s="143"/>
      <c r="AW193" s="208"/>
      <c r="AX193" s="109"/>
      <c r="AY193" s="109"/>
      <c r="AZ193" s="109"/>
      <c r="BA193" s="109"/>
      <c r="BB193" s="109"/>
      <c r="BC193" s="109"/>
      <c r="BD193" s="109"/>
      <c r="BE193" s="109"/>
      <c r="BF193" s="109"/>
      <c r="BG193" s="109"/>
      <c r="BH193" s="109"/>
      <c r="BI193" s="109"/>
      <c r="BJ193" s="109"/>
      <c r="BK193" s="109"/>
      <c r="BL193" s="109"/>
      <c r="BM193" s="109"/>
      <c r="BN193" s="109"/>
      <c r="BO193" s="109"/>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c r="CP193" s="211"/>
      <c r="CQ193" s="211"/>
      <c r="CR193" s="211"/>
      <c r="CS193" s="211"/>
      <c r="CT193" s="211"/>
      <c r="CU193" s="211"/>
      <c r="CV193" s="211"/>
      <c r="CW193" s="211"/>
      <c r="CX193" s="211"/>
      <c r="CY193" s="211"/>
      <c r="CZ193" s="211"/>
      <c r="DA193" s="211"/>
      <c r="DB193" s="211"/>
      <c r="DC193" s="211"/>
      <c r="DD193" s="211"/>
      <c r="DE193" s="211"/>
      <c r="DF193" s="211"/>
      <c r="DG193" s="211"/>
      <c r="DH193" s="211"/>
      <c r="DI193" s="211"/>
      <c r="DJ193" s="211"/>
      <c r="DK193" s="211"/>
      <c r="DL193" s="211"/>
      <c r="DM193" s="211"/>
      <c r="DN193" s="211"/>
      <c r="DO193" s="211"/>
      <c r="DP193" s="211"/>
      <c r="DQ193" s="211"/>
      <c r="DR193" s="211"/>
      <c r="DS193" s="211"/>
      <c r="DT193" s="211"/>
    </row>
    <row r="194" spans="1:124" ht="17.25" customHeight="1" x14ac:dyDescent="0.2">
      <c r="A194" s="252"/>
      <c r="B194" s="246"/>
      <c r="C194" s="255"/>
      <c r="D194" s="255"/>
      <c r="E194" s="246"/>
      <c r="F194" s="234"/>
      <c r="G194" s="234"/>
      <c r="H194" s="275"/>
      <c r="I194" s="234"/>
      <c r="J194" s="237"/>
      <c r="K194" s="228"/>
      <c r="L194" s="243"/>
      <c r="M194" s="240"/>
      <c r="N194" s="228"/>
      <c r="O194" s="225"/>
      <c r="P194" s="225"/>
      <c r="Q194" s="231"/>
      <c r="R194" s="132"/>
      <c r="S194" s="130"/>
      <c r="T194" s="56">
        <f>VLOOKUP(U194,FORMULAS!$A$15:$B$18,2,0)</f>
        <v>0</v>
      </c>
      <c r="U194" s="57" t="s">
        <v>157</v>
      </c>
      <c r="V194" s="58">
        <f>+IF(U194='Tabla Valoración controles'!$D$4,'Tabla Valoración controles'!$F$4,IF('208-PLA-Ft-78 Mapa Gestión'!U194='Tabla Valoración controles'!$D$5,'Tabla Valoración controles'!$F$5,IF(U194=FORMULAS!$A$10,0,'Tabla Valoración controles'!$F$6)))</f>
        <v>0</v>
      </c>
      <c r="W194" s="57"/>
      <c r="X194" s="59">
        <f>+IF(W194='Tabla Valoración controles'!$D$7,'Tabla Valoración controles'!$F$7,IF(U194=FORMULAS!$A$10,0,'Tabla Valoración controles'!$F$8))</f>
        <v>0</v>
      </c>
      <c r="Y194" s="57"/>
      <c r="Z194" s="58">
        <f>+IF(Y194='Tabla Valoración controles'!$D$9,'Tabla Valoración controles'!$F$9,IF(U194=FORMULAS!$A$10,0,'Tabla Valoración controles'!$F$10))</f>
        <v>0</v>
      </c>
      <c r="AA194" s="57"/>
      <c r="AB194" s="58">
        <f>+IF(AA194='Tabla Valoración controles'!$D$9,'Tabla Valoración controles'!$F$9,IF(W194=FORMULAS!$A$10,0,'Tabla Valoración controles'!$F$10))</f>
        <v>0</v>
      </c>
      <c r="AC194" s="57"/>
      <c r="AD194" s="58">
        <f>+IF(AC194='Tabla Valoración controles'!$D$13,'Tabla Valoración controles'!$F$13,'Tabla Valoración controles'!$F$14)</f>
        <v>0</v>
      </c>
      <c r="AE194" s="105">
        <f t="shared" si="123"/>
        <v>0</v>
      </c>
      <c r="AF194" s="105">
        <f t="shared" si="179"/>
        <v>0</v>
      </c>
      <c r="AG194" s="105">
        <f t="shared" si="143"/>
        <v>0.24</v>
      </c>
      <c r="AH194" s="214"/>
      <c r="AI194" s="214"/>
      <c r="AJ194" s="214"/>
      <c r="AK194" s="214"/>
      <c r="AL194" s="215"/>
      <c r="AM194" s="265"/>
      <c r="AN194" s="212"/>
      <c r="AO194" s="140"/>
      <c r="AP194" s="140"/>
      <c r="AQ194" s="166"/>
      <c r="AR194" s="140"/>
      <c r="AS194" s="140"/>
      <c r="AT194" s="140"/>
      <c r="AU194" s="140"/>
      <c r="AV194" s="144"/>
      <c r="AW194" s="209"/>
      <c r="AX194" s="110"/>
      <c r="AY194" s="110"/>
      <c r="AZ194" s="110"/>
      <c r="BA194" s="110"/>
      <c r="BB194" s="110"/>
      <c r="BC194" s="110"/>
      <c r="BD194" s="110"/>
      <c r="BE194" s="110"/>
      <c r="BF194" s="110"/>
      <c r="BG194" s="110"/>
      <c r="BH194" s="110"/>
      <c r="BI194" s="110"/>
      <c r="BJ194" s="110"/>
      <c r="BK194" s="110"/>
      <c r="BL194" s="110"/>
      <c r="BM194" s="110"/>
      <c r="BN194" s="110"/>
      <c r="BO194" s="110"/>
      <c r="BP194" s="212"/>
      <c r="BQ194" s="212"/>
      <c r="BR194" s="212"/>
      <c r="BS194" s="212"/>
      <c r="BT194" s="212"/>
      <c r="BU194" s="212"/>
      <c r="BV194" s="212"/>
      <c r="BW194" s="212"/>
      <c r="BX194" s="212"/>
      <c r="BY194" s="212"/>
      <c r="BZ194" s="212"/>
      <c r="CA194" s="212"/>
      <c r="CB194" s="212"/>
      <c r="CC194" s="212"/>
      <c r="CD194" s="212"/>
      <c r="CE194" s="212"/>
      <c r="CF194" s="212"/>
      <c r="CG194" s="212"/>
      <c r="CH194" s="212"/>
      <c r="CI194" s="212"/>
      <c r="CJ194" s="212"/>
      <c r="CK194" s="212"/>
      <c r="CL194" s="212"/>
      <c r="CM194" s="212"/>
      <c r="CN194" s="212"/>
      <c r="CO194" s="212"/>
      <c r="CP194" s="212"/>
      <c r="CQ194" s="212"/>
      <c r="CR194" s="212"/>
      <c r="CS194" s="212"/>
      <c r="CT194" s="212"/>
      <c r="CU194" s="212"/>
      <c r="CV194" s="212"/>
      <c r="CW194" s="212"/>
      <c r="CX194" s="212"/>
      <c r="CY194" s="212"/>
      <c r="CZ194" s="212"/>
      <c r="DA194" s="212"/>
      <c r="DB194" s="212"/>
      <c r="DC194" s="212"/>
      <c r="DD194" s="212"/>
      <c r="DE194" s="212"/>
      <c r="DF194" s="212"/>
      <c r="DG194" s="212"/>
      <c r="DH194" s="212"/>
      <c r="DI194" s="212"/>
      <c r="DJ194" s="212"/>
      <c r="DK194" s="212"/>
      <c r="DL194" s="212"/>
      <c r="DM194" s="212"/>
      <c r="DN194" s="212"/>
      <c r="DO194" s="212"/>
      <c r="DP194" s="212"/>
      <c r="DQ194" s="212"/>
      <c r="DR194" s="212"/>
      <c r="DS194" s="212"/>
      <c r="DT194" s="212"/>
    </row>
    <row r="195" spans="1:124" ht="76.5" x14ac:dyDescent="0.2">
      <c r="A195" s="250">
        <v>32</v>
      </c>
      <c r="B195" s="244" t="s">
        <v>171</v>
      </c>
      <c r="C195" s="253" t="str">
        <f>VLOOKUP(B195,FORMULAS!$A$30:$B$52,2,0)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195" s="253" t="str">
        <f>VLOOKUP(B195,FORMULAS!$A$30:$C$52,3,0)</f>
        <v>Director de Mejoramiento de Vivienda</v>
      </c>
      <c r="E195" s="244" t="s">
        <v>113</v>
      </c>
      <c r="F195" s="266" t="s">
        <v>439</v>
      </c>
      <c r="G195" s="266" t="s">
        <v>440</v>
      </c>
      <c r="H195" s="271" t="s">
        <v>441</v>
      </c>
      <c r="I195" s="232" t="s">
        <v>260</v>
      </c>
      <c r="J195" s="235">
        <v>497</v>
      </c>
      <c r="K195" s="226" t="str">
        <f>+IF(L195=FORMULAS!$N$2,FORMULAS!$O$2,IF('208-PLA-Ft-78 Mapa Gestión'!L195:L200=FORMULAS!$N$3,FORMULAS!$O$3,IF('208-PLA-Ft-78 Mapa Gestión'!L195:L200=FORMULAS!$N$4,FORMULAS!$O$4,IF('208-PLA-Ft-78 Mapa Gestión'!L195:L200=FORMULAS!$N$5,FORMULAS!$O$5,IF('208-PLA-Ft-78 Mapa Gestión'!L195:L200=FORMULAS!$N$6,FORMULAS!$O$6)))))</f>
        <v>Media</v>
      </c>
      <c r="L195" s="241">
        <f>+IF(J195&lt;=FORMULAS!$M$2,FORMULAS!$N$2,IF('208-PLA-Ft-78 Mapa Gestión'!J195&lt;=FORMULAS!$M$3,FORMULAS!$N$3,IF('208-PLA-Ft-78 Mapa Gestión'!J195&lt;=FORMULAS!$M$4,FORMULAS!$N$4,IF('208-PLA-Ft-78 Mapa Gestión'!J195&lt;=FORMULAS!$M$5,FORMULAS!$N$5,FORMULAS!$N$6))))</f>
        <v>0.6</v>
      </c>
      <c r="M195" s="238" t="s">
        <v>91</v>
      </c>
      <c r="N195" s="226" t="str">
        <f>+IF(M195=FORMULAS!$H$2,FORMULAS!$I$2,IF('208-PLA-Ft-78 Mapa Gestión'!M195:M200=FORMULAS!$H$3,FORMULAS!$I$3,IF('208-PLA-Ft-78 Mapa Gestión'!M195:M200=FORMULAS!$H$4,FORMULAS!$I$4,IF('208-PLA-Ft-78 Mapa Gestión'!M195:M200=FORMULAS!$H$5,FORMULAS!$I$5,IF('208-PLA-Ft-78 Mapa Gestión'!M195:M200=FORMULAS!$H$6,FORMULAS!$I$6,IF('208-PLA-Ft-78 Mapa Gestión'!M195:M200=FORMULAS!$H$7,FORMULAS!$I$7,IF('208-PLA-Ft-78 Mapa Gestión'!M195:M200=FORMULAS!$H$8,FORMULAS!$I$8,IF('208-PLA-Ft-78 Mapa Gestión'!M195:M200=FORMULAS!$H$9,FORMULAS!$I$9,IF('208-PLA-Ft-78 Mapa Gestión'!M195:M200=FORMULAS!$H$10,FORMULAS!$I$10,IF('208-PLA-Ft-78 Mapa Gestión'!M195:M200=FORMULAS!$H$11,FORMULAS!$I$11))))))))))</f>
        <v>Moderado</v>
      </c>
      <c r="O195" s="223">
        <f>VLOOKUP(N195,FORMULAS!$I$1:$J$6,2,0)</f>
        <v>0.6</v>
      </c>
      <c r="P195" s="223" t="str">
        <f t="shared" ref="P195" si="180">CONCATENATE(N195,K195)</f>
        <v>ModeradoMedia</v>
      </c>
      <c r="Q195" s="229" t="str">
        <f>VLOOKUP(P195,FORMULAS!$K$17:$L$42,2,0)</f>
        <v>Moderado</v>
      </c>
      <c r="R195" s="134">
        <v>1</v>
      </c>
      <c r="S195" s="130" t="s">
        <v>513</v>
      </c>
      <c r="T195" s="56" t="str">
        <f>VLOOKUP(U195,FORMULAS!$A$15:$B$18,2,0)</f>
        <v>Probabilidad</v>
      </c>
      <c r="U195" s="57" t="s">
        <v>13</v>
      </c>
      <c r="V195" s="58">
        <f>+IF(U195='Tabla Valoración controles'!$D$4,'Tabla Valoración controles'!$F$4,IF('208-PLA-Ft-78 Mapa Gestión'!U195='Tabla Valoración controles'!$D$5,'Tabla Valoración controles'!$F$5,IF(U195=FORMULAS!$A$10,0,'Tabla Valoración controles'!$F$6)))</f>
        <v>0.25</v>
      </c>
      <c r="W195" s="57" t="s">
        <v>8</v>
      </c>
      <c r="X195" s="59">
        <f>+IF(W195='Tabla Valoración controles'!$D$7,'Tabla Valoración controles'!$F$7,IF(U195=FORMULAS!$A$10,0,'Tabla Valoración controles'!$F$8))</f>
        <v>0.15</v>
      </c>
      <c r="Y195" s="57" t="s">
        <v>19</v>
      </c>
      <c r="Z195" s="58">
        <f>+IF(Y195='Tabla Valoración controles'!$D$9,'Tabla Valoración controles'!$F$9,IF(U195=FORMULAS!$A$10,0,'Tabla Valoración controles'!$F$10))</f>
        <v>0</v>
      </c>
      <c r="AA195" s="57" t="s">
        <v>21</v>
      </c>
      <c r="AB195" s="58">
        <f>+IF(AA195='Tabla Valoración controles'!$D$9,'Tabla Valoración controles'!$F$9,IF(W195=FORMULAS!$A$10,0,'Tabla Valoración controles'!$F$10))</f>
        <v>0</v>
      </c>
      <c r="AC195" s="57" t="s">
        <v>101</v>
      </c>
      <c r="AD195" s="58">
        <f>+IF(AC195='Tabla Valoración controles'!$D$13,'Tabla Valoración controles'!$F$13,'Tabla Valoración controles'!$F$14)</f>
        <v>0</v>
      </c>
      <c r="AE195" s="105">
        <f t="shared" si="123"/>
        <v>0.4</v>
      </c>
      <c r="AF195" s="105">
        <f>+IF(T195=FORMULAS!$A$8,'208-PLA-Ft-78 Mapa Gestión'!AE195*'208-PLA-Ft-78 Mapa Gestión'!L195:L200,'208-PLA-Ft-78 Mapa Gestión'!AE195*'208-PLA-Ft-78 Mapa Gestión'!O195:O200)</f>
        <v>0.24</v>
      </c>
      <c r="AG195" s="105">
        <f>+IF(T195=FORMULAS!$A$8,'208-PLA-Ft-78 Mapa Gestión'!L195:L200-'208-PLA-Ft-78 Mapa Gestión'!AF195,0)</f>
        <v>0.36</v>
      </c>
      <c r="AH195" s="213">
        <f t="shared" ref="AH195" si="181">+AG200</f>
        <v>0.36</v>
      </c>
      <c r="AI195" s="213" t="str">
        <f>+IF(AH195&lt;=FORMULAS!$N$2,FORMULAS!$O$2,IF(AH195&lt;=FORMULAS!$N$3,FORMULAS!$O$3,IF(AH195&lt;=FORMULAS!$N$4,FORMULAS!$O$4,IF(AH195&lt;=FORMULAS!$N$5,FORMULAS!$O$5,FORMULAS!O192))))</f>
        <v>Baja</v>
      </c>
      <c r="AJ195" s="213" t="str">
        <f>+IF(T195=FORMULAS!$A$9,AG200,'208-PLA-Ft-78 Mapa Gestión'!N195:N200)</f>
        <v>Moderado</v>
      </c>
      <c r="AK195" s="213">
        <f>+IF(T195=FORMULAS!B195,'208-PLA-Ft-78 Mapa Gestión'!AG200,'208-PLA-Ft-78 Mapa Gestión'!O195:O200)</f>
        <v>0.6</v>
      </c>
      <c r="AL195" s="215" t="str">
        <f t="shared" ref="AL195" si="182">CONCATENATE(AJ195,AI195)</f>
        <v>ModeradoBaja</v>
      </c>
      <c r="AM195" s="216" t="str">
        <f>VLOOKUP(AL195,FORMULAS!$K$17:$L$42,2,0)</f>
        <v>Moderado</v>
      </c>
      <c r="AN195" s="210" t="s">
        <v>163</v>
      </c>
      <c r="AO195" s="140" t="s">
        <v>566</v>
      </c>
      <c r="AP195" s="140" t="s">
        <v>600</v>
      </c>
      <c r="AQ195" s="166" t="s">
        <v>714</v>
      </c>
      <c r="AR195" s="174">
        <v>44562</v>
      </c>
      <c r="AS195" s="174">
        <v>44910</v>
      </c>
      <c r="AT195" s="140" t="s">
        <v>667</v>
      </c>
      <c r="AU195" s="140" t="s">
        <v>668</v>
      </c>
      <c r="AV195" s="157" t="s">
        <v>235</v>
      </c>
      <c r="AW195" s="207" t="s">
        <v>712</v>
      </c>
      <c r="AX195" s="108"/>
      <c r="AY195" s="108"/>
      <c r="AZ195" s="108"/>
      <c r="BA195" s="108"/>
      <c r="BB195" s="108"/>
      <c r="BC195" s="108"/>
      <c r="BD195" s="108"/>
      <c r="BE195" s="108"/>
      <c r="BF195" s="108"/>
      <c r="BG195" s="108"/>
      <c r="BH195" s="108"/>
      <c r="BI195" s="108"/>
      <c r="BJ195" s="108"/>
      <c r="BK195" s="108"/>
      <c r="BL195" s="108"/>
      <c r="BM195" s="108"/>
      <c r="BN195" s="108"/>
      <c r="BO195" s="108"/>
      <c r="BP195" s="210"/>
      <c r="BQ195" s="210"/>
      <c r="BR195" s="210"/>
      <c r="BS195" s="210"/>
      <c r="BT195" s="210"/>
      <c r="BU195" s="210"/>
      <c r="BV195" s="210"/>
      <c r="BW195" s="210"/>
      <c r="BX195" s="210"/>
      <c r="BY195" s="210"/>
      <c r="BZ195" s="210"/>
      <c r="CA195" s="210"/>
      <c r="CB195" s="210"/>
      <c r="CC195" s="210"/>
      <c r="CD195" s="210"/>
      <c r="CE195" s="210"/>
      <c r="CF195" s="210"/>
      <c r="CG195" s="210"/>
      <c r="CH195" s="210"/>
      <c r="CI195" s="210"/>
      <c r="CJ195" s="210"/>
      <c r="CK195" s="210"/>
      <c r="CL195" s="210"/>
      <c r="CM195" s="210"/>
      <c r="CN195" s="210"/>
      <c r="CO195" s="210"/>
      <c r="CP195" s="210"/>
      <c r="CQ195" s="210"/>
      <c r="CR195" s="210"/>
      <c r="CS195" s="210"/>
      <c r="CT195" s="210"/>
      <c r="CU195" s="210"/>
      <c r="CV195" s="210"/>
      <c r="CW195" s="210"/>
      <c r="CX195" s="210"/>
      <c r="CY195" s="210"/>
      <c r="CZ195" s="210"/>
      <c r="DA195" s="210"/>
      <c r="DB195" s="210"/>
      <c r="DC195" s="210"/>
      <c r="DD195" s="210"/>
      <c r="DE195" s="210"/>
      <c r="DF195" s="210"/>
      <c r="DG195" s="210"/>
      <c r="DH195" s="210"/>
      <c r="DI195" s="210"/>
      <c r="DJ195" s="210"/>
      <c r="DK195" s="210"/>
      <c r="DL195" s="210"/>
      <c r="DM195" s="210"/>
      <c r="DN195" s="210"/>
      <c r="DO195" s="210"/>
      <c r="DP195" s="210"/>
      <c r="DQ195" s="210"/>
      <c r="DR195" s="210"/>
      <c r="DS195" s="210"/>
      <c r="DT195" s="210"/>
    </row>
    <row r="196" spans="1:124" ht="17.25" customHeight="1" x14ac:dyDescent="0.2">
      <c r="A196" s="251"/>
      <c r="B196" s="245"/>
      <c r="C196" s="254"/>
      <c r="D196" s="254"/>
      <c r="E196" s="245"/>
      <c r="F196" s="267"/>
      <c r="G196" s="269"/>
      <c r="H196" s="272"/>
      <c r="I196" s="233"/>
      <c r="J196" s="236"/>
      <c r="K196" s="227"/>
      <c r="L196" s="242"/>
      <c r="M196" s="239"/>
      <c r="N196" s="227"/>
      <c r="O196" s="224"/>
      <c r="P196" s="224"/>
      <c r="Q196" s="230"/>
      <c r="R196" s="132"/>
      <c r="S196" s="130"/>
      <c r="T196" s="56">
        <f>VLOOKUP(U196,FORMULAS!$A$15:$B$18,2,0)</f>
        <v>0</v>
      </c>
      <c r="U196" s="57" t="s">
        <v>157</v>
      </c>
      <c r="V196" s="58">
        <f>+IF(U196='Tabla Valoración controles'!$D$4,'Tabla Valoración controles'!$F$4,IF('208-PLA-Ft-78 Mapa Gestión'!U196='Tabla Valoración controles'!$D$5,'Tabla Valoración controles'!$F$5,IF(U196=FORMULAS!$A$10,0,'Tabla Valoración controles'!$F$6)))</f>
        <v>0</v>
      </c>
      <c r="W196" s="57"/>
      <c r="X196" s="59">
        <f>+IF(W196='Tabla Valoración controles'!$D$7,'Tabla Valoración controles'!$F$7,IF(U196=FORMULAS!$A$10,0,'Tabla Valoración controles'!$F$8))</f>
        <v>0</v>
      </c>
      <c r="Y196" s="57"/>
      <c r="Z196" s="58">
        <f>+IF(Y196='Tabla Valoración controles'!$D$9,'Tabla Valoración controles'!$F$9,IF(U196=FORMULAS!$A$10,0,'Tabla Valoración controles'!$F$10))</f>
        <v>0</v>
      </c>
      <c r="AA196" s="57"/>
      <c r="AB196" s="58">
        <f>+IF(AA196='Tabla Valoración controles'!$D$9,'Tabla Valoración controles'!$F$9,IF(W196=FORMULAS!$A$10,0,'Tabla Valoración controles'!$F$10))</f>
        <v>0</v>
      </c>
      <c r="AC196" s="57"/>
      <c r="AD196" s="58">
        <f>+IF(AC196='Tabla Valoración controles'!$D$13,'Tabla Valoración controles'!$F$13,'Tabla Valoración controles'!$F$14)</f>
        <v>0</v>
      </c>
      <c r="AE196" s="105">
        <f t="shared" si="123"/>
        <v>0</v>
      </c>
      <c r="AF196" s="105">
        <f t="shared" ref="AF196" si="183">+AE196*AG195</f>
        <v>0</v>
      </c>
      <c r="AG196" s="105">
        <f t="shared" ref="AG196" si="184">+AG195-AF196</f>
        <v>0.36</v>
      </c>
      <c r="AH196" s="214"/>
      <c r="AI196" s="214"/>
      <c r="AJ196" s="214"/>
      <c r="AK196" s="214"/>
      <c r="AL196" s="215"/>
      <c r="AM196" s="217"/>
      <c r="AN196" s="211"/>
      <c r="AO196" s="140"/>
      <c r="AP196" s="140"/>
      <c r="AQ196" s="166"/>
      <c r="AR196" s="174"/>
      <c r="AS196" s="174"/>
      <c r="AT196" s="140"/>
      <c r="AU196" s="140"/>
      <c r="AV196" s="143"/>
      <c r="AW196" s="208"/>
      <c r="AX196" s="109"/>
      <c r="AY196" s="109"/>
      <c r="AZ196" s="109"/>
      <c r="BA196" s="109"/>
      <c r="BB196" s="109"/>
      <c r="BC196" s="109"/>
      <c r="BD196" s="109"/>
      <c r="BE196" s="109"/>
      <c r="BF196" s="109"/>
      <c r="BG196" s="109"/>
      <c r="BH196" s="109"/>
      <c r="BI196" s="109"/>
      <c r="BJ196" s="109"/>
      <c r="BK196" s="109"/>
      <c r="BL196" s="109"/>
      <c r="BM196" s="109"/>
      <c r="BN196" s="109"/>
      <c r="BO196" s="109"/>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c r="CP196" s="211"/>
      <c r="CQ196" s="211"/>
      <c r="CR196" s="211"/>
      <c r="CS196" s="211"/>
      <c r="CT196" s="211"/>
      <c r="CU196" s="211"/>
      <c r="CV196" s="211"/>
      <c r="CW196" s="211"/>
      <c r="CX196" s="211"/>
      <c r="CY196" s="211"/>
      <c r="CZ196" s="211"/>
      <c r="DA196" s="211"/>
      <c r="DB196" s="211"/>
      <c r="DC196" s="211"/>
      <c r="DD196" s="211"/>
      <c r="DE196" s="211"/>
      <c r="DF196" s="211"/>
      <c r="DG196" s="211"/>
      <c r="DH196" s="211"/>
      <c r="DI196" s="211"/>
      <c r="DJ196" s="211"/>
      <c r="DK196" s="211"/>
      <c r="DL196" s="211"/>
      <c r="DM196" s="211"/>
      <c r="DN196" s="211"/>
      <c r="DO196" s="211"/>
      <c r="DP196" s="211"/>
      <c r="DQ196" s="211"/>
      <c r="DR196" s="211"/>
      <c r="DS196" s="211"/>
      <c r="DT196" s="211"/>
    </row>
    <row r="197" spans="1:124" ht="17.25" customHeight="1" x14ac:dyDescent="0.2">
      <c r="A197" s="251"/>
      <c r="B197" s="245"/>
      <c r="C197" s="254"/>
      <c r="D197" s="254"/>
      <c r="E197" s="245"/>
      <c r="F197" s="267"/>
      <c r="G197" s="269"/>
      <c r="H197" s="272"/>
      <c r="I197" s="233"/>
      <c r="J197" s="236"/>
      <c r="K197" s="227"/>
      <c r="L197" s="242"/>
      <c r="M197" s="239"/>
      <c r="N197" s="227"/>
      <c r="O197" s="224"/>
      <c r="P197" s="224"/>
      <c r="Q197" s="230"/>
      <c r="R197" s="132"/>
      <c r="S197" s="130"/>
      <c r="T197" s="56">
        <f>VLOOKUP(U197,FORMULAS!$A$15:$B$18,2,0)</f>
        <v>0</v>
      </c>
      <c r="U197" s="57" t="s">
        <v>157</v>
      </c>
      <c r="V197" s="58">
        <f>+IF(U197='Tabla Valoración controles'!$D$4,'Tabla Valoración controles'!$F$4,IF('208-PLA-Ft-78 Mapa Gestión'!U197='Tabla Valoración controles'!$D$5,'Tabla Valoración controles'!$F$5,IF(U197=FORMULAS!$A$10,0,'Tabla Valoración controles'!$F$6)))</f>
        <v>0</v>
      </c>
      <c r="W197" s="57"/>
      <c r="X197" s="59">
        <f>+IF(W197='Tabla Valoración controles'!$D$7,'Tabla Valoración controles'!$F$7,IF(U197=FORMULAS!$A$10,0,'Tabla Valoración controles'!$F$8))</f>
        <v>0</v>
      </c>
      <c r="Y197" s="57"/>
      <c r="Z197" s="58">
        <f>+IF(Y197='Tabla Valoración controles'!$D$9,'Tabla Valoración controles'!$F$9,IF(U197=FORMULAS!$A$10,0,'Tabla Valoración controles'!$F$10))</f>
        <v>0</v>
      </c>
      <c r="AA197" s="57"/>
      <c r="AB197" s="58">
        <f>+IF(AA197='Tabla Valoración controles'!$D$9,'Tabla Valoración controles'!$F$9,IF(W197=FORMULAS!$A$10,0,'Tabla Valoración controles'!$F$10))</f>
        <v>0</v>
      </c>
      <c r="AC197" s="57"/>
      <c r="AD197" s="58">
        <f>+IF(AC197='Tabla Valoración controles'!$D$13,'Tabla Valoración controles'!$F$13,'Tabla Valoración controles'!$F$14)</f>
        <v>0</v>
      </c>
      <c r="AE197" s="105">
        <f t="shared" si="123"/>
        <v>0</v>
      </c>
      <c r="AF197" s="105">
        <f t="shared" ref="AF197:AF200" si="185">+AF196*AE197</f>
        <v>0</v>
      </c>
      <c r="AG197" s="105">
        <f t="shared" si="143"/>
        <v>0.36</v>
      </c>
      <c r="AH197" s="214"/>
      <c r="AI197" s="214"/>
      <c r="AJ197" s="214"/>
      <c r="AK197" s="214"/>
      <c r="AL197" s="215"/>
      <c r="AM197" s="217"/>
      <c r="AN197" s="211"/>
      <c r="AO197" s="140"/>
      <c r="AP197" s="140"/>
      <c r="AQ197" s="166"/>
      <c r="AR197" s="174"/>
      <c r="AS197" s="174"/>
      <c r="AT197" s="140"/>
      <c r="AU197" s="140"/>
      <c r="AV197" s="143"/>
      <c r="AW197" s="208"/>
      <c r="AX197" s="109"/>
      <c r="AY197" s="109"/>
      <c r="AZ197" s="109"/>
      <c r="BA197" s="109"/>
      <c r="BB197" s="109"/>
      <c r="BC197" s="109"/>
      <c r="BD197" s="109"/>
      <c r="BE197" s="109"/>
      <c r="BF197" s="109"/>
      <c r="BG197" s="109"/>
      <c r="BH197" s="109"/>
      <c r="BI197" s="109"/>
      <c r="BJ197" s="109"/>
      <c r="BK197" s="109"/>
      <c r="BL197" s="109"/>
      <c r="BM197" s="109"/>
      <c r="BN197" s="109"/>
      <c r="BO197" s="109"/>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c r="CP197" s="211"/>
      <c r="CQ197" s="211"/>
      <c r="CR197" s="211"/>
      <c r="CS197" s="211"/>
      <c r="CT197" s="211"/>
      <c r="CU197" s="211"/>
      <c r="CV197" s="211"/>
      <c r="CW197" s="211"/>
      <c r="CX197" s="211"/>
      <c r="CY197" s="211"/>
      <c r="CZ197" s="211"/>
      <c r="DA197" s="211"/>
      <c r="DB197" s="211"/>
      <c r="DC197" s="211"/>
      <c r="DD197" s="211"/>
      <c r="DE197" s="211"/>
      <c r="DF197" s="211"/>
      <c r="DG197" s="211"/>
      <c r="DH197" s="211"/>
      <c r="DI197" s="211"/>
      <c r="DJ197" s="211"/>
      <c r="DK197" s="211"/>
      <c r="DL197" s="211"/>
      <c r="DM197" s="211"/>
      <c r="DN197" s="211"/>
      <c r="DO197" s="211"/>
      <c r="DP197" s="211"/>
      <c r="DQ197" s="211"/>
      <c r="DR197" s="211"/>
      <c r="DS197" s="211"/>
      <c r="DT197" s="211"/>
    </row>
    <row r="198" spans="1:124" ht="17.25" customHeight="1" x14ac:dyDescent="0.2">
      <c r="A198" s="251"/>
      <c r="B198" s="245"/>
      <c r="C198" s="254"/>
      <c r="D198" s="254"/>
      <c r="E198" s="245"/>
      <c r="F198" s="267"/>
      <c r="G198" s="269"/>
      <c r="H198" s="272"/>
      <c r="I198" s="233"/>
      <c r="J198" s="236"/>
      <c r="K198" s="227"/>
      <c r="L198" s="242"/>
      <c r="M198" s="239"/>
      <c r="N198" s="227"/>
      <c r="O198" s="224"/>
      <c r="P198" s="224"/>
      <c r="Q198" s="230"/>
      <c r="R198" s="132"/>
      <c r="S198" s="130"/>
      <c r="T198" s="56">
        <f>VLOOKUP(U198,FORMULAS!$A$15:$B$18,2,0)</f>
        <v>0</v>
      </c>
      <c r="U198" s="57" t="s">
        <v>157</v>
      </c>
      <c r="V198" s="58">
        <f>+IF(U198='Tabla Valoración controles'!$D$4,'Tabla Valoración controles'!$F$4,IF('208-PLA-Ft-78 Mapa Gestión'!U198='Tabla Valoración controles'!$D$5,'Tabla Valoración controles'!$F$5,IF(U198=FORMULAS!$A$10,0,'Tabla Valoración controles'!$F$6)))</f>
        <v>0</v>
      </c>
      <c r="W198" s="57"/>
      <c r="X198" s="59">
        <f>+IF(W198='Tabla Valoración controles'!$D$7,'Tabla Valoración controles'!$F$7,IF(U198=FORMULAS!$A$10,0,'Tabla Valoración controles'!$F$8))</f>
        <v>0</v>
      </c>
      <c r="Y198" s="57"/>
      <c r="Z198" s="58">
        <f>+IF(Y198='Tabla Valoración controles'!$D$9,'Tabla Valoración controles'!$F$9,IF(U198=FORMULAS!$A$10,0,'Tabla Valoración controles'!$F$10))</f>
        <v>0</v>
      </c>
      <c r="AA198" s="57"/>
      <c r="AB198" s="58">
        <f>+IF(AA198='Tabla Valoración controles'!$D$9,'Tabla Valoración controles'!$F$9,IF(W198=FORMULAS!$A$10,0,'Tabla Valoración controles'!$F$10))</f>
        <v>0</v>
      </c>
      <c r="AC198" s="57"/>
      <c r="AD198" s="58">
        <f>+IF(AC198='Tabla Valoración controles'!$D$13,'Tabla Valoración controles'!$F$13,'Tabla Valoración controles'!$F$14)</f>
        <v>0</v>
      </c>
      <c r="AE198" s="105">
        <f t="shared" si="123"/>
        <v>0</v>
      </c>
      <c r="AF198" s="105">
        <f t="shared" si="185"/>
        <v>0</v>
      </c>
      <c r="AG198" s="105">
        <f t="shared" si="143"/>
        <v>0.36</v>
      </c>
      <c r="AH198" s="214"/>
      <c r="AI198" s="214"/>
      <c r="AJ198" s="214"/>
      <c r="AK198" s="214"/>
      <c r="AL198" s="215"/>
      <c r="AM198" s="217"/>
      <c r="AN198" s="211"/>
      <c r="AO198" s="140"/>
      <c r="AP198" s="140"/>
      <c r="AQ198" s="166"/>
      <c r="AR198" s="174"/>
      <c r="AS198" s="174"/>
      <c r="AT198" s="140"/>
      <c r="AU198" s="140"/>
      <c r="AV198" s="143"/>
      <c r="AW198" s="208"/>
      <c r="AX198" s="109"/>
      <c r="AY198" s="109"/>
      <c r="AZ198" s="109"/>
      <c r="BA198" s="109"/>
      <c r="BB198" s="109"/>
      <c r="BC198" s="109"/>
      <c r="BD198" s="109"/>
      <c r="BE198" s="109"/>
      <c r="BF198" s="109"/>
      <c r="BG198" s="109"/>
      <c r="BH198" s="109"/>
      <c r="BI198" s="109"/>
      <c r="BJ198" s="109"/>
      <c r="BK198" s="109"/>
      <c r="BL198" s="109"/>
      <c r="BM198" s="109"/>
      <c r="BN198" s="109"/>
      <c r="BO198" s="109"/>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c r="CP198" s="211"/>
      <c r="CQ198" s="211"/>
      <c r="CR198" s="211"/>
      <c r="CS198" s="211"/>
      <c r="CT198" s="211"/>
      <c r="CU198" s="211"/>
      <c r="CV198" s="211"/>
      <c r="CW198" s="211"/>
      <c r="CX198" s="211"/>
      <c r="CY198" s="211"/>
      <c r="CZ198" s="211"/>
      <c r="DA198" s="211"/>
      <c r="DB198" s="211"/>
      <c r="DC198" s="211"/>
      <c r="DD198" s="211"/>
      <c r="DE198" s="211"/>
      <c r="DF198" s="211"/>
      <c r="DG198" s="211"/>
      <c r="DH198" s="211"/>
      <c r="DI198" s="211"/>
      <c r="DJ198" s="211"/>
      <c r="DK198" s="211"/>
      <c r="DL198" s="211"/>
      <c r="DM198" s="211"/>
      <c r="DN198" s="211"/>
      <c r="DO198" s="211"/>
      <c r="DP198" s="211"/>
      <c r="DQ198" s="211"/>
      <c r="DR198" s="211"/>
      <c r="DS198" s="211"/>
      <c r="DT198" s="211"/>
    </row>
    <row r="199" spans="1:124" ht="17.25" customHeight="1" x14ac:dyDescent="0.2">
      <c r="A199" s="251"/>
      <c r="B199" s="245"/>
      <c r="C199" s="254"/>
      <c r="D199" s="254"/>
      <c r="E199" s="245"/>
      <c r="F199" s="267"/>
      <c r="G199" s="269"/>
      <c r="H199" s="272"/>
      <c r="I199" s="233"/>
      <c r="J199" s="236"/>
      <c r="K199" s="227"/>
      <c r="L199" s="242"/>
      <c r="M199" s="239"/>
      <c r="N199" s="227"/>
      <c r="O199" s="224"/>
      <c r="P199" s="224"/>
      <c r="Q199" s="230"/>
      <c r="R199" s="132"/>
      <c r="S199" s="130"/>
      <c r="T199" s="56">
        <f>VLOOKUP(U199,FORMULAS!$A$15:$B$18,2,0)</f>
        <v>0</v>
      </c>
      <c r="U199" s="57" t="s">
        <v>157</v>
      </c>
      <c r="V199" s="58">
        <f>+IF(U199='Tabla Valoración controles'!$D$4,'Tabla Valoración controles'!$F$4,IF('208-PLA-Ft-78 Mapa Gestión'!U199='Tabla Valoración controles'!$D$5,'Tabla Valoración controles'!$F$5,IF(U199=FORMULAS!$A$10,0,'Tabla Valoración controles'!$F$6)))</f>
        <v>0</v>
      </c>
      <c r="W199" s="57"/>
      <c r="X199" s="59">
        <f>+IF(W199='Tabla Valoración controles'!$D$7,'Tabla Valoración controles'!$F$7,IF(U199=FORMULAS!$A$10,0,'Tabla Valoración controles'!$F$8))</f>
        <v>0</v>
      </c>
      <c r="Y199" s="57"/>
      <c r="Z199" s="58">
        <f>+IF(Y199='Tabla Valoración controles'!$D$9,'Tabla Valoración controles'!$F$9,IF(U199=FORMULAS!$A$10,0,'Tabla Valoración controles'!$F$10))</f>
        <v>0</v>
      </c>
      <c r="AA199" s="57"/>
      <c r="AB199" s="58">
        <f>+IF(AA199='Tabla Valoración controles'!$D$9,'Tabla Valoración controles'!$F$9,IF(W199=FORMULAS!$A$10,0,'Tabla Valoración controles'!$F$10))</f>
        <v>0</v>
      </c>
      <c r="AC199" s="57"/>
      <c r="AD199" s="58">
        <f>+IF(AC199='Tabla Valoración controles'!$D$13,'Tabla Valoración controles'!$F$13,'Tabla Valoración controles'!$F$14)</f>
        <v>0</v>
      </c>
      <c r="AE199" s="105">
        <f t="shared" si="123"/>
        <v>0</v>
      </c>
      <c r="AF199" s="105">
        <f t="shared" si="185"/>
        <v>0</v>
      </c>
      <c r="AG199" s="105">
        <f t="shared" si="143"/>
        <v>0.36</v>
      </c>
      <c r="AH199" s="214"/>
      <c r="AI199" s="214"/>
      <c r="AJ199" s="214"/>
      <c r="AK199" s="214"/>
      <c r="AL199" s="215"/>
      <c r="AM199" s="217"/>
      <c r="AN199" s="211"/>
      <c r="AO199" s="140"/>
      <c r="AP199" s="140"/>
      <c r="AQ199" s="166"/>
      <c r="AR199" s="174"/>
      <c r="AS199" s="174"/>
      <c r="AT199" s="140"/>
      <c r="AU199" s="140"/>
      <c r="AV199" s="143"/>
      <c r="AW199" s="208"/>
      <c r="AX199" s="109"/>
      <c r="AY199" s="109"/>
      <c r="AZ199" s="109"/>
      <c r="BA199" s="109"/>
      <c r="BB199" s="109"/>
      <c r="BC199" s="109"/>
      <c r="BD199" s="109"/>
      <c r="BE199" s="109"/>
      <c r="BF199" s="109"/>
      <c r="BG199" s="109"/>
      <c r="BH199" s="109"/>
      <c r="BI199" s="109"/>
      <c r="BJ199" s="109"/>
      <c r="BK199" s="109"/>
      <c r="BL199" s="109"/>
      <c r="BM199" s="109"/>
      <c r="BN199" s="109"/>
      <c r="BO199" s="109"/>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c r="CO199" s="211"/>
      <c r="CP199" s="211"/>
      <c r="CQ199" s="211"/>
      <c r="CR199" s="211"/>
      <c r="CS199" s="211"/>
      <c r="CT199" s="211"/>
      <c r="CU199" s="211"/>
      <c r="CV199" s="211"/>
      <c r="CW199" s="211"/>
      <c r="CX199" s="211"/>
      <c r="CY199" s="211"/>
      <c r="CZ199" s="211"/>
      <c r="DA199" s="211"/>
      <c r="DB199" s="211"/>
      <c r="DC199" s="211"/>
      <c r="DD199" s="211"/>
      <c r="DE199" s="211"/>
      <c r="DF199" s="211"/>
      <c r="DG199" s="211"/>
      <c r="DH199" s="211"/>
      <c r="DI199" s="211"/>
      <c r="DJ199" s="211"/>
      <c r="DK199" s="211"/>
      <c r="DL199" s="211"/>
      <c r="DM199" s="211"/>
      <c r="DN199" s="211"/>
      <c r="DO199" s="211"/>
      <c r="DP199" s="211"/>
      <c r="DQ199" s="211"/>
      <c r="DR199" s="211"/>
      <c r="DS199" s="211"/>
      <c r="DT199" s="211"/>
    </row>
    <row r="200" spans="1:124" ht="17.25" customHeight="1" x14ac:dyDescent="0.2">
      <c r="A200" s="252"/>
      <c r="B200" s="246"/>
      <c r="C200" s="255"/>
      <c r="D200" s="255"/>
      <c r="E200" s="246"/>
      <c r="F200" s="268"/>
      <c r="G200" s="270"/>
      <c r="H200" s="273"/>
      <c r="I200" s="234"/>
      <c r="J200" s="237"/>
      <c r="K200" s="228"/>
      <c r="L200" s="243"/>
      <c r="M200" s="240"/>
      <c r="N200" s="228"/>
      <c r="O200" s="225"/>
      <c r="P200" s="225"/>
      <c r="Q200" s="231"/>
      <c r="R200" s="132"/>
      <c r="S200" s="130"/>
      <c r="T200" s="56">
        <f>VLOOKUP(U200,FORMULAS!$A$15:$B$18,2,0)</f>
        <v>0</v>
      </c>
      <c r="U200" s="57" t="s">
        <v>157</v>
      </c>
      <c r="V200" s="58">
        <f>+IF(U200='Tabla Valoración controles'!$D$4,'Tabla Valoración controles'!$F$4,IF('208-PLA-Ft-78 Mapa Gestión'!U200='Tabla Valoración controles'!$D$5,'Tabla Valoración controles'!$F$5,IF(U200=FORMULAS!$A$10,0,'Tabla Valoración controles'!$F$6)))</f>
        <v>0</v>
      </c>
      <c r="W200" s="57"/>
      <c r="X200" s="59">
        <f>+IF(W200='Tabla Valoración controles'!$D$7,'Tabla Valoración controles'!$F$7,IF(U200=FORMULAS!$A$10,0,'Tabla Valoración controles'!$F$8))</f>
        <v>0</v>
      </c>
      <c r="Y200" s="57"/>
      <c r="Z200" s="58">
        <f>+IF(Y200='Tabla Valoración controles'!$D$9,'Tabla Valoración controles'!$F$9,IF(U200=FORMULAS!$A$10,0,'Tabla Valoración controles'!$F$10))</f>
        <v>0</v>
      </c>
      <c r="AA200" s="57"/>
      <c r="AB200" s="58">
        <f>+IF(AA200='Tabla Valoración controles'!$D$9,'Tabla Valoración controles'!$F$9,IF(W200=FORMULAS!$A$10,0,'Tabla Valoración controles'!$F$10))</f>
        <v>0</v>
      </c>
      <c r="AC200" s="57"/>
      <c r="AD200" s="58">
        <f>+IF(AC200='Tabla Valoración controles'!$D$13,'Tabla Valoración controles'!$F$13,'Tabla Valoración controles'!$F$14)</f>
        <v>0</v>
      </c>
      <c r="AE200" s="105">
        <f t="shared" si="123"/>
        <v>0</v>
      </c>
      <c r="AF200" s="105">
        <f t="shared" si="185"/>
        <v>0</v>
      </c>
      <c r="AG200" s="105">
        <f t="shared" si="143"/>
        <v>0.36</v>
      </c>
      <c r="AH200" s="214"/>
      <c r="AI200" s="214"/>
      <c r="AJ200" s="214"/>
      <c r="AK200" s="214"/>
      <c r="AL200" s="215"/>
      <c r="AM200" s="265"/>
      <c r="AN200" s="212"/>
      <c r="AO200" s="140"/>
      <c r="AP200" s="140"/>
      <c r="AQ200" s="166"/>
      <c r="AR200" s="174"/>
      <c r="AS200" s="174"/>
      <c r="AT200" s="140"/>
      <c r="AU200" s="140"/>
      <c r="AV200" s="144"/>
      <c r="AW200" s="209"/>
      <c r="AX200" s="110"/>
      <c r="AY200" s="110"/>
      <c r="AZ200" s="110"/>
      <c r="BA200" s="110"/>
      <c r="BB200" s="110"/>
      <c r="BC200" s="110"/>
      <c r="BD200" s="110"/>
      <c r="BE200" s="110"/>
      <c r="BF200" s="110"/>
      <c r="BG200" s="110"/>
      <c r="BH200" s="110"/>
      <c r="BI200" s="110"/>
      <c r="BJ200" s="110"/>
      <c r="BK200" s="110"/>
      <c r="BL200" s="110"/>
      <c r="BM200" s="110"/>
      <c r="BN200" s="110"/>
      <c r="BO200" s="110"/>
      <c r="BP200" s="212"/>
      <c r="BQ200" s="212"/>
      <c r="BR200" s="212"/>
      <c r="BS200" s="212"/>
      <c r="BT200" s="212"/>
      <c r="BU200" s="212"/>
      <c r="BV200" s="212"/>
      <c r="BW200" s="212"/>
      <c r="BX200" s="212"/>
      <c r="BY200" s="212"/>
      <c r="BZ200" s="212"/>
      <c r="CA200" s="212"/>
      <c r="CB200" s="212"/>
      <c r="CC200" s="212"/>
      <c r="CD200" s="212"/>
      <c r="CE200" s="212"/>
      <c r="CF200" s="212"/>
      <c r="CG200" s="212"/>
      <c r="CH200" s="212"/>
      <c r="CI200" s="212"/>
      <c r="CJ200" s="212"/>
      <c r="CK200" s="212"/>
      <c r="CL200" s="212"/>
      <c r="CM200" s="212"/>
      <c r="CN200" s="212"/>
      <c r="CO200" s="212"/>
      <c r="CP200" s="212"/>
      <c r="CQ200" s="212"/>
      <c r="CR200" s="212"/>
      <c r="CS200" s="212"/>
      <c r="CT200" s="212"/>
      <c r="CU200" s="212"/>
      <c r="CV200" s="212"/>
      <c r="CW200" s="212"/>
      <c r="CX200" s="212"/>
      <c r="CY200" s="212"/>
      <c r="CZ200" s="212"/>
      <c r="DA200" s="212"/>
      <c r="DB200" s="212"/>
      <c r="DC200" s="212"/>
      <c r="DD200" s="212"/>
      <c r="DE200" s="212"/>
      <c r="DF200" s="212"/>
      <c r="DG200" s="212"/>
      <c r="DH200" s="212"/>
      <c r="DI200" s="212"/>
      <c r="DJ200" s="212"/>
      <c r="DK200" s="212"/>
      <c r="DL200" s="212"/>
      <c r="DM200" s="212"/>
      <c r="DN200" s="212"/>
      <c r="DO200" s="212"/>
      <c r="DP200" s="212"/>
      <c r="DQ200" s="212"/>
      <c r="DR200" s="212"/>
      <c r="DS200" s="212"/>
      <c r="DT200" s="212"/>
    </row>
    <row r="201" spans="1:124" ht="113.25" customHeight="1" x14ac:dyDescent="0.2">
      <c r="A201" s="250">
        <v>33</v>
      </c>
      <c r="B201" s="244" t="s">
        <v>171</v>
      </c>
      <c r="C201" s="253" t="str">
        <f>VLOOKUP(B201,FORMULAS!$A$30:$B$52,2,0)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201" s="253" t="str">
        <f>VLOOKUP(B201,FORMULAS!$A$30:$C$52,3,0)</f>
        <v>Director de Mejoramiento de Vivienda</v>
      </c>
      <c r="E201" s="244" t="s">
        <v>113</v>
      </c>
      <c r="F201" s="244" t="s">
        <v>442</v>
      </c>
      <c r="G201" s="244" t="s">
        <v>443</v>
      </c>
      <c r="H201" s="247" t="s">
        <v>444</v>
      </c>
      <c r="I201" s="232" t="s">
        <v>260</v>
      </c>
      <c r="J201" s="235">
        <v>497</v>
      </c>
      <c r="K201" s="226" t="str">
        <f>+IF(L201=FORMULAS!$N$2,FORMULAS!$O$2,IF('208-PLA-Ft-78 Mapa Gestión'!L201:L206=FORMULAS!$N$3,FORMULAS!$O$3,IF('208-PLA-Ft-78 Mapa Gestión'!L201:L206=FORMULAS!$N$4,FORMULAS!$O$4,IF('208-PLA-Ft-78 Mapa Gestión'!L201:L206=FORMULAS!$N$5,FORMULAS!$O$5,IF('208-PLA-Ft-78 Mapa Gestión'!L201:L206=FORMULAS!$N$6,FORMULAS!$O$6)))))</f>
        <v>Media</v>
      </c>
      <c r="L201" s="241">
        <f>+IF(J201&lt;=FORMULAS!$M$2,FORMULAS!$N$2,IF('208-PLA-Ft-78 Mapa Gestión'!J201&lt;=FORMULAS!$M$3,FORMULAS!$N$3,IF('208-PLA-Ft-78 Mapa Gestión'!J201&lt;=FORMULAS!$M$4,FORMULAS!$N$4,IF('208-PLA-Ft-78 Mapa Gestión'!J201&lt;=FORMULAS!$M$5,FORMULAS!$N$5,FORMULAS!$N$6))))</f>
        <v>0.6</v>
      </c>
      <c r="M201" s="238" t="s">
        <v>91</v>
      </c>
      <c r="N201" s="226" t="str">
        <f>+IF(M201=FORMULAS!$H$2,FORMULAS!$I$2,IF('208-PLA-Ft-78 Mapa Gestión'!M201:M206=FORMULAS!$H$3,FORMULAS!$I$3,IF('208-PLA-Ft-78 Mapa Gestión'!M201:M206=FORMULAS!$H$4,FORMULAS!$I$4,IF('208-PLA-Ft-78 Mapa Gestión'!M201:M206=FORMULAS!$H$5,FORMULAS!$I$5,IF('208-PLA-Ft-78 Mapa Gestión'!M201:M206=FORMULAS!$H$6,FORMULAS!$I$6,IF('208-PLA-Ft-78 Mapa Gestión'!M201:M206=FORMULAS!$H$7,FORMULAS!$I$7,IF('208-PLA-Ft-78 Mapa Gestión'!M201:M206=FORMULAS!$H$8,FORMULAS!$I$8,IF('208-PLA-Ft-78 Mapa Gestión'!M201:M206=FORMULAS!$H$9,FORMULAS!$I$9,IF('208-PLA-Ft-78 Mapa Gestión'!M201:M206=FORMULAS!$H$10,FORMULAS!$I$10,IF('208-PLA-Ft-78 Mapa Gestión'!M201:M206=FORMULAS!$H$11,FORMULAS!$I$11))))))))))</f>
        <v>Moderado</v>
      </c>
      <c r="O201" s="223">
        <f>VLOOKUP(N201,FORMULAS!$I$1:$J$6,2,0)</f>
        <v>0.6</v>
      </c>
      <c r="P201" s="223" t="str">
        <f t="shared" ref="P201" si="186">CONCATENATE(N201,K201)</f>
        <v>ModeradoMedia</v>
      </c>
      <c r="Q201" s="229" t="str">
        <f>VLOOKUP(P201,FORMULAS!$K$17:$L$42,2,0)</f>
        <v>Moderado</v>
      </c>
      <c r="R201" s="134">
        <v>1</v>
      </c>
      <c r="S201" s="130" t="s">
        <v>514</v>
      </c>
      <c r="T201" s="56" t="str">
        <f>VLOOKUP(U201,FORMULAS!$A$15:$B$18,2,0)</f>
        <v>Probabilidad</v>
      </c>
      <c r="U201" s="57" t="s">
        <v>13</v>
      </c>
      <c r="V201" s="58">
        <f>+IF(U201='Tabla Valoración controles'!$D$4,'Tabla Valoración controles'!$F$4,IF('208-PLA-Ft-78 Mapa Gestión'!U201='Tabla Valoración controles'!$D$5,'Tabla Valoración controles'!$F$5,IF(U201=FORMULAS!$A$10,0,'Tabla Valoración controles'!$F$6)))</f>
        <v>0.25</v>
      </c>
      <c r="W201" s="57" t="s">
        <v>8</v>
      </c>
      <c r="X201" s="59">
        <f>+IF(W201='Tabla Valoración controles'!$D$7,'Tabla Valoración controles'!$F$7,IF(U201=FORMULAS!$A$10,0,'Tabla Valoración controles'!$F$8))</f>
        <v>0.15</v>
      </c>
      <c r="Y201" s="57" t="s">
        <v>19</v>
      </c>
      <c r="Z201" s="58">
        <f>+IF(Y201='Tabla Valoración controles'!$D$9,'Tabla Valoración controles'!$F$9,IF(U201=FORMULAS!$A$10,0,'Tabla Valoración controles'!$F$10))</f>
        <v>0</v>
      </c>
      <c r="AA201" s="57" t="s">
        <v>21</v>
      </c>
      <c r="AB201" s="58">
        <f>+IF(AA201='Tabla Valoración controles'!$D$9,'Tabla Valoración controles'!$F$9,IF(W201=FORMULAS!$A$10,0,'Tabla Valoración controles'!$F$10))</f>
        <v>0</v>
      </c>
      <c r="AC201" s="57" t="s">
        <v>101</v>
      </c>
      <c r="AD201" s="58">
        <f>+IF(AC201='Tabla Valoración controles'!$D$13,'Tabla Valoración controles'!$F$13,'Tabla Valoración controles'!$F$14)</f>
        <v>0</v>
      </c>
      <c r="AE201" s="105">
        <f t="shared" ref="AE201:AE221" si="187">+V201+X201+Z201</f>
        <v>0.4</v>
      </c>
      <c r="AF201" s="105">
        <f>+IF(T201=FORMULAS!$A$8,'208-PLA-Ft-78 Mapa Gestión'!AE201*'208-PLA-Ft-78 Mapa Gestión'!L201:L206,'208-PLA-Ft-78 Mapa Gestión'!AE201*'208-PLA-Ft-78 Mapa Gestión'!O201:O206)</f>
        <v>0.24</v>
      </c>
      <c r="AG201" s="105">
        <f>+IF(T201=FORMULAS!$A$8,'208-PLA-Ft-78 Mapa Gestión'!L201:L206-'208-PLA-Ft-78 Mapa Gestión'!AF201,0)</f>
        <v>0.36</v>
      </c>
      <c r="AH201" s="213">
        <f t="shared" ref="AH201" si="188">+AG206</f>
        <v>0.36</v>
      </c>
      <c r="AI201" s="213" t="str">
        <f>+IF(AH201&lt;=FORMULAS!$N$2,FORMULAS!$O$2,IF(AH201&lt;=FORMULAS!$N$3,FORMULAS!$O$3,IF(AH201&lt;=FORMULAS!$N$4,FORMULAS!$O$4,IF(AH201&lt;=FORMULAS!$N$5,FORMULAS!$O$5,FORMULAS!O198))))</f>
        <v>Baja</v>
      </c>
      <c r="AJ201" s="213" t="str">
        <f>+IF(T201=FORMULAS!$A$9,AG206,'208-PLA-Ft-78 Mapa Gestión'!N201:N206)</f>
        <v>Moderado</v>
      </c>
      <c r="AK201" s="213">
        <f>+IF(T201=FORMULAS!B201,'208-PLA-Ft-78 Mapa Gestión'!AG206,'208-PLA-Ft-78 Mapa Gestión'!O201:O206)</f>
        <v>0.6</v>
      </c>
      <c r="AL201" s="215" t="str">
        <f t="shared" ref="AL201" si="189">CONCATENATE(AJ201,AI201)</f>
        <v>ModeradoBaja</v>
      </c>
      <c r="AM201" s="216" t="str">
        <f>VLOOKUP(AL201,FORMULAS!$K$17:$L$42,2,0)</f>
        <v>Moderado</v>
      </c>
      <c r="AN201" s="210" t="s">
        <v>163</v>
      </c>
      <c r="AO201" s="140" t="s">
        <v>567</v>
      </c>
      <c r="AP201" s="140" t="s">
        <v>600</v>
      </c>
      <c r="AQ201" s="166" t="s">
        <v>328</v>
      </c>
      <c r="AR201" s="174">
        <v>44562</v>
      </c>
      <c r="AS201" s="174">
        <v>44910</v>
      </c>
      <c r="AT201" s="140" t="s">
        <v>669</v>
      </c>
      <c r="AU201" s="140" t="s">
        <v>670</v>
      </c>
      <c r="AV201" s="157" t="s">
        <v>235</v>
      </c>
      <c r="AW201" s="207" t="s">
        <v>712</v>
      </c>
      <c r="AX201" s="108"/>
      <c r="AY201" s="108"/>
      <c r="AZ201" s="108"/>
      <c r="BA201" s="108"/>
      <c r="BB201" s="108"/>
      <c r="BC201" s="108"/>
      <c r="BD201" s="108"/>
      <c r="BE201" s="108"/>
      <c r="BF201" s="108"/>
      <c r="BG201" s="108"/>
      <c r="BH201" s="108"/>
      <c r="BI201" s="108"/>
      <c r="BJ201" s="108"/>
      <c r="BK201" s="108"/>
      <c r="BL201" s="108"/>
      <c r="BM201" s="108"/>
      <c r="BN201" s="108"/>
      <c r="BO201" s="108"/>
      <c r="BP201" s="210"/>
      <c r="BQ201" s="210"/>
      <c r="BR201" s="210"/>
      <c r="BS201" s="210"/>
      <c r="BT201" s="210"/>
      <c r="BU201" s="210"/>
      <c r="BV201" s="210"/>
      <c r="BW201" s="210"/>
      <c r="BX201" s="210"/>
      <c r="BY201" s="210"/>
      <c r="BZ201" s="210"/>
      <c r="CA201" s="210"/>
      <c r="CB201" s="210"/>
      <c r="CC201" s="210"/>
      <c r="CD201" s="210"/>
      <c r="CE201" s="210"/>
      <c r="CF201" s="210"/>
      <c r="CG201" s="210"/>
      <c r="CH201" s="210"/>
      <c r="CI201" s="210"/>
      <c r="CJ201" s="210"/>
      <c r="CK201" s="210"/>
      <c r="CL201" s="210"/>
      <c r="CM201" s="210"/>
      <c r="CN201" s="210"/>
      <c r="CO201" s="210"/>
      <c r="CP201" s="210"/>
      <c r="CQ201" s="210"/>
      <c r="CR201" s="210"/>
      <c r="CS201" s="210"/>
      <c r="CT201" s="210"/>
      <c r="CU201" s="210"/>
      <c r="CV201" s="210"/>
      <c r="CW201" s="210"/>
      <c r="CX201" s="210"/>
      <c r="CY201" s="210"/>
      <c r="CZ201" s="210"/>
      <c r="DA201" s="210"/>
      <c r="DB201" s="210"/>
      <c r="DC201" s="210"/>
      <c r="DD201" s="210"/>
      <c r="DE201" s="210"/>
      <c r="DF201" s="210"/>
      <c r="DG201" s="210"/>
      <c r="DH201" s="210"/>
      <c r="DI201" s="210"/>
      <c r="DJ201" s="210"/>
      <c r="DK201" s="210"/>
      <c r="DL201" s="210"/>
      <c r="DM201" s="210"/>
      <c r="DN201" s="210"/>
      <c r="DO201" s="210"/>
      <c r="DP201" s="210"/>
      <c r="DQ201" s="210"/>
      <c r="DR201" s="210"/>
      <c r="DS201" s="210"/>
      <c r="DT201" s="210"/>
    </row>
    <row r="202" spans="1:124" ht="17.25" customHeight="1" x14ac:dyDescent="0.2">
      <c r="A202" s="251"/>
      <c r="B202" s="245"/>
      <c r="C202" s="254"/>
      <c r="D202" s="254"/>
      <c r="E202" s="245"/>
      <c r="F202" s="245"/>
      <c r="G202" s="233"/>
      <c r="H202" s="274"/>
      <c r="I202" s="233"/>
      <c r="J202" s="236"/>
      <c r="K202" s="227"/>
      <c r="L202" s="242"/>
      <c r="M202" s="239"/>
      <c r="N202" s="227"/>
      <c r="O202" s="224"/>
      <c r="P202" s="224"/>
      <c r="Q202" s="230"/>
      <c r="R202" s="132"/>
      <c r="S202" s="130"/>
      <c r="T202" s="56">
        <f>VLOOKUP(U202,FORMULAS!$A$15:$B$18,2,0)</f>
        <v>0</v>
      </c>
      <c r="U202" s="57" t="s">
        <v>157</v>
      </c>
      <c r="V202" s="58">
        <f>+IF(U202='Tabla Valoración controles'!$D$4,'Tabla Valoración controles'!$F$4,IF('208-PLA-Ft-78 Mapa Gestión'!U202='Tabla Valoración controles'!$D$5,'Tabla Valoración controles'!$F$5,IF(U202=FORMULAS!$A$10,0,'Tabla Valoración controles'!$F$6)))</f>
        <v>0</v>
      </c>
      <c r="W202" s="57"/>
      <c r="X202" s="59">
        <f>+IF(W202='Tabla Valoración controles'!$D$7,'Tabla Valoración controles'!$F$7,IF(U202=FORMULAS!$A$10,0,'Tabla Valoración controles'!$F$8))</f>
        <v>0</v>
      </c>
      <c r="Y202" s="57"/>
      <c r="Z202" s="58">
        <f>+IF(Y202='Tabla Valoración controles'!$D$9,'Tabla Valoración controles'!$F$9,IF(U202=FORMULAS!$A$10,0,'Tabla Valoración controles'!$F$10))</f>
        <v>0</v>
      </c>
      <c r="AA202" s="57"/>
      <c r="AB202" s="58">
        <f>+IF(AA202='Tabla Valoración controles'!$D$9,'Tabla Valoración controles'!$F$9,IF(W202=FORMULAS!$A$10,0,'Tabla Valoración controles'!$F$10))</f>
        <v>0</v>
      </c>
      <c r="AC202" s="57"/>
      <c r="AD202" s="58">
        <f>+IF(AC202='Tabla Valoración controles'!$D$13,'Tabla Valoración controles'!$F$13,'Tabla Valoración controles'!$F$14)</f>
        <v>0</v>
      </c>
      <c r="AE202" s="105">
        <f t="shared" si="187"/>
        <v>0</v>
      </c>
      <c r="AF202" s="105">
        <f t="shared" ref="AF202" si="190">+AE202*AG201</f>
        <v>0</v>
      </c>
      <c r="AG202" s="105">
        <f t="shared" ref="AG202" si="191">+AG201-AF202</f>
        <v>0.36</v>
      </c>
      <c r="AH202" s="214"/>
      <c r="AI202" s="214"/>
      <c r="AJ202" s="214"/>
      <c r="AK202" s="214"/>
      <c r="AL202" s="215"/>
      <c r="AM202" s="217"/>
      <c r="AN202" s="211"/>
      <c r="AO202" s="140"/>
      <c r="AP202" s="140"/>
      <c r="AQ202" s="166"/>
      <c r="AR202" s="174"/>
      <c r="AS202" s="174"/>
      <c r="AT202" s="140"/>
      <c r="AU202" s="140"/>
      <c r="AV202" s="143"/>
      <c r="AW202" s="208"/>
      <c r="AX202" s="109"/>
      <c r="AY202" s="109"/>
      <c r="AZ202" s="109"/>
      <c r="BA202" s="109"/>
      <c r="BB202" s="109"/>
      <c r="BC202" s="109"/>
      <c r="BD202" s="109"/>
      <c r="BE202" s="109"/>
      <c r="BF202" s="109"/>
      <c r="BG202" s="109"/>
      <c r="BH202" s="109"/>
      <c r="BI202" s="109"/>
      <c r="BJ202" s="109"/>
      <c r="BK202" s="109"/>
      <c r="BL202" s="109"/>
      <c r="BM202" s="109"/>
      <c r="BN202" s="109"/>
      <c r="BO202" s="109"/>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c r="CK202" s="211"/>
      <c r="CL202" s="211"/>
      <c r="CM202" s="211"/>
      <c r="CN202" s="211"/>
      <c r="CO202" s="211"/>
      <c r="CP202" s="211"/>
      <c r="CQ202" s="211"/>
      <c r="CR202" s="211"/>
      <c r="CS202" s="211"/>
      <c r="CT202" s="211"/>
      <c r="CU202" s="211"/>
      <c r="CV202" s="211"/>
      <c r="CW202" s="211"/>
      <c r="CX202" s="211"/>
      <c r="CY202" s="211"/>
      <c r="CZ202" s="211"/>
      <c r="DA202" s="211"/>
      <c r="DB202" s="211"/>
      <c r="DC202" s="211"/>
      <c r="DD202" s="211"/>
      <c r="DE202" s="211"/>
      <c r="DF202" s="211"/>
      <c r="DG202" s="211"/>
      <c r="DH202" s="211"/>
      <c r="DI202" s="211"/>
      <c r="DJ202" s="211"/>
      <c r="DK202" s="211"/>
      <c r="DL202" s="211"/>
      <c r="DM202" s="211"/>
      <c r="DN202" s="211"/>
      <c r="DO202" s="211"/>
      <c r="DP202" s="211"/>
      <c r="DQ202" s="211"/>
      <c r="DR202" s="211"/>
      <c r="DS202" s="211"/>
      <c r="DT202" s="211"/>
    </row>
    <row r="203" spans="1:124" ht="17.25" customHeight="1" x14ac:dyDescent="0.2">
      <c r="A203" s="251"/>
      <c r="B203" s="245"/>
      <c r="C203" s="254"/>
      <c r="D203" s="254"/>
      <c r="E203" s="245"/>
      <c r="F203" s="245"/>
      <c r="G203" s="233"/>
      <c r="H203" s="274"/>
      <c r="I203" s="233"/>
      <c r="J203" s="236"/>
      <c r="K203" s="227"/>
      <c r="L203" s="242"/>
      <c r="M203" s="239"/>
      <c r="N203" s="227"/>
      <c r="O203" s="224"/>
      <c r="P203" s="224"/>
      <c r="Q203" s="230"/>
      <c r="R203" s="132"/>
      <c r="S203" s="130"/>
      <c r="T203" s="56">
        <f>VLOOKUP(U203,FORMULAS!$A$15:$B$18,2,0)</f>
        <v>0</v>
      </c>
      <c r="U203" s="57" t="s">
        <v>157</v>
      </c>
      <c r="V203" s="58">
        <f>+IF(U203='Tabla Valoración controles'!$D$4,'Tabla Valoración controles'!$F$4,IF('208-PLA-Ft-78 Mapa Gestión'!U203='Tabla Valoración controles'!$D$5,'Tabla Valoración controles'!$F$5,IF(U203=FORMULAS!$A$10,0,'Tabla Valoración controles'!$F$6)))</f>
        <v>0</v>
      </c>
      <c r="W203" s="57"/>
      <c r="X203" s="59">
        <f>+IF(W203='Tabla Valoración controles'!$D$7,'Tabla Valoración controles'!$F$7,IF(U203=FORMULAS!$A$10,0,'Tabla Valoración controles'!$F$8))</f>
        <v>0</v>
      </c>
      <c r="Y203" s="57"/>
      <c r="Z203" s="58">
        <f>+IF(Y203='Tabla Valoración controles'!$D$9,'Tabla Valoración controles'!$F$9,IF(U203=FORMULAS!$A$10,0,'Tabla Valoración controles'!$F$10))</f>
        <v>0</v>
      </c>
      <c r="AA203" s="57"/>
      <c r="AB203" s="58">
        <f>+IF(AA203='Tabla Valoración controles'!$D$9,'Tabla Valoración controles'!$F$9,IF(W203=FORMULAS!$A$10,0,'Tabla Valoración controles'!$F$10))</f>
        <v>0</v>
      </c>
      <c r="AC203" s="57"/>
      <c r="AD203" s="58">
        <f>+IF(AC203='Tabla Valoración controles'!$D$13,'Tabla Valoración controles'!$F$13,'Tabla Valoración controles'!$F$14)</f>
        <v>0</v>
      </c>
      <c r="AE203" s="105">
        <f t="shared" si="187"/>
        <v>0</v>
      </c>
      <c r="AF203" s="105">
        <f t="shared" ref="AF203:AF206" si="192">+AF202*AE203</f>
        <v>0</v>
      </c>
      <c r="AG203" s="105">
        <f t="shared" si="143"/>
        <v>0.36</v>
      </c>
      <c r="AH203" s="214"/>
      <c r="AI203" s="214"/>
      <c r="AJ203" s="214"/>
      <c r="AK203" s="214"/>
      <c r="AL203" s="215"/>
      <c r="AM203" s="217"/>
      <c r="AN203" s="211"/>
      <c r="AO203" s="140"/>
      <c r="AP203" s="140"/>
      <c r="AQ203" s="166"/>
      <c r="AR203" s="174"/>
      <c r="AS203" s="174"/>
      <c r="AT203" s="140"/>
      <c r="AU203" s="140"/>
      <c r="AV203" s="143"/>
      <c r="AW203" s="208"/>
      <c r="AX203" s="109"/>
      <c r="AY203" s="109"/>
      <c r="AZ203" s="109"/>
      <c r="BA203" s="109"/>
      <c r="BB203" s="109"/>
      <c r="BC203" s="109"/>
      <c r="BD203" s="109"/>
      <c r="BE203" s="109"/>
      <c r="BF203" s="109"/>
      <c r="BG203" s="109"/>
      <c r="BH203" s="109"/>
      <c r="BI203" s="109"/>
      <c r="BJ203" s="109"/>
      <c r="BK203" s="109"/>
      <c r="BL203" s="109"/>
      <c r="BM203" s="109"/>
      <c r="BN203" s="109"/>
      <c r="BO203" s="109"/>
      <c r="BP203" s="211"/>
      <c r="BQ203" s="211"/>
      <c r="BR203" s="211"/>
      <c r="BS203" s="211"/>
      <c r="BT203" s="211"/>
      <c r="BU203" s="211"/>
      <c r="BV203" s="211"/>
      <c r="BW203" s="211"/>
      <c r="BX203" s="211"/>
      <c r="BY203" s="211"/>
      <c r="BZ203" s="211"/>
      <c r="CA203" s="211"/>
      <c r="CB203" s="211"/>
      <c r="CC203" s="211"/>
      <c r="CD203" s="211"/>
      <c r="CE203" s="211"/>
      <c r="CF203" s="211"/>
      <c r="CG203" s="211"/>
      <c r="CH203" s="211"/>
      <c r="CI203" s="211"/>
      <c r="CJ203" s="211"/>
      <c r="CK203" s="211"/>
      <c r="CL203" s="211"/>
      <c r="CM203" s="211"/>
      <c r="CN203" s="211"/>
      <c r="CO203" s="211"/>
      <c r="CP203" s="211"/>
      <c r="CQ203" s="211"/>
      <c r="CR203" s="211"/>
      <c r="CS203" s="211"/>
      <c r="CT203" s="211"/>
      <c r="CU203" s="211"/>
      <c r="CV203" s="211"/>
      <c r="CW203" s="211"/>
      <c r="CX203" s="211"/>
      <c r="CY203" s="211"/>
      <c r="CZ203" s="211"/>
      <c r="DA203" s="211"/>
      <c r="DB203" s="211"/>
      <c r="DC203" s="211"/>
      <c r="DD203" s="211"/>
      <c r="DE203" s="211"/>
      <c r="DF203" s="211"/>
      <c r="DG203" s="211"/>
      <c r="DH203" s="211"/>
      <c r="DI203" s="211"/>
      <c r="DJ203" s="211"/>
      <c r="DK203" s="211"/>
      <c r="DL203" s="211"/>
      <c r="DM203" s="211"/>
      <c r="DN203" s="211"/>
      <c r="DO203" s="211"/>
      <c r="DP203" s="211"/>
      <c r="DQ203" s="211"/>
      <c r="DR203" s="211"/>
      <c r="DS203" s="211"/>
      <c r="DT203" s="211"/>
    </row>
    <row r="204" spans="1:124" ht="17.25" customHeight="1" x14ac:dyDescent="0.2">
      <c r="A204" s="251"/>
      <c r="B204" s="245"/>
      <c r="C204" s="254"/>
      <c r="D204" s="254"/>
      <c r="E204" s="245"/>
      <c r="F204" s="245"/>
      <c r="G204" s="233"/>
      <c r="H204" s="274"/>
      <c r="I204" s="233"/>
      <c r="J204" s="236"/>
      <c r="K204" s="227"/>
      <c r="L204" s="242"/>
      <c r="M204" s="239"/>
      <c r="N204" s="227"/>
      <c r="O204" s="224"/>
      <c r="P204" s="224"/>
      <c r="Q204" s="230"/>
      <c r="R204" s="132"/>
      <c r="S204" s="130"/>
      <c r="T204" s="56">
        <f>VLOOKUP(U204,FORMULAS!$A$15:$B$18,2,0)</f>
        <v>0</v>
      </c>
      <c r="U204" s="57" t="s">
        <v>157</v>
      </c>
      <c r="V204" s="58">
        <f>+IF(U204='Tabla Valoración controles'!$D$4,'Tabla Valoración controles'!$F$4,IF('208-PLA-Ft-78 Mapa Gestión'!U204='Tabla Valoración controles'!$D$5,'Tabla Valoración controles'!$F$5,IF(U204=FORMULAS!$A$10,0,'Tabla Valoración controles'!$F$6)))</f>
        <v>0</v>
      </c>
      <c r="W204" s="57"/>
      <c r="X204" s="59">
        <f>+IF(W204='Tabla Valoración controles'!$D$7,'Tabla Valoración controles'!$F$7,IF(U204=FORMULAS!$A$10,0,'Tabla Valoración controles'!$F$8))</f>
        <v>0</v>
      </c>
      <c r="Y204" s="57"/>
      <c r="Z204" s="58">
        <f>+IF(Y204='Tabla Valoración controles'!$D$9,'Tabla Valoración controles'!$F$9,IF(U204=FORMULAS!$A$10,0,'Tabla Valoración controles'!$F$10))</f>
        <v>0</v>
      </c>
      <c r="AA204" s="57"/>
      <c r="AB204" s="58">
        <f>+IF(AA204='Tabla Valoración controles'!$D$9,'Tabla Valoración controles'!$F$9,IF(W204=FORMULAS!$A$10,0,'Tabla Valoración controles'!$F$10))</f>
        <v>0</v>
      </c>
      <c r="AC204" s="57"/>
      <c r="AD204" s="58">
        <f>+IF(AC204='Tabla Valoración controles'!$D$13,'Tabla Valoración controles'!$F$13,'Tabla Valoración controles'!$F$14)</f>
        <v>0</v>
      </c>
      <c r="AE204" s="105">
        <f t="shared" si="187"/>
        <v>0</v>
      </c>
      <c r="AF204" s="105">
        <f t="shared" si="192"/>
        <v>0</v>
      </c>
      <c r="AG204" s="105">
        <f t="shared" si="143"/>
        <v>0.36</v>
      </c>
      <c r="AH204" s="214"/>
      <c r="AI204" s="214"/>
      <c r="AJ204" s="214"/>
      <c r="AK204" s="214"/>
      <c r="AL204" s="215"/>
      <c r="AM204" s="217"/>
      <c r="AN204" s="211"/>
      <c r="AO204" s="140"/>
      <c r="AP204" s="140"/>
      <c r="AQ204" s="166"/>
      <c r="AR204" s="174"/>
      <c r="AS204" s="174"/>
      <c r="AT204" s="140"/>
      <c r="AU204" s="140"/>
      <c r="AV204" s="143"/>
      <c r="AW204" s="208"/>
      <c r="AX204" s="109"/>
      <c r="AY204" s="109"/>
      <c r="AZ204" s="109"/>
      <c r="BA204" s="109"/>
      <c r="BB204" s="109"/>
      <c r="BC204" s="109"/>
      <c r="BD204" s="109"/>
      <c r="BE204" s="109"/>
      <c r="BF204" s="109"/>
      <c r="BG204" s="109"/>
      <c r="BH204" s="109"/>
      <c r="BI204" s="109"/>
      <c r="BJ204" s="109"/>
      <c r="BK204" s="109"/>
      <c r="BL204" s="109"/>
      <c r="BM204" s="109"/>
      <c r="BN204" s="109"/>
      <c r="BO204" s="109"/>
      <c r="BP204" s="211"/>
      <c r="BQ204" s="211"/>
      <c r="BR204" s="211"/>
      <c r="BS204" s="211"/>
      <c r="BT204" s="211"/>
      <c r="BU204" s="211"/>
      <c r="BV204" s="211"/>
      <c r="BW204" s="211"/>
      <c r="BX204" s="211"/>
      <c r="BY204" s="211"/>
      <c r="BZ204" s="211"/>
      <c r="CA204" s="211"/>
      <c r="CB204" s="211"/>
      <c r="CC204" s="211"/>
      <c r="CD204" s="211"/>
      <c r="CE204" s="211"/>
      <c r="CF204" s="211"/>
      <c r="CG204" s="211"/>
      <c r="CH204" s="211"/>
      <c r="CI204" s="211"/>
      <c r="CJ204" s="211"/>
      <c r="CK204" s="211"/>
      <c r="CL204" s="211"/>
      <c r="CM204" s="211"/>
      <c r="CN204" s="211"/>
      <c r="CO204" s="211"/>
      <c r="CP204" s="211"/>
      <c r="CQ204" s="211"/>
      <c r="CR204" s="211"/>
      <c r="CS204" s="211"/>
      <c r="CT204" s="211"/>
      <c r="CU204" s="211"/>
      <c r="CV204" s="211"/>
      <c r="CW204" s="211"/>
      <c r="CX204" s="211"/>
      <c r="CY204" s="211"/>
      <c r="CZ204" s="211"/>
      <c r="DA204" s="211"/>
      <c r="DB204" s="211"/>
      <c r="DC204" s="211"/>
      <c r="DD204" s="211"/>
      <c r="DE204" s="211"/>
      <c r="DF204" s="211"/>
      <c r="DG204" s="211"/>
      <c r="DH204" s="211"/>
      <c r="DI204" s="211"/>
      <c r="DJ204" s="211"/>
      <c r="DK204" s="211"/>
      <c r="DL204" s="211"/>
      <c r="DM204" s="211"/>
      <c r="DN204" s="211"/>
      <c r="DO204" s="211"/>
      <c r="DP204" s="211"/>
      <c r="DQ204" s="211"/>
      <c r="DR204" s="211"/>
      <c r="DS204" s="211"/>
      <c r="DT204" s="211"/>
    </row>
    <row r="205" spans="1:124" ht="17.25" customHeight="1" x14ac:dyDescent="0.2">
      <c r="A205" s="251"/>
      <c r="B205" s="245"/>
      <c r="C205" s="254"/>
      <c r="D205" s="254"/>
      <c r="E205" s="245"/>
      <c r="F205" s="245"/>
      <c r="G205" s="233"/>
      <c r="H205" s="274"/>
      <c r="I205" s="233"/>
      <c r="J205" s="236"/>
      <c r="K205" s="227"/>
      <c r="L205" s="242"/>
      <c r="M205" s="239"/>
      <c r="N205" s="227"/>
      <c r="O205" s="224"/>
      <c r="P205" s="224"/>
      <c r="Q205" s="230"/>
      <c r="R205" s="132"/>
      <c r="S205" s="130"/>
      <c r="T205" s="56">
        <f>VLOOKUP(U205,FORMULAS!$A$15:$B$18,2,0)</f>
        <v>0</v>
      </c>
      <c r="U205" s="57" t="s">
        <v>157</v>
      </c>
      <c r="V205" s="58">
        <f>+IF(U205='Tabla Valoración controles'!$D$4,'Tabla Valoración controles'!$F$4,IF('208-PLA-Ft-78 Mapa Gestión'!U205='Tabla Valoración controles'!$D$5,'Tabla Valoración controles'!$F$5,IF(U205=FORMULAS!$A$10,0,'Tabla Valoración controles'!$F$6)))</f>
        <v>0</v>
      </c>
      <c r="W205" s="57"/>
      <c r="X205" s="59">
        <f>+IF(W205='Tabla Valoración controles'!$D$7,'Tabla Valoración controles'!$F$7,IF(U205=FORMULAS!$A$10,0,'Tabla Valoración controles'!$F$8))</f>
        <v>0</v>
      </c>
      <c r="Y205" s="57"/>
      <c r="Z205" s="58">
        <f>+IF(Y205='Tabla Valoración controles'!$D$9,'Tabla Valoración controles'!$F$9,IF(U205=FORMULAS!$A$10,0,'Tabla Valoración controles'!$F$10))</f>
        <v>0</v>
      </c>
      <c r="AA205" s="57"/>
      <c r="AB205" s="58">
        <f>+IF(AA205='Tabla Valoración controles'!$D$9,'Tabla Valoración controles'!$F$9,IF(W205=FORMULAS!$A$10,0,'Tabla Valoración controles'!$F$10))</f>
        <v>0</v>
      </c>
      <c r="AC205" s="57"/>
      <c r="AD205" s="58">
        <f>+IF(AC205='Tabla Valoración controles'!$D$13,'Tabla Valoración controles'!$F$13,'Tabla Valoración controles'!$F$14)</f>
        <v>0</v>
      </c>
      <c r="AE205" s="105">
        <f t="shared" si="187"/>
        <v>0</v>
      </c>
      <c r="AF205" s="105">
        <f t="shared" si="192"/>
        <v>0</v>
      </c>
      <c r="AG205" s="105">
        <f t="shared" si="143"/>
        <v>0.36</v>
      </c>
      <c r="AH205" s="214"/>
      <c r="AI205" s="214"/>
      <c r="AJ205" s="214"/>
      <c r="AK205" s="214"/>
      <c r="AL205" s="215"/>
      <c r="AM205" s="217"/>
      <c r="AN205" s="211"/>
      <c r="AO205" s="140"/>
      <c r="AP205" s="140"/>
      <c r="AQ205" s="166"/>
      <c r="AR205" s="174"/>
      <c r="AS205" s="174"/>
      <c r="AT205" s="140"/>
      <c r="AU205" s="140"/>
      <c r="AV205" s="143"/>
      <c r="AW205" s="208"/>
      <c r="AX205" s="109"/>
      <c r="AY205" s="109"/>
      <c r="AZ205" s="109"/>
      <c r="BA205" s="109"/>
      <c r="BB205" s="109"/>
      <c r="BC205" s="109"/>
      <c r="BD205" s="109"/>
      <c r="BE205" s="109"/>
      <c r="BF205" s="109"/>
      <c r="BG205" s="109"/>
      <c r="BH205" s="109"/>
      <c r="BI205" s="109"/>
      <c r="BJ205" s="109"/>
      <c r="BK205" s="109"/>
      <c r="BL205" s="109"/>
      <c r="BM205" s="109"/>
      <c r="BN205" s="109"/>
      <c r="BO205" s="109"/>
      <c r="BP205" s="211"/>
      <c r="BQ205" s="211"/>
      <c r="BR205" s="211"/>
      <c r="BS205" s="211"/>
      <c r="BT205" s="211"/>
      <c r="BU205" s="211"/>
      <c r="BV205" s="211"/>
      <c r="BW205" s="211"/>
      <c r="BX205" s="211"/>
      <c r="BY205" s="211"/>
      <c r="BZ205" s="211"/>
      <c r="CA205" s="211"/>
      <c r="CB205" s="211"/>
      <c r="CC205" s="211"/>
      <c r="CD205" s="211"/>
      <c r="CE205" s="211"/>
      <c r="CF205" s="211"/>
      <c r="CG205" s="211"/>
      <c r="CH205" s="211"/>
      <c r="CI205" s="211"/>
      <c r="CJ205" s="211"/>
      <c r="CK205" s="211"/>
      <c r="CL205" s="211"/>
      <c r="CM205" s="211"/>
      <c r="CN205" s="211"/>
      <c r="CO205" s="211"/>
      <c r="CP205" s="211"/>
      <c r="CQ205" s="211"/>
      <c r="CR205" s="211"/>
      <c r="CS205" s="211"/>
      <c r="CT205" s="211"/>
      <c r="CU205" s="211"/>
      <c r="CV205" s="211"/>
      <c r="CW205" s="211"/>
      <c r="CX205" s="211"/>
      <c r="CY205" s="211"/>
      <c r="CZ205" s="211"/>
      <c r="DA205" s="211"/>
      <c r="DB205" s="211"/>
      <c r="DC205" s="211"/>
      <c r="DD205" s="211"/>
      <c r="DE205" s="211"/>
      <c r="DF205" s="211"/>
      <c r="DG205" s="211"/>
      <c r="DH205" s="211"/>
      <c r="DI205" s="211"/>
      <c r="DJ205" s="211"/>
      <c r="DK205" s="211"/>
      <c r="DL205" s="211"/>
      <c r="DM205" s="211"/>
      <c r="DN205" s="211"/>
      <c r="DO205" s="211"/>
      <c r="DP205" s="211"/>
      <c r="DQ205" s="211"/>
      <c r="DR205" s="211"/>
      <c r="DS205" s="211"/>
      <c r="DT205" s="211"/>
    </row>
    <row r="206" spans="1:124" ht="17.25" customHeight="1" x14ac:dyDescent="0.2">
      <c r="A206" s="252"/>
      <c r="B206" s="246"/>
      <c r="C206" s="255"/>
      <c r="D206" s="255"/>
      <c r="E206" s="246"/>
      <c r="F206" s="246"/>
      <c r="G206" s="234"/>
      <c r="H206" s="275"/>
      <c r="I206" s="234"/>
      <c r="J206" s="237"/>
      <c r="K206" s="228"/>
      <c r="L206" s="243"/>
      <c r="M206" s="240"/>
      <c r="N206" s="228"/>
      <c r="O206" s="225"/>
      <c r="P206" s="225"/>
      <c r="Q206" s="231"/>
      <c r="R206" s="132"/>
      <c r="S206" s="130"/>
      <c r="T206" s="56">
        <f>VLOOKUP(U206,FORMULAS!$A$15:$B$18,2,0)</f>
        <v>0</v>
      </c>
      <c r="U206" s="57" t="s">
        <v>157</v>
      </c>
      <c r="V206" s="58">
        <f>+IF(U206='Tabla Valoración controles'!$D$4,'Tabla Valoración controles'!$F$4,IF('208-PLA-Ft-78 Mapa Gestión'!U206='Tabla Valoración controles'!$D$5,'Tabla Valoración controles'!$F$5,IF(U206=FORMULAS!$A$10,0,'Tabla Valoración controles'!$F$6)))</f>
        <v>0</v>
      </c>
      <c r="W206" s="57"/>
      <c r="X206" s="59">
        <f>+IF(W206='Tabla Valoración controles'!$D$7,'Tabla Valoración controles'!$F$7,IF(U206=FORMULAS!$A$10,0,'Tabla Valoración controles'!$F$8))</f>
        <v>0</v>
      </c>
      <c r="Y206" s="57"/>
      <c r="Z206" s="58">
        <f>+IF(Y206='Tabla Valoración controles'!$D$9,'Tabla Valoración controles'!$F$9,IF(U206=FORMULAS!$A$10,0,'Tabla Valoración controles'!$F$10))</f>
        <v>0</v>
      </c>
      <c r="AA206" s="57"/>
      <c r="AB206" s="58">
        <f>+IF(AA206='Tabla Valoración controles'!$D$9,'Tabla Valoración controles'!$F$9,IF(W206=FORMULAS!$A$10,0,'Tabla Valoración controles'!$F$10))</f>
        <v>0</v>
      </c>
      <c r="AC206" s="57"/>
      <c r="AD206" s="58">
        <f>+IF(AC206='Tabla Valoración controles'!$D$13,'Tabla Valoración controles'!$F$13,'Tabla Valoración controles'!$F$14)</f>
        <v>0</v>
      </c>
      <c r="AE206" s="105">
        <f t="shared" si="187"/>
        <v>0</v>
      </c>
      <c r="AF206" s="105">
        <f t="shared" si="192"/>
        <v>0</v>
      </c>
      <c r="AG206" s="105">
        <f t="shared" si="143"/>
        <v>0.36</v>
      </c>
      <c r="AH206" s="214"/>
      <c r="AI206" s="214"/>
      <c r="AJ206" s="214"/>
      <c r="AK206" s="214"/>
      <c r="AL206" s="215"/>
      <c r="AM206" s="265"/>
      <c r="AN206" s="212"/>
      <c r="AO206" s="140"/>
      <c r="AP206" s="140"/>
      <c r="AQ206" s="166"/>
      <c r="AR206" s="174"/>
      <c r="AS206" s="174"/>
      <c r="AT206" s="140"/>
      <c r="AU206" s="140"/>
      <c r="AV206" s="144"/>
      <c r="AW206" s="209"/>
      <c r="AX206" s="110"/>
      <c r="AY206" s="110"/>
      <c r="AZ206" s="110"/>
      <c r="BA206" s="110"/>
      <c r="BB206" s="110"/>
      <c r="BC206" s="110"/>
      <c r="BD206" s="110"/>
      <c r="BE206" s="110"/>
      <c r="BF206" s="110"/>
      <c r="BG206" s="110"/>
      <c r="BH206" s="110"/>
      <c r="BI206" s="110"/>
      <c r="BJ206" s="110"/>
      <c r="BK206" s="110"/>
      <c r="BL206" s="110"/>
      <c r="BM206" s="110"/>
      <c r="BN206" s="110"/>
      <c r="BO206" s="110"/>
      <c r="BP206" s="212"/>
      <c r="BQ206" s="212"/>
      <c r="BR206" s="212"/>
      <c r="BS206" s="212"/>
      <c r="BT206" s="212"/>
      <c r="BU206" s="212"/>
      <c r="BV206" s="212"/>
      <c r="BW206" s="212"/>
      <c r="BX206" s="212"/>
      <c r="BY206" s="212"/>
      <c r="BZ206" s="212"/>
      <c r="CA206" s="212"/>
      <c r="CB206" s="212"/>
      <c r="CC206" s="212"/>
      <c r="CD206" s="212"/>
      <c r="CE206" s="212"/>
      <c r="CF206" s="212"/>
      <c r="CG206" s="212"/>
      <c r="CH206" s="212"/>
      <c r="CI206" s="212"/>
      <c r="CJ206" s="212"/>
      <c r="CK206" s="212"/>
      <c r="CL206" s="212"/>
      <c r="CM206" s="212"/>
      <c r="CN206" s="212"/>
      <c r="CO206" s="212"/>
      <c r="CP206" s="212"/>
      <c r="CQ206" s="212"/>
      <c r="CR206" s="212"/>
      <c r="CS206" s="212"/>
      <c r="CT206" s="212"/>
      <c r="CU206" s="212"/>
      <c r="CV206" s="212"/>
      <c r="CW206" s="212"/>
      <c r="CX206" s="212"/>
      <c r="CY206" s="212"/>
      <c r="CZ206" s="212"/>
      <c r="DA206" s="212"/>
      <c r="DB206" s="212"/>
      <c r="DC206" s="212"/>
      <c r="DD206" s="212"/>
      <c r="DE206" s="212"/>
      <c r="DF206" s="212"/>
      <c r="DG206" s="212"/>
      <c r="DH206" s="212"/>
      <c r="DI206" s="212"/>
      <c r="DJ206" s="212"/>
      <c r="DK206" s="212"/>
      <c r="DL206" s="212"/>
      <c r="DM206" s="212"/>
      <c r="DN206" s="212"/>
      <c r="DO206" s="212"/>
      <c r="DP206" s="212"/>
      <c r="DQ206" s="212"/>
      <c r="DR206" s="212"/>
      <c r="DS206" s="212"/>
      <c r="DT206" s="212"/>
    </row>
    <row r="207" spans="1:124" ht="65.25" customHeight="1" x14ac:dyDescent="0.2">
      <c r="A207" s="250">
        <v>34</v>
      </c>
      <c r="B207" s="244" t="s">
        <v>171</v>
      </c>
      <c r="C207" s="253" t="str">
        <f>VLOOKUP(B207,FORMULAS!$A$30:$B$52,2,0)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207" s="253" t="str">
        <f>VLOOKUP(B207,FORMULAS!$A$30:$C$52,3,0)</f>
        <v>Director de Mejoramiento de Vivienda</v>
      </c>
      <c r="E207" s="244" t="s">
        <v>112</v>
      </c>
      <c r="F207" s="266" t="s">
        <v>445</v>
      </c>
      <c r="G207" s="266" t="s">
        <v>446</v>
      </c>
      <c r="H207" s="271" t="s">
        <v>447</v>
      </c>
      <c r="I207" s="232" t="s">
        <v>260</v>
      </c>
      <c r="J207" s="235">
        <v>600</v>
      </c>
      <c r="K207" s="226" t="str">
        <f>+IF(L207=FORMULAS!$N$2,FORMULAS!$O$2,IF('208-PLA-Ft-78 Mapa Gestión'!L207:L212=FORMULAS!$N$3,FORMULAS!$O$3,IF('208-PLA-Ft-78 Mapa Gestión'!L207:L212=FORMULAS!$N$4,FORMULAS!$O$4,IF('208-PLA-Ft-78 Mapa Gestión'!L207:L212=FORMULAS!$N$5,FORMULAS!$O$5,IF('208-PLA-Ft-78 Mapa Gestión'!L207:L212=FORMULAS!$N$6,FORMULAS!$O$6)))))</f>
        <v>Alta</v>
      </c>
      <c r="L207" s="241">
        <f>+IF(J207&lt;=FORMULAS!$M$2,FORMULAS!$N$2,IF('208-PLA-Ft-78 Mapa Gestión'!J207&lt;=FORMULAS!$M$3,FORMULAS!$N$3,IF('208-PLA-Ft-78 Mapa Gestión'!J207&lt;=FORMULAS!$M$4,FORMULAS!$N$4,IF('208-PLA-Ft-78 Mapa Gestión'!J207&lt;=FORMULAS!$M$5,FORMULAS!$N$5,FORMULAS!$N$6))))</f>
        <v>0.8</v>
      </c>
      <c r="M207" s="238" t="s">
        <v>133</v>
      </c>
      <c r="N207" s="226" t="str">
        <f>+IF(M207=FORMULAS!$H$2,FORMULAS!$I$2,IF('208-PLA-Ft-78 Mapa Gestión'!M207:M212=FORMULAS!$H$3,FORMULAS!$I$3,IF('208-PLA-Ft-78 Mapa Gestión'!M207:M212=FORMULAS!$H$4,FORMULAS!$I$4,IF('208-PLA-Ft-78 Mapa Gestión'!M207:M212=FORMULAS!$H$5,FORMULAS!$I$5,IF('208-PLA-Ft-78 Mapa Gestión'!M207:M212=FORMULAS!$H$6,FORMULAS!$I$6,IF('208-PLA-Ft-78 Mapa Gestión'!M207:M212=FORMULAS!$H$7,FORMULAS!$I$7,IF('208-PLA-Ft-78 Mapa Gestión'!M207:M212=FORMULAS!$H$8,FORMULAS!$I$8,IF('208-PLA-Ft-78 Mapa Gestión'!M207:M212=FORMULAS!$H$9,FORMULAS!$I$9,IF('208-PLA-Ft-78 Mapa Gestión'!M207:M212=FORMULAS!$H$10,FORMULAS!$I$10,IF('208-PLA-Ft-78 Mapa Gestión'!M207:M212=FORMULAS!$H$11,FORMULAS!$I$11))))))))))</f>
        <v>Leve</v>
      </c>
      <c r="O207" s="223">
        <f>VLOOKUP(N207,FORMULAS!$I$1:$J$6,2,0)</f>
        <v>0.2</v>
      </c>
      <c r="P207" s="223" t="str">
        <f t="shared" ref="P207" si="193">CONCATENATE(N207,K207)</f>
        <v>LeveAlta</v>
      </c>
      <c r="Q207" s="229" t="str">
        <f>VLOOKUP(P207,FORMULAS!$K$17:$L$42,2,0)</f>
        <v>Moderado</v>
      </c>
      <c r="R207" s="134">
        <v>1</v>
      </c>
      <c r="S207" s="130" t="s">
        <v>515</v>
      </c>
      <c r="T207" s="56" t="str">
        <f>VLOOKUP(U207,FORMULAS!$A$15:$B$18,2,0)</f>
        <v>Probabilidad</v>
      </c>
      <c r="U207" s="57" t="s">
        <v>13</v>
      </c>
      <c r="V207" s="58">
        <f>+IF(U207='Tabla Valoración controles'!$D$4,'Tabla Valoración controles'!$F$4,IF('208-PLA-Ft-78 Mapa Gestión'!U207='Tabla Valoración controles'!$D$5,'Tabla Valoración controles'!$F$5,IF(U207=FORMULAS!$A$10,0,'Tabla Valoración controles'!$F$6)))</f>
        <v>0.25</v>
      </c>
      <c r="W207" s="57" t="s">
        <v>8</v>
      </c>
      <c r="X207" s="59">
        <f>+IF(W207='Tabla Valoración controles'!$D$7,'Tabla Valoración controles'!$F$7,IF(U207=FORMULAS!$A$10,0,'Tabla Valoración controles'!$F$8))</f>
        <v>0.15</v>
      </c>
      <c r="Y207" s="57" t="s">
        <v>18</v>
      </c>
      <c r="Z207" s="58">
        <f>+IF(Y207='Tabla Valoración controles'!$D$9,'Tabla Valoración controles'!$F$9,IF(U207=FORMULAS!$A$10,0,'Tabla Valoración controles'!$F$10))</f>
        <v>0</v>
      </c>
      <c r="AA207" s="57" t="s">
        <v>21</v>
      </c>
      <c r="AB207" s="58">
        <f>+IF(AA207='Tabla Valoración controles'!$D$9,'Tabla Valoración controles'!$F$9,IF(W207=FORMULAS!$A$10,0,'Tabla Valoración controles'!$F$10))</f>
        <v>0</v>
      </c>
      <c r="AC207" s="57" t="s">
        <v>101</v>
      </c>
      <c r="AD207" s="58">
        <f>+IF(AC207='Tabla Valoración controles'!$D$13,'Tabla Valoración controles'!$F$13,'Tabla Valoración controles'!$F$14)</f>
        <v>0</v>
      </c>
      <c r="AE207" s="105">
        <f t="shared" si="187"/>
        <v>0.4</v>
      </c>
      <c r="AF207" s="105">
        <f>+IF(T207=FORMULAS!$A$8,'208-PLA-Ft-78 Mapa Gestión'!AE207*'208-PLA-Ft-78 Mapa Gestión'!L207:L212,'208-PLA-Ft-78 Mapa Gestión'!AE207*'208-PLA-Ft-78 Mapa Gestión'!O207:O212)</f>
        <v>0.32000000000000006</v>
      </c>
      <c r="AG207" s="105">
        <f>+IF(T207=FORMULAS!$A$8,'208-PLA-Ft-78 Mapa Gestión'!L207:L212-'208-PLA-Ft-78 Mapa Gestión'!AF207,0)</f>
        <v>0.48</v>
      </c>
      <c r="AH207" s="213">
        <f t="shared" ref="AH207" si="194">+AG212</f>
        <v>0.48</v>
      </c>
      <c r="AI207" s="213" t="str">
        <f>+IF(AH207&lt;=FORMULAS!$N$2,FORMULAS!$O$2,IF(AH207&lt;=FORMULAS!$N$3,FORMULAS!$O$3,IF(AH207&lt;=FORMULAS!$N$4,FORMULAS!$O$4,IF(AH207&lt;=FORMULAS!$N$5,FORMULAS!$O$5,FORMULAS!O204))))</f>
        <v>Media</v>
      </c>
      <c r="AJ207" s="213" t="str">
        <f>+IF(T207=FORMULAS!$A$9,AG212,'208-PLA-Ft-78 Mapa Gestión'!N207:N212)</f>
        <v>Leve</v>
      </c>
      <c r="AK207" s="213">
        <f>+IF(T207=FORMULAS!B207,'208-PLA-Ft-78 Mapa Gestión'!AG212,'208-PLA-Ft-78 Mapa Gestión'!O207:O212)</f>
        <v>0.2</v>
      </c>
      <c r="AL207" s="215" t="str">
        <f t="shared" ref="AL207" si="195">CONCATENATE(AJ207,AI207)</f>
        <v>LeveMedia</v>
      </c>
      <c r="AM207" s="216" t="str">
        <f>VLOOKUP(AL207,FORMULAS!$K$17:$L$42,2,0)</f>
        <v>Moderado</v>
      </c>
      <c r="AN207" s="210" t="s">
        <v>163</v>
      </c>
      <c r="AO207" s="140" t="s">
        <v>568</v>
      </c>
      <c r="AP207" s="140" t="s">
        <v>600</v>
      </c>
      <c r="AQ207" s="166" t="s">
        <v>324</v>
      </c>
      <c r="AR207" s="174">
        <v>44562</v>
      </c>
      <c r="AS207" s="174">
        <v>44926</v>
      </c>
      <c r="AT207" s="140" t="s">
        <v>671</v>
      </c>
      <c r="AU207" s="140" t="s">
        <v>672</v>
      </c>
      <c r="AV207" s="157" t="s">
        <v>235</v>
      </c>
      <c r="AW207" s="207" t="s">
        <v>713</v>
      </c>
      <c r="AX207" s="108"/>
      <c r="AY207" s="108"/>
      <c r="AZ207" s="108"/>
      <c r="BA207" s="108"/>
      <c r="BB207" s="108"/>
      <c r="BC207" s="108"/>
      <c r="BD207" s="108"/>
      <c r="BE207" s="108"/>
      <c r="BF207" s="108"/>
      <c r="BG207" s="108"/>
      <c r="BH207" s="108"/>
      <c r="BI207" s="108"/>
      <c r="BJ207" s="108"/>
      <c r="BK207" s="108"/>
      <c r="BL207" s="108"/>
      <c r="BM207" s="108"/>
      <c r="BN207" s="108"/>
      <c r="BO207" s="108"/>
      <c r="BP207" s="210"/>
      <c r="BQ207" s="210"/>
      <c r="BR207" s="210"/>
      <c r="BS207" s="210"/>
      <c r="BT207" s="210"/>
      <c r="BU207" s="210"/>
      <c r="BV207" s="210"/>
      <c r="BW207" s="210"/>
      <c r="BX207" s="210"/>
      <c r="BY207" s="210"/>
      <c r="BZ207" s="210"/>
      <c r="CA207" s="210"/>
      <c r="CB207" s="210"/>
      <c r="CC207" s="210"/>
      <c r="CD207" s="210"/>
      <c r="CE207" s="210"/>
      <c r="CF207" s="210"/>
      <c r="CG207" s="210"/>
      <c r="CH207" s="210"/>
      <c r="CI207" s="210"/>
      <c r="CJ207" s="210"/>
      <c r="CK207" s="210"/>
      <c r="CL207" s="210"/>
      <c r="CM207" s="210"/>
      <c r="CN207" s="210"/>
      <c r="CO207" s="210"/>
      <c r="CP207" s="210"/>
      <c r="CQ207" s="210"/>
      <c r="CR207" s="210"/>
      <c r="CS207" s="210"/>
      <c r="CT207" s="210"/>
      <c r="CU207" s="210"/>
      <c r="CV207" s="210"/>
      <c r="CW207" s="210"/>
      <c r="CX207" s="210"/>
      <c r="CY207" s="210"/>
      <c r="CZ207" s="210"/>
      <c r="DA207" s="210"/>
      <c r="DB207" s="210"/>
      <c r="DC207" s="210"/>
      <c r="DD207" s="210"/>
      <c r="DE207" s="210"/>
      <c r="DF207" s="210"/>
      <c r="DG207" s="210"/>
      <c r="DH207" s="210"/>
      <c r="DI207" s="210"/>
      <c r="DJ207" s="210"/>
      <c r="DK207" s="210"/>
      <c r="DL207" s="210"/>
      <c r="DM207" s="210"/>
      <c r="DN207" s="210"/>
      <c r="DO207" s="210"/>
      <c r="DP207" s="210"/>
      <c r="DQ207" s="210"/>
      <c r="DR207" s="210"/>
      <c r="DS207" s="210"/>
      <c r="DT207" s="210"/>
    </row>
    <row r="208" spans="1:124" ht="17.25" customHeight="1" x14ac:dyDescent="0.2">
      <c r="A208" s="251"/>
      <c r="B208" s="245"/>
      <c r="C208" s="254"/>
      <c r="D208" s="254"/>
      <c r="E208" s="245"/>
      <c r="F208" s="267"/>
      <c r="G208" s="269"/>
      <c r="H208" s="272"/>
      <c r="I208" s="233"/>
      <c r="J208" s="236"/>
      <c r="K208" s="227"/>
      <c r="L208" s="242"/>
      <c r="M208" s="239"/>
      <c r="N208" s="227"/>
      <c r="O208" s="224"/>
      <c r="P208" s="224"/>
      <c r="Q208" s="230"/>
      <c r="R208" s="132"/>
      <c r="S208" s="130"/>
      <c r="T208" s="56">
        <f>VLOOKUP(U208,FORMULAS!$A$15:$B$18,2,0)</f>
        <v>0</v>
      </c>
      <c r="U208" s="57" t="s">
        <v>157</v>
      </c>
      <c r="V208" s="58">
        <f>+IF(U208='Tabla Valoración controles'!$D$4,'Tabla Valoración controles'!$F$4,IF('208-PLA-Ft-78 Mapa Gestión'!U208='Tabla Valoración controles'!$D$5,'Tabla Valoración controles'!$F$5,IF(U208=FORMULAS!$A$10,0,'Tabla Valoración controles'!$F$6)))</f>
        <v>0</v>
      </c>
      <c r="W208" s="57"/>
      <c r="X208" s="59">
        <f>+IF(W208='Tabla Valoración controles'!$D$7,'Tabla Valoración controles'!$F$7,IF(U208=FORMULAS!$A$10,0,'Tabla Valoración controles'!$F$8))</f>
        <v>0</v>
      </c>
      <c r="Y208" s="57"/>
      <c r="Z208" s="58">
        <f>+IF(Y208='Tabla Valoración controles'!$D$9,'Tabla Valoración controles'!$F$9,IF(U208=FORMULAS!$A$10,0,'Tabla Valoración controles'!$F$10))</f>
        <v>0</v>
      </c>
      <c r="AA208" s="57"/>
      <c r="AB208" s="58">
        <f>+IF(AA208='Tabla Valoración controles'!$D$9,'Tabla Valoración controles'!$F$9,IF(W208=FORMULAS!$A$10,0,'Tabla Valoración controles'!$F$10))</f>
        <v>0</v>
      </c>
      <c r="AC208" s="57"/>
      <c r="AD208" s="58">
        <f>+IF(AC208='Tabla Valoración controles'!$D$13,'Tabla Valoración controles'!$F$13,'Tabla Valoración controles'!$F$14)</f>
        <v>0</v>
      </c>
      <c r="AE208" s="105">
        <f t="shared" si="187"/>
        <v>0</v>
      </c>
      <c r="AF208" s="105">
        <f t="shared" ref="AF208" si="196">+AE208*AG207</f>
        <v>0</v>
      </c>
      <c r="AG208" s="105">
        <f t="shared" ref="AG208" si="197">+AG207-AF208</f>
        <v>0.48</v>
      </c>
      <c r="AH208" s="214"/>
      <c r="AI208" s="214"/>
      <c r="AJ208" s="214"/>
      <c r="AK208" s="214"/>
      <c r="AL208" s="215"/>
      <c r="AM208" s="217"/>
      <c r="AN208" s="211"/>
      <c r="AO208" s="140"/>
      <c r="AP208" s="140"/>
      <c r="AQ208" s="166"/>
      <c r="AR208" s="174"/>
      <c r="AS208" s="174"/>
      <c r="AT208" s="140"/>
      <c r="AU208" s="140"/>
      <c r="AV208" s="143"/>
      <c r="AW208" s="208"/>
      <c r="AX208" s="109"/>
      <c r="AY208" s="109"/>
      <c r="AZ208" s="109"/>
      <c r="BA208" s="109"/>
      <c r="BB208" s="109"/>
      <c r="BC208" s="109"/>
      <c r="BD208" s="109"/>
      <c r="BE208" s="109"/>
      <c r="BF208" s="109"/>
      <c r="BG208" s="109"/>
      <c r="BH208" s="109"/>
      <c r="BI208" s="109"/>
      <c r="BJ208" s="109"/>
      <c r="BK208" s="109"/>
      <c r="BL208" s="109"/>
      <c r="BM208" s="109"/>
      <c r="BN208" s="109"/>
      <c r="BO208" s="109"/>
      <c r="BP208" s="211"/>
      <c r="BQ208" s="211"/>
      <c r="BR208" s="211"/>
      <c r="BS208" s="211"/>
      <c r="BT208" s="211"/>
      <c r="BU208" s="211"/>
      <c r="BV208" s="211"/>
      <c r="BW208" s="211"/>
      <c r="BX208" s="211"/>
      <c r="BY208" s="211"/>
      <c r="BZ208" s="211"/>
      <c r="CA208" s="211"/>
      <c r="CB208" s="211"/>
      <c r="CC208" s="211"/>
      <c r="CD208" s="211"/>
      <c r="CE208" s="211"/>
      <c r="CF208" s="211"/>
      <c r="CG208" s="211"/>
      <c r="CH208" s="211"/>
      <c r="CI208" s="211"/>
      <c r="CJ208" s="211"/>
      <c r="CK208" s="211"/>
      <c r="CL208" s="211"/>
      <c r="CM208" s="211"/>
      <c r="CN208" s="211"/>
      <c r="CO208" s="211"/>
      <c r="CP208" s="211"/>
      <c r="CQ208" s="211"/>
      <c r="CR208" s="211"/>
      <c r="CS208" s="211"/>
      <c r="CT208" s="211"/>
      <c r="CU208" s="211"/>
      <c r="CV208" s="211"/>
      <c r="CW208" s="211"/>
      <c r="CX208" s="211"/>
      <c r="CY208" s="211"/>
      <c r="CZ208" s="211"/>
      <c r="DA208" s="211"/>
      <c r="DB208" s="211"/>
      <c r="DC208" s="211"/>
      <c r="DD208" s="211"/>
      <c r="DE208" s="211"/>
      <c r="DF208" s="211"/>
      <c r="DG208" s="211"/>
      <c r="DH208" s="211"/>
      <c r="DI208" s="211"/>
      <c r="DJ208" s="211"/>
      <c r="DK208" s="211"/>
      <c r="DL208" s="211"/>
      <c r="DM208" s="211"/>
      <c r="DN208" s="211"/>
      <c r="DO208" s="211"/>
      <c r="DP208" s="211"/>
      <c r="DQ208" s="211"/>
      <c r="DR208" s="211"/>
      <c r="DS208" s="211"/>
      <c r="DT208" s="211"/>
    </row>
    <row r="209" spans="1:124" ht="17.25" customHeight="1" x14ac:dyDescent="0.2">
      <c r="A209" s="251"/>
      <c r="B209" s="245"/>
      <c r="C209" s="254"/>
      <c r="D209" s="254"/>
      <c r="E209" s="245"/>
      <c r="F209" s="267"/>
      <c r="G209" s="269"/>
      <c r="H209" s="272"/>
      <c r="I209" s="233"/>
      <c r="J209" s="236"/>
      <c r="K209" s="227"/>
      <c r="L209" s="242"/>
      <c r="M209" s="239"/>
      <c r="N209" s="227"/>
      <c r="O209" s="224"/>
      <c r="P209" s="224"/>
      <c r="Q209" s="230"/>
      <c r="R209" s="132"/>
      <c r="S209" s="130"/>
      <c r="T209" s="56">
        <f>VLOOKUP(U209,FORMULAS!$A$15:$B$18,2,0)</f>
        <v>0</v>
      </c>
      <c r="U209" s="57" t="s">
        <v>157</v>
      </c>
      <c r="V209" s="58">
        <f>+IF(U209='Tabla Valoración controles'!$D$4,'Tabla Valoración controles'!$F$4,IF('208-PLA-Ft-78 Mapa Gestión'!U209='Tabla Valoración controles'!$D$5,'Tabla Valoración controles'!$F$5,IF(U209=FORMULAS!$A$10,0,'Tabla Valoración controles'!$F$6)))</f>
        <v>0</v>
      </c>
      <c r="W209" s="57"/>
      <c r="X209" s="59">
        <f>+IF(W209='Tabla Valoración controles'!$D$7,'Tabla Valoración controles'!$F$7,IF(U209=FORMULAS!$A$10,0,'Tabla Valoración controles'!$F$8))</f>
        <v>0</v>
      </c>
      <c r="Y209" s="57"/>
      <c r="Z209" s="58">
        <f>+IF(Y209='Tabla Valoración controles'!$D$9,'Tabla Valoración controles'!$F$9,IF(U209=FORMULAS!$A$10,0,'Tabla Valoración controles'!$F$10))</f>
        <v>0</v>
      </c>
      <c r="AA209" s="57"/>
      <c r="AB209" s="58">
        <f>+IF(AA209='Tabla Valoración controles'!$D$9,'Tabla Valoración controles'!$F$9,IF(W209=FORMULAS!$A$10,0,'Tabla Valoración controles'!$F$10))</f>
        <v>0</v>
      </c>
      <c r="AC209" s="57"/>
      <c r="AD209" s="58">
        <f>+IF(AC209='Tabla Valoración controles'!$D$13,'Tabla Valoración controles'!$F$13,'Tabla Valoración controles'!$F$14)</f>
        <v>0</v>
      </c>
      <c r="AE209" s="105">
        <f t="shared" si="187"/>
        <v>0</v>
      </c>
      <c r="AF209" s="105">
        <f t="shared" ref="AF209:AF212" si="198">+AF208*AE209</f>
        <v>0</v>
      </c>
      <c r="AG209" s="105">
        <f t="shared" si="143"/>
        <v>0.48</v>
      </c>
      <c r="AH209" s="214"/>
      <c r="AI209" s="214"/>
      <c r="AJ209" s="214"/>
      <c r="AK209" s="214"/>
      <c r="AL209" s="215"/>
      <c r="AM209" s="217"/>
      <c r="AN209" s="211"/>
      <c r="AO209" s="140"/>
      <c r="AP209" s="140"/>
      <c r="AQ209" s="166"/>
      <c r="AR209" s="174"/>
      <c r="AS209" s="174"/>
      <c r="AT209" s="140"/>
      <c r="AU209" s="140"/>
      <c r="AV209" s="143"/>
      <c r="AW209" s="208"/>
      <c r="AX209" s="109"/>
      <c r="AY209" s="109"/>
      <c r="AZ209" s="109"/>
      <c r="BA209" s="109"/>
      <c r="BB209" s="109"/>
      <c r="BC209" s="109"/>
      <c r="BD209" s="109"/>
      <c r="BE209" s="109"/>
      <c r="BF209" s="109"/>
      <c r="BG209" s="109"/>
      <c r="BH209" s="109"/>
      <c r="BI209" s="109"/>
      <c r="BJ209" s="109"/>
      <c r="BK209" s="109"/>
      <c r="BL209" s="109"/>
      <c r="BM209" s="109"/>
      <c r="BN209" s="109"/>
      <c r="BO209" s="109"/>
      <c r="BP209" s="211"/>
      <c r="BQ209" s="211"/>
      <c r="BR209" s="211"/>
      <c r="BS209" s="211"/>
      <c r="BT209" s="211"/>
      <c r="BU209" s="211"/>
      <c r="BV209" s="211"/>
      <c r="BW209" s="211"/>
      <c r="BX209" s="211"/>
      <c r="BY209" s="211"/>
      <c r="BZ209" s="211"/>
      <c r="CA209" s="211"/>
      <c r="CB209" s="211"/>
      <c r="CC209" s="211"/>
      <c r="CD209" s="211"/>
      <c r="CE209" s="211"/>
      <c r="CF209" s="211"/>
      <c r="CG209" s="211"/>
      <c r="CH209" s="211"/>
      <c r="CI209" s="211"/>
      <c r="CJ209" s="211"/>
      <c r="CK209" s="211"/>
      <c r="CL209" s="211"/>
      <c r="CM209" s="211"/>
      <c r="CN209" s="211"/>
      <c r="CO209" s="211"/>
      <c r="CP209" s="211"/>
      <c r="CQ209" s="211"/>
      <c r="CR209" s="211"/>
      <c r="CS209" s="211"/>
      <c r="CT209" s="211"/>
      <c r="CU209" s="211"/>
      <c r="CV209" s="211"/>
      <c r="CW209" s="211"/>
      <c r="CX209" s="211"/>
      <c r="CY209" s="211"/>
      <c r="CZ209" s="211"/>
      <c r="DA209" s="211"/>
      <c r="DB209" s="211"/>
      <c r="DC209" s="211"/>
      <c r="DD209" s="211"/>
      <c r="DE209" s="211"/>
      <c r="DF209" s="211"/>
      <c r="DG209" s="211"/>
      <c r="DH209" s="211"/>
      <c r="DI209" s="211"/>
      <c r="DJ209" s="211"/>
      <c r="DK209" s="211"/>
      <c r="DL209" s="211"/>
      <c r="DM209" s="211"/>
      <c r="DN209" s="211"/>
      <c r="DO209" s="211"/>
      <c r="DP209" s="211"/>
      <c r="DQ209" s="211"/>
      <c r="DR209" s="211"/>
      <c r="DS209" s="211"/>
      <c r="DT209" s="211"/>
    </row>
    <row r="210" spans="1:124" ht="17.25" customHeight="1" x14ac:dyDescent="0.2">
      <c r="A210" s="251"/>
      <c r="B210" s="245"/>
      <c r="C210" s="254"/>
      <c r="D210" s="254"/>
      <c r="E210" s="245"/>
      <c r="F210" s="267"/>
      <c r="G210" s="269"/>
      <c r="H210" s="272"/>
      <c r="I210" s="233"/>
      <c r="J210" s="236"/>
      <c r="K210" s="227"/>
      <c r="L210" s="242"/>
      <c r="M210" s="239"/>
      <c r="N210" s="227"/>
      <c r="O210" s="224"/>
      <c r="P210" s="224"/>
      <c r="Q210" s="230"/>
      <c r="R210" s="132"/>
      <c r="S210" s="130"/>
      <c r="T210" s="56">
        <f>VLOOKUP(U210,FORMULAS!$A$15:$B$18,2,0)</f>
        <v>0</v>
      </c>
      <c r="U210" s="57" t="s">
        <v>157</v>
      </c>
      <c r="V210" s="58">
        <f>+IF(U210='Tabla Valoración controles'!$D$4,'Tabla Valoración controles'!$F$4,IF('208-PLA-Ft-78 Mapa Gestión'!U210='Tabla Valoración controles'!$D$5,'Tabla Valoración controles'!$F$5,IF(U210=FORMULAS!$A$10,0,'Tabla Valoración controles'!$F$6)))</f>
        <v>0</v>
      </c>
      <c r="W210" s="57"/>
      <c r="X210" s="59">
        <f>+IF(W210='Tabla Valoración controles'!$D$7,'Tabla Valoración controles'!$F$7,IF(U210=FORMULAS!$A$10,0,'Tabla Valoración controles'!$F$8))</f>
        <v>0</v>
      </c>
      <c r="Y210" s="57"/>
      <c r="Z210" s="58">
        <f>+IF(Y210='Tabla Valoración controles'!$D$9,'Tabla Valoración controles'!$F$9,IF(U210=FORMULAS!$A$10,0,'Tabla Valoración controles'!$F$10))</f>
        <v>0</v>
      </c>
      <c r="AA210" s="57"/>
      <c r="AB210" s="58">
        <f>+IF(AA210='Tabla Valoración controles'!$D$9,'Tabla Valoración controles'!$F$9,IF(W210=FORMULAS!$A$10,0,'Tabla Valoración controles'!$F$10))</f>
        <v>0</v>
      </c>
      <c r="AC210" s="57"/>
      <c r="AD210" s="58">
        <f>+IF(AC210='Tabla Valoración controles'!$D$13,'Tabla Valoración controles'!$F$13,'Tabla Valoración controles'!$F$14)</f>
        <v>0</v>
      </c>
      <c r="AE210" s="105">
        <f t="shared" si="187"/>
        <v>0</v>
      </c>
      <c r="AF210" s="105">
        <f t="shared" si="198"/>
        <v>0</v>
      </c>
      <c r="AG210" s="105">
        <f t="shared" si="143"/>
        <v>0.48</v>
      </c>
      <c r="AH210" s="214"/>
      <c r="AI210" s="214"/>
      <c r="AJ210" s="214"/>
      <c r="AK210" s="214"/>
      <c r="AL210" s="215"/>
      <c r="AM210" s="217"/>
      <c r="AN210" s="211"/>
      <c r="AO210" s="140"/>
      <c r="AP210" s="140"/>
      <c r="AQ210" s="166"/>
      <c r="AR210" s="174"/>
      <c r="AS210" s="174"/>
      <c r="AT210" s="140"/>
      <c r="AU210" s="140"/>
      <c r="AV210" s="143"/>
      <c r="AW210" s="208"/>
      <c r="AX210" s="109"/>
      <c r="AY210" s="109"/>
      <c r="AZ210" s="109"/>
      <c r="BA210" s="109"/>
      <c r="BB210" s="109"/>
      <c r="BC210" s="109"/>
      <c r="BD210" s="109"/>
      <c r="BE210" s="109"/>
      <c r="BF210" s="109"/>
      <c r="BG210" s="109"/>
      <c r="BH210" s="109"/>
      <c r="BI210" s="109"/>
      <c r="BJ210" s="109"/>
      <c r="BK210" s="109"/>
      <c r="BL210" s="109"/>
      <c r="BM210" s="109"/>
      <c r="BN210" s="109"/>
      <c r="BO210" s="109"/>
      <c r="BP210" s="211"/>
      <c r="BQ210" s="211"/>
      <c r="BR210" s="211"/>
      <c r="BS210" s="211"/>
      <c r="BT210" s="211"/>
      <c r="BU210" s="211"/>
      <c r="BV210" s="211"/>
      <c r="BW210" s="211"/>
      <c r="BX210" s="211"/>
      <c r="BY210" s="211"/>
      <c r="BZ210" s="211"/>
      <c r="CA210" s="211"/>
      <c r="CB210" s="211"/>
      <c r="CC210" s="211"/>
      <c r="CD210" s="211"/>
      <c r="CE210" s="211"/>
      <c r="CF210" s="211"/>
      <c r="CG210" s="211"/>
      <c r="CH210" s="211"/>
      <c r="CI210" s="211"/>
      <c r="CJ210" s="211"/>
      <c r="CK210" s="211"/>
      <c r="CL210" s="211"/>
      <c r="CM210" s="211"/>
      <c r="CN210" s="211"/>
      <c r="CO210" s="211"/>
      <c r="CP210" s="211"/>
      <c r="CQ210" s="211"/>
      <c r="CR210" s="211"/>
      <c r="CS210" s="211"/>
      <c r="CT210" s="211"/>
      <c r="CU210" s="211"/>
      <c r="CV210" s="211"/>
      <c r="CW210" s="211"/>
      <c r="CX210" s="211"/>
      <c r="CY210" s="211"/>
      <c r="CZ210" s="211"/>
      <c r="DA210" s="211"/>
      <c r="DB210" s="211"/>
      <c r="DC210" s="211"/>
      <c r="DD210" s="211"/>
      <c r="DE210" s="211"/>
      <c r="DF210" s="211"/>
      <c r="DG210" s="211"/>
      <c r="DH210" s="211"/>
      <c r="DI210" s="211"/>
      <c r="DJ210" s="211"/>
      <c r="DK210" s="211"/>
      <c r="DL210" s="211"/>
      <c r="DM210" s="211"/>
      <c r="DN210" s="211"/>
      <c r="DO210" s="211"/>
      <c r="DP210" s="211"/>
      <c r="DQ210" s="211"/>
      <c r="DR210" s="211"/>
      <c r="DS210" s="211"/>
      <c r="DT210" s="211"/>
    </row>
    <row r="211" spans="1:124" ht="17.25" customHeight="1" x14ac:dyDescent="0.2">
      <c r="A211" s="251"/>
      <c r="B211" s="245"/>
      <c r="C211" s="254"/>
      <c r="D211" s="254"/>
      <c r="E211" s="245"/>
      <c r="F211" s="267"/>
      <c r="G211" s="269"/>
      <c r="H211" s="272"/>
      <c r="I211" s="233"/>
      <c r="J211" s="236"/>
      <c r="K211" s="227"/>
      <c r="L211" s="242"/>
      <c r="M211" s="239"/>
      <c r="N211" s="227"/>
      <c r="O211" s="224"/>
      <c r="P211" s="224"/>
      <c r="Q211" s="230"/>
      <c r="R211" s="132"/>
      <c r="S211" s="130"/>
      <c r="T211" s="56">
        <f>VLOOKUP(U211,FORMULAS!$A$15:$B$18,2,0)</f>
        <v>0</v>
      </c>
      <c r="U211" s="57" t="s">
        <v>157</v>
      </c>
      <c r="V211" s="58">
        <f>+IF(U211='Tabla Valoración controles'!$D$4,'Tabla Valoración controles'!$F$4,IF('208-PLA-Ft-78 Mapa Gestión'!U211='Tabla Valoración controles'!$D$5,'Tabla Valoración controles'!$F$5,IF(U211=FORMULAS!$A$10,0,'Tabla Valoración controles'!$F$6)))</f>
        <v>0</v>
      </c>
      <c r="W211" s="57"/>
      <c r="X211" s="59">
        <f>+IF(W211='Tabla Valoración controles'!$D$7,'Tabla Valoración controles'!$F$7,IF(U211=FORMULAS!$A$10,0,'Tabla Valoración controles'!$F$8))</f>
        <v>0</v>
      </c>
      <c r="Y211" s="57"/>
      <c r="Z211" s="58">
        <f>+IF(Y211='Tabla Valoración controles'!$D$9,'Tabla Valoración controles'!$F$9,IF(U211=FORMULAS!$A$10,0,'Tabla Valoración controles'!$F$10))</f>
        <v>0</v>
      </c>
      <c r="AA211" s="57"/>
      <c r="AB211" s="58">
        <f>+IF(AA211='Tabla Valoración controles'!$D$9,'Tabla Valoración controles'!$F$9,IF(W211=FORMULAS!$A$10,0,'Tabla Valoración controles'!$F$10))</f>
        <v>0</v>
      </c>
      <c r="AC211" s="57"/>
      <c r="AD211" s="58">
        <f>+IF(AC211='Tabla Valoración controles'!$D$13,'Tabla Valoración controles'!$F$13,'Tabla Valoración controles'!$F$14)</f>
        <v>0</v>
      </c>
      <c r="AE211" s="105">
        <f t="shared" si="187"/>
        <v>0</v>
      </c>
      <c r="AF211" s="105">
        <f t="shared" si="198"/>
        <v>0</v>
      </c>
      <c r="AG211" s="105">
        <f t="shared" si="143"/>
        <v>0.48</v>
      </c>
      <c r="AH211" s="214"/>
      <c r="AI211" s="214"/>
      <c r="AJ211" s="214"/>
      <c r="AK211" s="214"/>
      <c r="AL211" s="215"/>
      <c r="AM211" s="217"/>
      <c r="AN211" s="211"/>
      <c r="AO211" s="140"/>
      <c r="AP211" s="140"/>
      <c r="AQ211" s="166"/>
      <c r="AR211" s="174"/>
      <c r="AS211" s="174"/>
      <c r="AT211" s="140"/>
      <c r="AU211" s="140"/>
      <c r="AV211" s="143"/>
      <c r="AW211" s="208"/>
      <c r="AX211" s="109"/>
      <c r="AY211" s="109"/>
      <c r="AZ211" s="109"/>
      <c r="BA211" s="109"/>
      <c r="BB211" s="109"/>
      <c r="BC211" s="109"/>
      <c r="BD211" s="109"/>
      <c r="BE211" s="109"/>
      <c r="BF211" s="109"/>
      <c r="BG211" s="109"/>
      <c r="BH211" s="109"/>
      <c r="BI211" s="109"/>
      <c r="BJ211" s="109"/>
      <c r="BK211" s="109"/>
      <c r="BL211" s="109"/>
      <c r="BM211" s="109"/>
      <c r="BN211" s="109"/>
      <c r="BO211" s="109"/>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c r="CO211" s="211"/>
      <c r="CP211" s="211"/>
      <c r="CQ211" s="211"/>
      <c r="CR211" s="211"/>
      <c r="CS211" s="211"/>
      <c r="CT211" s="211"/>
      <c r="CU211" s="211"/>
      <c r="CV211" s="211"/>
      <c r="CW211" s="211"/>
      <c r="CX211" s="211"/>
      <c r="CY211" s="211"/>
      <c r="CZ211" s="211"/>
      <c r="DA211" s="211"/>
      <c r="DB211" s="211"/>
      <c r="DC211" s="211"/>
      <c r="DD211" s="211"/>
      <c r="DE211" s="211"/>
      <c r="DF211" s="211"/>
      <c r="DG211" s="211"/>
      <c r="DH211" s="211"/>
      <c r="DI211" s="211"/>
      <c r="DJ211" s="211"/>
      <c r="DK211" s="211"/>
      <c r="DL211" s="211"/>
      <c r="DM211" s="211"/>
      <c r="DN211" s="211"/>
      <c r="DO211" s="211"/>
      <c r="DP211" s="211"/>
      <c r="DQ211" s="211"/>
      <c r="DR211" s="211"/>
      <c r="DS211" s="211"/>
      <c r="DT211" s="211"/>
    </row>
    <row r="212" spans="1:124" ht="17.25" customHeight="1" x14ac:dyDescent="0.2">
      <c r="A212" s="252"/>
      <c r="B212" s="246"/>
      <c r="C212" s="255"/>
      <c r="D212" s="255"/>
      <c r="E212" s="246"/>
      <c r="F212" s="268"/>
      <c r="G212" s="270"/>
      <c r="H212" s="273"/>
      <c r="I212" s="234"/>
      <c r="J212" s="237"/>
      <c r="K212" s="228"/>
      <c r="L212" s="243"/>
      <c r="M212" s="240"/>
      <c r="N212" s="228"/>
      <c r="O212" s="225"/>
      <c r="P212" s="225"/>
      <c r="Q212" s="231"/>
      <c r="R212" s="132"/>
      <c r="S212" s="130"/>
      <c r="T212" s="56">
        <f>VLOOKUP(U212,FORMULAS!$A$15:$B$18,2,0)</f>
        <v>0</v>
      </c>
      <c r="U212" s="57" t="s">
        <v>157</v>
      </c>
      <c r="V212" s="58">
        <f>+IF(U212='Tabla Valoración controles'!$D$4,'Tabla Valoración controles'!$F$4,IF('208-PLA-Ft-78 Mapa Gestión'!U212='Tabla Valoración controles'!$D$5,'Tabla Valoración controles'!$F$5,IF(U212=FORMULAS!$A$10,0,'Tabla Valoración controles'!$F$6)))</f>
        <v>0</v>
      </c>
      <c r="W212" s="57"/>
      <c r="X212" s="59">
        <f>+IF(W212='Tabla Valoración controles'!$D$7,'Tabla Valoración controles'!$F$7,IF(U212=FORMULAS!$A$10,0,'Tabla Valoración controles'!$F$8))</f>
        <v>0</v>
      </c>
      <c r="Y212" s="57"/>
      <c r="Z212" s="58">
        <f>+IF(Y212='Tabla Valoración controles'!$D$9,'Tabla Valoración controles'!$F$9,IF(U212=FORMULAS!$A$10,0,'Tabla Valoración controles'!$F$10))</f>
        <v>0</v>
      </c>
      <c r="AA212" s="57"/>
      <c r="AB212" s="58">
        <f>+IF(AA212='Tabla Valoración controles'!$D$9,'Tabla Valoración controles'!$F$9,IF(W212=FORMULAS!$A$10,0,'Tabla Valoración controles'!$F$10))</f>
        <v>0</v>
      </c>
      <c r="AC212" s="57"/>
      <c r="AD212" s="58">
        <f>+IF(AC212='Tabla Valoración controles'!$D$13,'Tabla Valoración controles'!$F$13,'Tabla Valoración controles'!$F$14)</f>
        <v>0</v>
      </c>
      <c r="AE212" s="105">
        <f t="shared" si="187"/>
        <v>0</v>
      </c>
      <c r="AF212" s="105">
        <f t="shared" si="198"/>
        <v>0</v>
      </c>
      <c r="AG212" s="105">
        <f t="shared" si="143"/>
        <v>0.48</v>
      </c>
      <c r="AH212" s="214"/>
      <c r="AI212" s="214"/>
      <c r="AJ212" s="214"/>
      <c r="AK212" s="214"/>
      <c r="AL212" s="215"/>
      <c r="AM212" s="265"/>
      <c r="AN212" s="212"/>
      <c r="AO212" s="140"/>
      <c r="AP212" s="140"/>
      <c r="AQ212" s="166"/>
      <c r="AR212" s="174"/>
      <c r="AS212" s="174"/>
      <c r="AT212" s="140"/>
      <c r="AU212" s="140"/>
      <c r="AV212" s="144"/>
      <c r="AW212" s="209"/>
      <c r="AX212" s="110"/>
      <c r="AY212" s="110"/>
      <c r="AZ212" s="110"/>
      <c r="BA212" s="110"/>
      <c r="BB212" s="110"/>
      <c r="BC212" s="110"/>
      <c r="BD212" s="110"/>
      <c r="BE212" s="110"/>
      <c r="BF212" s="110"/>
      <c r="BG212" s="110"/>
      <c r="BH212" s="110"/>
      <c r="BI212" s="110"/>
      <c r="BJ212" s="110"/>
      <c r="BK212" s="110"/>
      <c r="BL212" s="110"/>
      <c r="BM212" s="110"/>
      <c r="BN212" s="110"/>
      <c r="BO212" s="110"/>
      <c r="BP212" s="212"/>
      <c r="BQ212" s="212"/>
      <c r="BR212" s="212"/>
      <c r="BS212" s="212"/>
      <c r="BT212" s="212"/>
      <c r="BU212" s="212"/>
      <c r="BV212" s="212"/>
      <c r="BW212" s="212"/>
      <c r="BX212" s="212"/>
      <c r="BY212" s="212"/>
      <c r="BZ212" s="212"/>
      <c r="CA212" s="212"/>
      <c r="CB212" s="212"/>
      <c r="CC212" s="212"/>
      <c r="CD212" s="212"/>
      <c r="CE212" s="212"/>
      <c r="CF212" s="212"/>
      <c r="CG212" s="212"/>
      <c r="CH212" s="212"/>
      <c r="CI212" s="212"/>
      <c r="CJ212" s="212"/>
      <c r="CK212" s="212"/>
      <c r="CL212" s="212"/>
      <c r="CM212" s="212"/>
      <c r="CN212" s="212"/>
      <c r="CO212" s="212"/>
      <c r="CP212" s="212"/>
      <c r="CQ212" s="212"/>
      <c r="CR212" s="212"/>
      <c r="CS212" s="212"/>
      <c r="CT212" s="212"/>
      <c r="CU212" s="212"/>
      <c r="CV212" s="212"/>
      <c r="CW212" s="212"/>
      <c r="CX212" s="212"/>
      <c r="CY212" s="212"/>
      <c r="CZ212" s="212"/>
      <c r="DA212" s="212"/>
      <c r="DB212" s="212"/>
      <c r="DC212" s="212"/>
      <c r="DD212" s="212"/>
      <c r="DE212" s="212"/>
      <c r="DF212" s="212"/>
      <c r="DG212" s="212"/>
      <c r="DH212" s="212"/>
      <c r="DI212" s="212"/>
      <c r="DJ212" s="212"/>
      <c r="DK212" s="212"/>
      <c r="DL212" s="212"/>
      <c r="DM212" s="212"/>
      <c r="DN212" s="212"/>
      <c r="DO212" s="212"/>
      <c r="DP212" s="212"/>
      <c r="DQ212" s="212"/>
      <c r="DR212" s="212"/>
      <c r="DS212" s="212"/>
      <c r="DT212" s="212"/>
    </row>
    <row r="213" spans="1:124" ht="64.5" customHeight="1" x14ac:dyDescent="0.2">
      <c r="A213" s="250">
        <v>35</v>
      </c>
      <c r="B213" s="244" t="s">
        <v>171</v>
      </c>
      <c r="C213" s="253" t="str">
        <f>VLOOKUP(B213,FORMULAS!$A$30:$B$52,2,0)</f>
        <v>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v>
      </c>
      <c r="D213" s="253" t="str">
        <f>VLOOKUP(B213,FORMULAS!$A$30:$C$52,3,0)</f>
        <v>Director de Mejoramiento de Vivienda</v>
      </c>
      <c r="E213" s="244" t="s">
        <v>113</v>
      </c>
      <c r="F213" s="266" t="s">
        <v>448</v>
      </c>
      <c r="G213" s="266" t="s">
        <v>449</v>
      </c>
      <c r="H213" s="271" t="s">
        <v>450</v>
      </c>
      <c r="I213" s="232" t="s">
        <v>260</v>
      </c>
      <c r="J213" s="235">
        <v>600</v>
      </c>
      <c r="K213" s="226" t="str">
        <f>+IF(L213=FORMULAS!$N$2,FORMULAS!$O$2,IF('208-PLA-Ft-78 Mapa Gestión'!L213:L218=FORMULAS!$N$3,FORMULAS!$O$3,IF('208-PLA-Ft-78 Mapa Gestión'!L213:L218=FORMULAS!$N$4,FORMULAS!$O$4,IF('208-PLA-Ft-78 Mapa Gestión'!L213:L218=FORMULAS!$N$5,FORMULAS!$O$5,IF('208-PLA-Ft-78 Mapa Gestión'!L213:L218=FORMULAS!$N$6,FORMULAS!$O$6)))))</f>
        <v>Alta</v>
      </c>
      <c r="L213" s="241">
        <f>+IF(J213&lt;=FORMULAS!$M$2,FORMULAS!$N$2,IF('208-PLA-Ft-78 Mapa Gestión'!J213&lt;=FORMULAS!$M$3,FORMULAS!$N$3,IF('208-PLA-Ft-78 Mapa Gestión'!J213&lt;=FORMULAS!$M$4,FORMULAS!$N$4,IF('208-PLA-Ft-78 Mapa Gestión'!J213&lt;=FORMULAS!$M$5,FORMULAS!$N$5,FORMULAS!$N$6))))</f>
        <v>0.8</v>
      </c>
      <c r="M213" s="238" t="s">
        <v>133</v>
      </c>
      <c r="N213" s="226" t="str">
        <f>+IF(M213=FORMULAS!$H$2,FORMULAS!$I$2,IF('208-PLA-Ft-78 Mapa Gestión'!M213:M218=FORMULAS!$H$3,FORMULAS!$I$3,IF('208-PLA-Ft-78 Mapa Gestión'!M213:M218=FORMULAS!$H$4,FORMULAS!$I$4,IF('208-PLA-Ft-78 Mapa Gestión'!M213:M218=FORMULAS!$H$5,FORMULAS!$I$5,IF('208-PLA-Ft-78 Mapa Gestión'!M213:M218=FORMULAS!$H$6,FORMULAS!$I$6,IF('208-PLA-Ft-78 Mapa Gestión'!M213:M218=FORMULAS!$H$7,FORMULAS!$I$7,IF('208-PLA-Ft-78 Mapa Gestión'!M213:M218=FORMULAS!$H$8,FORMULAS!$I$8,IF('208-PLA-Ft-78 Mapa Gestión'!M213:M218=FORMULAS!$H$9,FORMULAS!$I$9,IF('208-PLA-Ft-78 Mapa Gestión'!M213:M218=FORMULAS!$H$10,FORMULAS!$I$10,IF('208-PLA-Ft-78 Mapa Gestión'!M213:M218=FORMULAS!$H$11,FORMULAS!$I$11))))))))))</f>
        <v>Leve</v>
      </c>
      <c r="O213" s="223">
        <f>VLOOKUP(N213,FORMULAS!$I$1:$J$6,2,0)</f>
        <v>0.2</v>
      </c>
      <c r="P213" s="223" t="str">
        <f t="shared" ref="P213" si="199">CONCATENATE(N213,K213)</f>
        <v>LeveAlta</v>
      </c>
      <c r="Q213" s="229" t="str">
        <f>VLOOKUP(P213,FORMULAS!$K$17:$L$42,2,0)</f>
        <v>Moderado</v>
      </c>
      <c r="R213" s="134">
        <v>1</v>
      </c>
      <c r="S213" s="130" t="s">
        <v>516</v>
      </c>
      <c r="T213" s="56" t="str">
        <f>VLOOKUP(U213,FORMULAS!$A$15:$B$18,2,0)</f>
        <v>Probabilidad</v>
      </c>
      <c r="U213" s="57" t="s">
        <v>13</v>
      </c>
      <c r="V213" s="58">
        <f>+IF(U213='Tabla Valoración controles'!$D$4,'Tabla Valoración controles'!$F$4,IF('208-PLA-Ft-78 Mapa Gestión'!U213='Tabla Valoración controles'!$D$5,'Tabla Valoración controles'!$F$5,IF(U213=FORMULAS!$A$10,0,'Tabla Valoración controles'!$F$6)))</f>
        <v>0.25</v>
      </c>
      <c r="W213" s="57" t="s">
        <v>8</v>
      </c>
      <c r="X213" s="59">
        <f>+IF(W213='Tabla Valoración controles'!$D$7,'Tabla Valoración controles'!$F$7,IF(U213=FORMULAS!$A$10,0,'Tabla Valoración controles'!$F$8))</f>
        <v>0.15</v>
      </c>
      <c r="Y213" s="57" t="s">
        <v>18</v>
      </c>
      <c r="Z213" s="58">
        <f>+IF(Y213='Tabla Valoración controles'!$D$9,'Tabla Valoración controles'!$F$9,IF(U213=FORMULAS!$A$10,0,'Tabla Valoración controles'!$F$10))</f>
        <v>0</v>
      </c>
      <c r="AA213" s="57" t="s">
        <v>22</v>
      </c>
      <c r="AB213" s="58">
        <f>+IF(AA213='Tabla Valoración controles'!$D$9,'Tabla Valoración controles'!$F$9,IF(W213=FORMULAS!$A$10,0,'Tabla Valoración controles'!$F$10))</f>
        <v>0</v>
      </c>
      <c r="AC213" s="57" t="s">
        <v>100</v>
      </c>
      <c r="AD213" s="58">
        <f>+IF(AC213='Tabla Valoración controles'!$D$13,'Tabla Valoración controles'!$F$13,'Tabla Valoración controles'!$F$14)</f>
        <v>0</v>
      </c>
      <c r="AE213" s="105">
        <f t="shared" si="187"/>
        <v>0.4</v>
      </c>
      <c r="AF213" s="105">
        <f>+IF(T213=FORMULAS!$A$8,'208-PLA-Ft-78 Mapa Gestión'!AE213*'208-PLA-Ft-78 Mapa Gestión'!L213:L218,'208-PLA-Ft-78 Mapa Gestión'!AE213*'208-PLA-Ft-78 Mapa Gestión'!O213:O218)</f>
        <v>0.32000000000000006</v>
      </c>
      <c r="AG213" s="105">
        <f>+IF(T213=FORMULAS!$A$8,'208-PLA-Ft-78 Mapa Gestión'!L213:L218-'208-PLA-Ft-78 Mapa Gestión'!AF213,0)</f>
        <v>0.48</v>
      </c>
      <c r="AH213" s="213">
        <f t="shared" ref="AH213" si="200">+AG218</f>
        <v>0.48</v>
      </c>
      <c r="AI213" s="213" t="str">
        <f>+IF(AH213&lt;=FORMULAS!$N$2,FORMULAS!$O$2,IF(AH213&lt;=FORMULAS!$N$3,FORMULAS!$O$3,IF(AH213&lt;=FORMULAS!$N$4,FORMULAS!$O$4,IF(AH213&lt;=FORMULAS!$N$5,FORMULAS!$O$5,FORMULAS!O210))))</f>
        <v>Media</v>
      </c>
      <c r="AJ213" s="213" t="str">
        <f>+IF(T213=FORMULAS!$A$9,AG218,'208-PLA-Ft-78 Mapa Gestión'!N213:N218)</f>
        <v>Leve</v>
      </c>
      <c r="AK213" s="213">
        <f>+IF(T213=FORMULAS!B213,'208-PLA-Ft-78 Mapa Gestión'!AG218,'208-PLA-Ft-78 Mapa Gestión'!O213:O218)</f>
        <v>0.2</v>
      </c>
      <c r="AL213" s="215" t="str">
        <f t="shared" ref="AL213" si="201">CONCATENATE(AJ213,AI213)</f>
        <v>LeveMedia</v>
      </c>
      <c r="AM213" s="216" t="str">
        <f>VLOOKUP(AL213,FORMULAS!$K$17:$L$42,2,0)</f>
        <v>Moderado</v>
      </c>
      <c r="AN213" s="210" t="s">
        <v>163</v>
      </c>
      <c r="AO213" s="140" t="s">
        <v>569</v>
      </c>
      <c r="AP213" s="140" t="s">
        <v>600</v>
      </c>
      <c r="AQ213" s="166" t="s">
        <v>716</v>
      </c>
      <c r="AR213" s="174">
        <v>44562</v>
      </c>
      <c r="AS213" s="174">
        <v>44926</v>
      </c>
      <c r="AT213" s="140" t="s">
        <v>673</v>
      </c>
      <c r="AU213" s="140" t="s">
        <v>674</v>
      </c>
      <c r="AV213" s="157" t="s">
        <v>235</v>
      </c>
      <c r="AW213" s="207" t="s">
        <v>712</v>
      </c>
      <c r="AX213" s="108"/>
      <c r="AY213" s="108"/>
      <c r="AZ213" s="108"/>
      <c r="BA213" s="108"/>
      <c r="BB213" s="108"/>
      <c r="BC213" s="108"/>
      <c r="BD213" s="108"/>
      <c r="BE213" s="108"/>
      <c r="BF213" s="108"/>
      <c r="BG213" s="108"/>
      <c r="BH213" s="108"/>
      <c r="BI213" s="108"/>
      <c r="BJ213" s="108"/>
      <c r="BK213" s="108"/>
      <c r="BL213" s="108"/>
      <c r="BM213" s="108"/>
      <c r="BN213" s="108"/>
      <c r="BO213" s="108"/>
      <c r="BP213" s="210"/>
      <c r="BQ213" s="210"/>
      <c r="BR213" s="210"/>
      <c r="BS213" s="210"/>
      <c r="BT213" s="210"/>
      <c r="BU213" s="210"/>
      <c r="BV213" s="210"/>
      <c r="BW213" s="210"/>
      <c r="BX213" s="210"/>
      <c r="BY213" s="210"/>
      <c r="BZ213" s="210"/>
      <c r="CA213" s="210"/>
      <c r="CB213" s="210"/>
      <c r="CC213" s="210"/>
      <c r="CD213" s="210"/>
      <c r="CE213" s="210"/>
      <c r="CF213" s="210"/>
      <c r="CG213" s="210"/>
      <c r="CH213" s="210"/>
      <c r="CI213" s="210"/>
      <c r="CJ213" s="210"/>
      <c r="CK213" s="210"/>
      <c r="CL213" s="210"/>
      <c r="CM213" s="210"/>
      <c r="CN213" s="210"/>
      <c r="CO213" s="210"/>
      <c r="CP213" s="210"/>
      <c r="CQ213" s="210"/>
      <c r="CR213" s="210"/>
      <c r="CS213" s="210"/>
      <c r="CT213" s="210"/>
      <c r="CU213" s="210"/>
      <c r="CV213" s="210"/>
      <c r="CW213" s="210"/>
      <c r="CX213" s="210"/>
      <c r="CY213" s="210"/>
      <c r="CZ213" s="210"/>
      <c r="DA213" s="210"/>
      <c r="DB213" s="210"/>
      <c r="DC213" s="210"/>
      <c r="DD213" s="210"/>
      <c r="DE213" s="210"/>
      <c r="DF213" s="210"/>
      <c r="DG213" s="210"/>
      <c r="DH213" s="210"/>
      <c r="DI213" s="210"/>
      <c r="DJ213" s="210"/>
      <c r="DK213" s="210"/>
      <c r="DL213" s="210"/>
      <c r="DM213" s="210"/>
      <c r="DN213" s="210"/>
      <c r="DO213" s="210"/>
      <c r="DP213" s="210"/>
      <c r="DQ213" s="210"/>
      <c r="DR213" s="210"/>
      <c r="DS213" s="210"/>
      <c r="DT213" s="210"/>
    </row>
    <row r="214" spans="1:124" ht="17.25" customHeight="1" x14ac:dyDescent="0.2">
      <c r="A214" s="251"/>
      <c r="B214" s="245"/>
      <c r="C214" s="254"/>
      <c r="D214" s="254"/>
      <c r="E214" s="245"/>
      <c r="F214" s="267"/>
      <c r="G214" s="269"/>
      <c r="H214" s="272"/>
      <c r="I214" s="233"/>
      <c r="J214" s="236"/>
      <c r="K214" s="227"/>
      <c r="L214" s="242"/>
      <c r="M214" s="239"/>
      <c r="N214" s="227"/>
      <c r="O214" s="224"/>
      <c r="P214" s="224"/>
      <c r="Q214" s="230"/>
      <c r="R214" s="132"/>
      <c r="S214" s="130"/>
      <c r="T214" s="56">
        <f>VLOOKUP(U214,FORMULAS!$A$15:$B$18,2,0)</f>
        <v>0</v>
      </c>
      <c r="U214" s="57" t="s">
        <v>157</v>
      </c>
      <c r="V214" s="58">
        <f>+IF(U214='Tabla Valoración controles'!$D$4,'Tabla Valoración controles'!$F$4,IF('208-PLA-Ft-78 Mapa Gestión'!U214='Tabla Valoración controles'!$D$5,'Tabla Valoración controles'!$F$5,IF(U214=FORMULAS!$A$10,0,'Tabla Valoración controles'!$F$6)))</f>
        <v>0</v>
      </c>
      <c r="W214" s="57"/>
      <c r="X214" s="59">
        <f>+IF(W214='Tabla Valoración controles'!$D$7,'Tabla Valoración controles'!$F$7,IF(U214=FORMULAS!$A$10,0,'Tabla Valoración controles'!$F$8))</f>
        <v>0</v>
      </c>
      <c r="Y214" s="57"/>
      <c r="Z214" s="58">
        <f>+IF(Y214='Tabla Valoración controles'!$D$9,'Tabla Valoración controles'!$F$9,IF(U214=FORMULAS!$A$10,0,'Tabla Valoración controles'!$F$10))</f>
        <v>0</v>
      </c>
      <c r="AA214" s="57"/>
      <c r="AB214" s="58">
        <f>+IF(AA214='Tabla Valoración controles'!$D$9,'Tabla Valoración controles'!$F$9,IF(W214=FORMULAS!$A$10,0,'Tabla Valoración controles'!$F$10))</f>
        <v>0</v>
      </c>
      <c r="AC214" s="57"/>
      <c r="AD214" s="58">
        <f>+IF(AC214='Tabla Valoración controles'!$D$13,'Tabla Valoración controles'!$F$13,'Tabla Valoración controles'!$F$14)</f>
        <v>0</v>
      </c>
      <c r="AE214" s="105">
        <f t="shared" si="187"/>
        <v>0</v>
      </c>
      <c r="AF214" s="105">
        <f t="shared" ref="AF214" si="202">+AE214*AG213</f>
        <v>0</v>
      </c>
      <c r="AG214" s="105">
        <f t="shared" ref="AG214" si="203">+AG213-AF214</f>
        <v>0.48</v>
      </c>
      <c r="AH214" s="214"/>
      <c r="AI214" s="214"/>
      <c r="AJ214" s="214"/>
      <c r="AK214" s="214"/>
      <c r="AL214" s="215"/>
      <c r="AM214" s="217"/>
      <c r="AN214" s="211"/>
      <c r="AO214" s="140"/>
      <c r="AP214" s="140"/>
      <c r="AQ214" s="166"/>
      <c r="AR214" s="174"/>
      <c r="AS214" s="174"/>
      <c r="AT214" s="140"/>
      <c r="AU214" s="140"/>
      <c r="AV214" s="143"/>
      <c r="AW214" s="208"/>
      <c r="AX214" s="109"/>
      <c r="AY214" s="109"/>
      <c r="AZ214" s="109"/>
      <c r="BA214" s="109"/>
      <c r="BB214" s="109"/>
      <c r="BC214" s="109"/>
      <c r="BD214" s="109"/>
      <c r="BE214" s="109"/>
      <c r="BF214" s="109"/>
      <c r="BG214" s="109"/>
      <c r="BH214" s="109"/>
      <c r="BI214" s="109"/>
      <c r="BJ214" s="109"/>
      <c r="BK214" s="109"/>
      <c r="BL214" s="109"/>
      <c r="BM214" s="109"/>
      <c r="BN214" s="109"/>
      <c r="BO214" s="109"/>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c r="CR214" s="211"/>
      <c r="CS214" s="211"/>
      <c r="CT214" s="211"/>
      <c r="CU214" s="211"/>
      <c r="CV214" s="211"/>
      <c r="CW214" s="211"/>
      <c r="CX214" s="211"/>
      <c r="CY214" s="211"/>
      <c r="CZ214" s="211"/>
      <c r="DA214" s="211"/>
      <c r="DB214" s="211"/>
      <c r="DC214" s="211"/>
      <c r="DD214" s="211"/>
      <c r="DE214" s="211"/>
      <c r="DF214" s="211"/>
      <c r="DG214" s="211"/>
      <c r="DH214" s="211"/>
      <c r="DI214" s="211"/>
      <c r="DJ214" s="211"/>
      <c r="DK214" s="211"/>
      <c r="DL214" s="211"/>
      <c r="DM214" s="211"/>
      <c r="DN214" s="211"/>
      <c r="DO214" s="211"/>
      <c r="DP214" s="211"/>
      <c r="DQ214" s="211"/>
      <c r="DR214" s="211"/>
      <c r="DS214" s="211"/>
      <c r="DT214" s="211"/>
    </row>
    <row r="215" spans="1:124" ht="17.25" customHeight="1" x14ac:dyDescent="0.2">
      <c r="A215" s="251"/>
      <c r="B215" s="245"/>
      <c r="C215" s="254"/>
      <c r="D215" s="254"/>
      <c r="E215" s="245"/>
      <c r="F215" s="267"/>
      <c r="G215" s="269"/>
      <c r="H215" s="272"/>
      <c r="I215" s="233"/>
      <c r="J215" s="236"/>
      <c r="K215" s="227"/>
      <c r="L215" s="242"/>
      <c r="M215" s="239"/>
      <c r="N215" s="227"/>
      <c r="O215" s="224"/>
      <c r="P215" s="224"/>
      <c r="Q215" s="230"/>
      <c r="R215" s="132"/>
      <c r="S215" s="130"/>
      <c r="T215" s="56">
        <f>VLOOKUP(U215,FORMULAS!$A$15:$B$18,2,0)</f>
        <v>0</v>
      </c>
      <c r="U215" s="57" t="s">
        <v>157</v>
      </c>
      <c r="V215" s="58">
        <f>+IF(U215='Tabla Valoración controles'!$D$4,'Tabla Valoración controles'!$F$4,IF('208-PLA-Ft-78 Mapa Gestión'!U215='Tabla Valoración controles'!$D$5,'Tabla Valoración controles'!$F$5,IF(U215=FORMULAS!$A$10,0,'Tabla Valoración controles'!$F$6)))</f>
        <v>0</v>
      </c>
      <c r="W215" s="57"/>
      <c r="X215" s="59">
        <f>+IF(W215='Tabla Valoración controles'!$D$7,'Tabla Valoración controles'!$F$7,IF(U215=FORMULAS!$A$10,0,'Tabla Valoración controles'!$F$8))</f>
        <v>0</v>
      </c>
      <c r="Y215" s="57"/>
      <c r="Z215" s="58">
        <f>+IF(Y215='Tabla Valoración controles'!$D$9,'Tabla Valoración controles'!$F$9,IF(U215=FORMULAS!$A$10,0,'Tabla Valoración controles'!$F$10))</f>
        <v>0</v>
      </c>
      <c r="AA215" s="57"/>
      <c r="AB215" s="58">
        <f>+IF(AA215='Tabla Valoración controles'!$D$9,'Tabla Valoración controles'!$F$9,IF(W215=FORMULAS!$A$10,0,'Tabla Valoración controles'!$F$10))</f>
        <v>0</v>
      </c>
      <c r="AC215" s="57"/>
      <c r="AD215" s="58">
        <f>+IF(AC215='Tabla Valoración controles'!$D$13,'Tabla Valoración controles'!$F$13,'Tabla Valoración controles'!$F$14)</f>
        <v>0</v>
      </c>
      <c r="AE215" s="105">
        <f t="shared" si="187"/>
        <v>0</v>
      </c>
      <c r="AF215" s="105">
        <f t="shared" ref="AF215:AF218" si="204">+AF214*AE215</f>
        <v>0</v>
      </c>
      <c r="AG215" s="105">
        <f t="shared" si="143"/>
        <v>0.48</v>
      </c>
      <c r="AH215" s="214"/>
      <c r="AI215" s="214"/>
      <c r="AJ215" s="214"/>
      <c r="AK215" s="214"/>
      <c r="AL215" s="215"/>
      <c r="AM215" s="217"/>
      <c r="AN215" s="211"/>
      <c r="AO215" s="140"/>
      <c r="AP215" s="140"/>
      <c r="AQ215" s="166"/>
      <c r="AR215" s="174"/>
      <c r="AS215" s="174"/>
      <c r="AT215" s="140"/>
      <c r="AU215" s="140"/>
      <c r="AV215" s="143"/>
      <c r="AW215" s="208"/>
      <c r="AX215" s="109"/>
      <c r="AY215" s="109"/>
      <c r="AZ215" s="109"/>
      <c r="BA215" s="109"/>
      <c r="BB215" s="109"/>
      <c r="BC215" s="109"/>
      <c r="BD215" s="109"/>
      <c r="BE215" s="109"/>
      <c r="BF215" s="109"/>
      <c r="BG215" s="109"/>
      <c r="BH215" s="109"/>
      <c r="BI215" s="109"/>
      <c r="BJ215" s="109"/>
      <c r="BK215" s="109"/>
      <c r="BL215" s="109"/>
      <c r="BM215" s="109"/>
      <c r="BN215" s="109"/>
      <c r="BO215" s="109"/>
      <c r="BP215" s="211"/>
      <c r="BQ215" s="211"/>
      <c r="BR215" s="211"/>
      <c r="BS215" s="211"/>
      <c r="BT215" s="211"/>
      <c r="BU215" s="211"/>
      <c r="BV215" s="211"/>
      <c r="BW215" s="211"/>
      <c r="BX215" s="211"/>
      <c r="BY215" s="211"/>
      <c r="BZ215" s="211"/>
      <c r="CA215" s="211"/>
      <c r="CB215" s="211"/>
      <c r="CC215" s="211"/>
      <c r="CD215" s="211"/>
      <c r="CE215" s="211"/>
      <c r="CF215" s="211"/>
      <c r="CG215" s="211"/>
      <c r="CH215" s="211"/>
      <c r="CI215" s="211"/>
      <c r="CJ215" s="211"/>
      <c r="CK215" s="211"/>
      <c r="CL215" s="211"/>
      <c r="CM215" s="211"/>
      <c r="CN215" s="211"/>
      <c r="CO215" s="211"/>
      <c r="CP215" s="211"/>
      <c r="CQ215" s="211"/>
      <c r="CR215" s="211"/>
      <c r="CS215" s="211"/>
      <c r="CT215" s="211"/>
      <c r="CU215" s="211"/>
      <c r="CV215" s="211"/>
      <c r="CW215" s="211"/>
      <c r="CX215" s="211"/>
      <c r="CY215" s="211"/>
      <c r="CZ215" s="211"/>
      <c r="DA215" s="211"/>
      <c r="DB215" s="211"/>
      <c r="DC215" s="211"/>
      <c r="DD215" s="211"/>
      <c r="DE215" s="211"/>
      <c r="DF215" s="211"/>
      <c r="DG215" s="211"/>
      <c r="DH215" s="211"/>
      <c r="DI215" s="211"/>
      <c r="DJ215" s="211"/>
      <c r="DK215" s="211"/>
      <c r="DL215" s="211"/>
      <c r="DM215" s="211"/>
      <c r="DN215" s="211"/>
      <c r="DO215" s="211"/>
      <c r="DP215" s="211"/>
      <c r="DQ215" s="211"/>
      <c r="DR215" s="211"/>
      <c r="DS215" s="211"/>
      <c r="DT215" s="211"/>
    </row>
    <row r="216" spans="1:124" ht="17.25" customHeight="1" x14ac:dyDescent="0.2">
      <c r="A216" s="251"/>
      <c r="B216" s="245"/>
      <c r="C216" s="254"/>
      <c r="D216" s="254"/>
      <c r="E216" s="245"/>
      <c r="F216" s="267"/>
      <c r="G216" s="269"/>
      <c r="H216" s="272"/>
      <c r="I216" s="233"/>
      <c r="J216" s="236"/>
      <c r="K216" s="227"/>
      <c r="L216" s="242"/>
      <c r="M216" s="239"/>
      <c r="N216" s="227"/>
      <c r="O216" s="224"/>
      <c r="P216" s="224"/>
      <c r="Q216" s="230"/>
      <c r="R216" s="132"/>
      <c r="S216" s="130"/>
      <c r="T216" s="56">
        <f>VLOOKUP(U216,FORMULAS!$A$15:$B$18,2,0)</f>
        <v>0</v>
      </c>
      <c r="U216" s="57" t="s">
        <v>157</v>
      </c>
      <c r="V216" s="58">
        <f>+IF(U216='Tabla Valoración controles'!$D$4,'Tabla Valoración controles'!$F$4,IF('208-PLA-Ft-78 Mapa Gestión'!U216='Tabla Valoración controles'!$D$5,'Tabla Valoración controles'!$F$5,IF(U216=FORMULAS!$A$10,0,'Tabla Valoración controles'!$F$6)))</f>
        <v>0</v>
      </c>
      <c r="W216" s="57"/>
      <c r="X216" s="59">
        <f>+IF(W216='Tabla Valoración controles'!$D$7,'Tabla Valoración controles'!$F$7,IF(U216=FORMULAS!$A$10,0,'Tabla Valoración controles'!$F$8))</f>
        <v>0</v>
      </c>
      <c r="Y216" s="57"/>
      <c r="Z216" s="58">
        <f>+IF(Y216='Tabla Valoración controles'!$D$9,'Tabla Valoración controles'!$F$9,IF(U216=FORMULAS!$A$10,0,'Tabla Valoración controles'!$F$10))</f>
        <v>0</v>
      </c>
      <c r="AA216" s="57"/>
      <c r="AB216" s="58">
        <f>+IF(AA216='Tabla Valoración controles'!$D$9,'Tabla Valoración controles'!$F$9,IF(W216=FORMULAS!$A$10,0,'Tabla Valoración controles'!$F$10))</f>
        <v>0</v>
      </c>
      <c r="AC216" s="57"/>
      <c r="AD216" s="58">
        <f>+IF(AC216='Tabla Valoración controles'!$D$13,'Tabla Valoración controles'!$F$13,'Tabla Valoración controles'!$F$14)</f>
        <v>0</v>
      </c>
      <c r="AE216" s="105">
        <f t="shared" si="187"/>
        <v>0</v>
      </c>
      <c r="AF216" s="105">
        <f t="shared" si="204"/>
        <v>0</v>
      </c>
      <c r="AG216" s="105">
        <f t="shared" si="143"/>
        <v>0.48</v>
      </c>
      <c r="AH216" s="214"/>
      <c r="AI216" s="214"/>
      <c r="AJ216" s="214"/>
      <c r="AK216" s="214"/>
      <c r="AL216" s="215"/>
      <c r="AM216" s="217"/>
      <c r="AN216" s="211"/>
      <c r="AO216" s="140"/>
      <c r="AP216" s="140"/>
      <c r="AQ216" s="166"/>
      <c r="AR216" s="174"/>
      <c r="AS216" s="174"/>
      <c r="AT216" s="140"/>
      <c r="AU216" s="140"/>
      <c r="AV216" s="143"/>
      <c r="AW216" s="208"/>
      <c r="AX216" s="109"/>
      <c r="AY216" s="109"/>
      <c r="AZ216" s="109"/>
      <c r="BA216" s="109"/>
      <c r="BB216" s="109"/>
      <c r="BC216" s="109"/>
      <c r="BD216" s="109"/>
      <c r="BE216" s="109"/>
      <c r="BF216" s="109"/>
      <c r="BG216" s="109"/>
      <c r="BH216" s="109"/>
      <c r="BI216" s="109"/>
      <c r="BJ216" s="109"/>
      <c r="BK216" s="109"/>
      <c r="BL216" s="109"/>
      <c r="BM216" s="109"/>
      <c r="BN216" s="109"/>
      <c r="BO216" s="109"/>
      <c r="BP216" s="211"/>
      <c r="BQ216" s="211"/>
      <c r="BR216" s="211"/>
      <c r="BS216" s="211"/>
      <c r="BT216" s="211"/>
      <c r="BU216" s="211"/>
      <c r="BV216" s="211"/>
      <c r="BW216" s="211"/>
      <c r="BX216" s="211"/>
      <c r="BY216" s="211"/>
      <c r="BZ216" s="211"/>
      <c r="CA216" s="211"/>
      <c r="CB216" s="211"/>
      <c r="CC216" s="211"/>
      <c r="CD216" s="211"/>
      <c r="CE216" s="211"/>
      <c r="CF216" s="211"/>
      <c r="CG216" s="211"/>
      <c r="CH216" s="211"/>
      <c r="CI216" s="211"/>
      <c r="CJ216" s="211"/>
      <c r="CK216" s="211"/>
      <c r="CL216" s="211"/>
      <c r="CM216" s="211"/>
      <c r="CN216" s="211"/>
      <c r="CO216" s="211"/>
      <c r="CP216" s="211"/>
      <c r="CQ216" s="211"/>
      <c r="CR216" s="211"/>
      <c r="CS216" s="211"/>
      <c r="CT216" s="211"/>
      <c r="CU216" s="211"/>
      <c r="CV216" s="211"/>
      <c r="CW216" s="211"/>
      <c r="CX216" s="211"/>
      <c r="CY216" s="211"/>
      <c r="CZ216" s="211"/>
      <c r="DA216" s="211"/>
      <c r="DB216" s="211"/>
      <c r="DC216" s="211"/>
      <c r="DD216" s="211"/>
      <c r="DE216" s="211"/>
      <c r="DF216" s="211"/>
      <c r="DG216" s="211"/>
      <c r="DH216" s="211"/>
      <c r="DI216" s="211"/>
      <c r="DJ216" s="211"/>
      <c r="DK216" s="211"/>
      <c r="DL216" s="211"/>
      <c r="DM216" s="211"/>
      <c r="DN216" s="211"/>
      <c r="DO216" s="211"/>
      <c r="DP216" s="211"/>
      <c r="DQ216" s="211"/>
      <c r="DR216" s="211"/>
      <c r="DS216" s="211"/>
      <c r="DT216" s="211"/>
    </row>
    <row r="217" spans="1:124" ht="17.25" customHeight="1" x14ac:dyDescent="0.2">
      <c r="A217" s="251"/>
      <c r="B217" s="245"/>
      <c r="C217" s="254"/>
      <c r="D217" s="254"/>
      <c r="E217" s="245"/>
      <c r="F217" s="267"/>
      <c r="G217" s="269"/>
      <c r="H217" s="272"/>
      <c r="I217" s="233"/>
      <c r="J217" s="236"/>
      <c r="K217" s="227"/>
      <c r="L217" s="242"/>
      <c r="M217" s="239"/>
      <c r="N217" s="227"/>
      <c r="O217" s="224"/>
      <c r="P217" s="224"/>
      <c r="Q217" s="230"/>
      <c r="R217" s="132"/>
      <c r="S217" s="130"/>
      <c r="T217" s="56">
        <f>VLOOKUP(U217,FORMULAS!$A$15:$B$18,2,0)</f>
        <v>0</v>
      </c>
      <c r="U217" s="57" t="s">
        <v>157</v>
      </c>
      <c r="V217" s="58">
        <f>+IF(U217='Tabla Valoración controles'!$D$4,'Tabla Valoración controles'!$F$4,IF('208-PLA-Ft-78 Mapa Gestión'!U217='Tabla Valoración controles'!$D$5,'Tabla Valoración controles'!$F$5,IF(U217=FORMULAS!$A$10,0,'Tabla Valoración controles'!$F$6)))</f>
        <v>0</v>
      </c>
      <c r="W217" s="57"/>
      <c r="X217" s="59">
        <f>+IF(W217='Tabla Valoración controles'!$D$7,'Tabla Valoración controles'!$F$7,IF(U217=FORMULAS!$A$10,0,'Tabla Valoración controles'!$F$8))</f>
        <v>0</v>
      </c>
      <c r="Y217" s="57"/>
      <c r="Z217" s="58">
        <f>+IF(Y217='Tabla Valoración controles'!$D$9,'Tabla Valoración controles'!$F$9,IF(U217=FORMULAS!$A$10,0,'Tabla Valoración controles'!$F$10))</f>
        <v>0</v>
      </c>
      <c r="AA217" s="57"/>
      <c r="AB217" s="58">
        <f>+IF(AA217='Tabla Valoración controles'!$D$9,'Tabla Valoración controles'!$F$9,IF(W217=FORMULAS!$A$10,0,'Tabla Valoración controles'!$F$10))</f>
        <v>0</v>
      </c>
      <c r="AC217" s="57"/>
      <c r="AD217" s="58">
        <f>+IF(AC217='Tabla Valoración controles'!$D$13,'Tabla Valoración controles'!$F$13,'Tabla Valoración controles'!$F$14)</f>
        <v>0</v>
      </c>
      <c r="AE217" s="105">
        <f t="shared" si="187"/>
        <v>0</v>
      </c>
      <c r="AF217" s="105">
        <f t="shared" si="204"/>
        <v>0</v>
      </c>
      <c r="AG217" s="105">
        <f t="shared" si="143"/>
        <v>0.48</v>
      </c>
      <c r="AH217" s="214"/>
      <c r="AI217" s="214"/>
      <c r="AJ217" s="214"/>
      <c r="AK217" s="214"/>
      <c r="AL217" s="215"/>
      <c r="AM217" s="217"/>
      <c r="AN217" s="211"/>
      <c r="AO217" s="140"/>
      <c r="AP217" s="140"/>
      <c r="AQ217" s="166"/>
      <c r="AR217" s="174"/>
      <c r="AS217" s="174"/>
      <c r="AT217" s="140"/>
      <c r="AU217" s="140"/>
      <c r="AV217" s="143"/>
      <c r="AW217" s="208"/>
      <c r="AX217" s="109"/>
      <c r="AY217" s="109"/>
      <c r="AZ217" s="109"/>
      <c r="BA217" s="109"/>
      <c r="BB217" s="109"/>
      <c r="BC217" s="109"/>
      <c r="BD217" s="109"/>
      <c r="BE217" s="109"/>
      <c r="BF217" s="109"/>
      <c r="BG217" s="109"/>
      <c r="BH217" s="109"/>
      <c r="BI217" s="109"/>
      <c r="BJ217" s="109"/>
      <c r="BK217" s="109"/>
      <c r="BL217" s="109"/>
      <c r="BM217" s="109"/>
      <c r="BN217" s="109"/>
      <c r="BO217" s="109"/>
      <c r="BP217" s="211"/>
      <c r="BQ217" s="211"/>
      <c r="BR217" s="211"/>
      <c r="BS217" s="211"/>
      <c r="BT217" s="211"/>
      <c r="BU217" s="211"/>
      <c r="BV217" s="211"/>
      <c r="BW217" s="211"/>
      <c r="BX217" s="211"/>
      <c r="BY217" s="211"/>
      <c r="BZ217" s="211"/>
      <c r="CA217" s="211"/>
      <c r="CB217" s="211"/>
      <c r="CC217" s="211"/>
      <c r="CD217" s="211"/>
      <c r="CE217" s="211"/>
      <c r="CF217" s="211"/>
      <c r="CG217" s="211"/>
      <c r="CH217" s="211"/>
      <c r="CI217" s="211"/>
      <c r="CJ217" s="211"/>
      <c r="CK217" s="211"/>
      <c r="CL217" s="211"/>
      <c r="CM217" s="211"/>
      <c r="CN217" s="211"/>
      <c r="CO217" s="211"/>
      <c r="CP217" s="211"/>
      <c r="CQ217" s="211"/>
      <c r="CR217" s="211"/>
      <c r="CS217" s="211"/>
      <c r="CT217" s="211"/>
      <c r="CU217" s="211"/>
      <c r="CV217" s="211"/>
      <c r="CW217" s="211"/>
      <c r="CX217" s="211"/>
      <c r="CY217" s="211"/>
      <c r="CZ217" s="211"/>
      <c r="DA217" s="211"/>
      <c r="DB217" s="211"/>
      <c r="DC217" s="211"/>
      <c r="DD217" s="211"/>
      <c r="DE217" s="211"/>
      <c r="DF217" s="211"/>
      <c r="DG217" s="211"/>
      <c r="DH217" s="211"/>
      <c r="DI217" s="211"/>
      <c r="DJ217" s="211"/>
      <c r="DK217" s="211"/>
      <c r="DL217" s="211"/>
      <c r="DM217" s="211"/>
      <c r="DN217" s="211"/>
      <c r="DO217" s="211"/>
      <c r="DP217" s="211"/>
      <c r="DQ217" s="211"/>
      <c r="DR217" s="211"/>
      <c r="DS217" s="211"/>
      <c r="DT217" s="211"/>
    </row>
    <row r="218" spans="1:124" ht="17.25" customHeight="1" x14ac:dyDescent="0.2">
      <c r="A218" s="252"/>
      <c r="B218" s="246"/>
      <c r="C218" s="255"/>
      <c r="D218" s="255"/>
      <c r="E218" s="246"/>
      <c r="F218" s="268"/>
      <c r="G218" s="270"/>
      <c r="H218" s="273"/>
      <c r="I218" s="234"/>
      <c r="J218" s="237"/>
      <c r="K218" s="228"/>
      <c r="L218" s="243"/>
      <c r="M218" s="240"/>
      <c r="N218" s="228"/>
      <c r="O218" s="225"/>
      <c r="P218" s="225"/>
      <c r="Q218" s="231"/>
      <c r="R218" s="132"/>
      <c r="S218" s="130"/>
      <c r="T218" s="56">
        <f>VLOOKUP(U218,FORMULAS!$A$15:$B$18,2,0)</f>
        <v>0</v>
      </c>
      <c r="U218" s="57" t="s">
        <v>157</v>
      </c>
      <c r="V218" s="58">
        <f>+IF(U218='Tabla Valoración controles'!$D$4,'Tabla Valoración controles'!$F$4,IF('208-PLA-Ft-78 Mapa Gestión'!U218='Tabla Valoración controles'!$D$5,'Tabla Valoración controles'!$F$5,IF(U218=FORMULAS!$A$10,0,'Tabla Valoración controles'!$F$6)))</f>
        <v>0</v>
      </c>
      <c r="W218" s="57"/>
      <c r="X218" s="59">
        <f>+IF(W218='Tabla Valoración controles'!$D$7,'Tabla Valoración controles'!$F$7,IF(U218=FORMULAS!$A$10,0,'Tabla Valoración controles'!$F$8))</f>
        <v>0</v>
      </c>
      <c r="Y218" s="57"/>
      <c r="Z218" s="58">
        <f>+IF(Y218='Tabla Valoración controles'!$D$9,'Tabla Valoración controles'!$F$9,IF(U218=FORMULAS!$A$10,0,'Tabla Valoración controles'!$F$10))</f>
        <v>0</v>
      </c>
      <c r="AA218" s="57"/>
      <c r="AB218" s="58">
        <f>+IF(AA218='Tabla Valoración controles'!$D$9,'Tabla Valoración controles'!$F$9,IF(W218=FORMULAS!$A$10,0,'Tabla Valoración controles'!$F$10))</f>
        <v>0</v>
      </c>
      <c r="AC218" s="57"/>
      <c r="AD218" s="58">
        <f>+IF(AC218='Tabla Valoración controles'!$D$13,'Tabla Valoración controles'!$F$13,'Tabla Valoración controles'!$F$14)</f>
        <v>0</v>
      </c>
      <c r="AE218" s="105">
        <f t="shared" si="187"/>
        <v>0</v>
      </c>
      <c r="AF218" s="105">
        <f t="shared" si="204"/>
        <v>0</v>
      </c>
      <c r="AG218" s="105">
        <f t="shared" si="143"/>
        <v>0.48</v>
      </c>
      <c r="AH218" s="214"/>
      <c r="AI218" s="214"/>
      <c r="AJ218" s="214"/>
      <c r="AK218" s="214"/>
      <c r="AL218" s="215"/>
      <c r="AM218" s="265"/>
      <c r="AN218" s="212"/>
      <c r="AO218" s="140"/>
      <c r="AP218" s="140"/>
      <c r="AQ218" s="166"/>
      <c r="AR218" s="174"/>
      <c r="AS218" s="174"/>
      <c r="AT218" s="140"/>
      <c r="AU218" s="140"/>
      <c r="AV218" s="144"/>
      <c r="AW218" s="209"/>
      <c r="AX218" s="110"/>
      <c r="AY218" s="110"/>
      <c r="AZ218" s="110"/>
      <c r="BA218" s="110"/>
      <c r="BB218" s="110"/>
      <c r="BC218" s="110"/>
      <c r="BD218" s="110"/>
      <c r="BE218" s="110"/>
      <c r="BF218" s="110"/>
      <c r="BG218" s="110"/>
      <c r="BH218" s="110"/>
      <c r="BI218" s="110"/>
      <c r="BJ218" s="110"/>
      <c r="BK218" s="110"/>
      <c r="BL218" s="110"/>
      <c r="BM218" s="110"/>
      <c r="BN218" s="110"/>
      <c r="BO218" s="110"/>
      <c r="BP218" s="212"/>
      <c r="BQ218" s="212"/>
      <c r="BR218" s="212"/>
      <c r="BS218" s="212"/>
      <c r="BT218" s="212"/>
      <c r="BU218" s="212"/>
      <c r="BV218" s="212"/>
      <c r="BW218" s="212"/>
      <c r="BX218" s="212"/>
      <c r="BY218" s="212"/>
      <c r="BZ218" s="212"/>
      <c r="CA218" s="212"/>
      <c r="CB218" s="212"/>
      <c r="CC218" s="212"/>
      <c r="CD218" s="212"/>
      <c r="CE218" s="212"/>
      <c r="CF218" s="212"/>
      <c r="CG218" s="212"/>
      <c r="CH218" s="212"/>
      <c r="CI218" s="212"/>
      <c r="CJ218" s="212"/>
      <c r="CK218" s="212"/>
      <c r="CL218" s="212"/>
      <c r="CM218" s="212"/>
      <c r="CN218" s="212"/>
      <c r="CO218" s="212"/>
      <c r="CP218" s="212"/>
      <c r="CQ218" s="212"/>
      <c r="CR218" s="212"/>
      <c r="CS218" s="212"/>
      <c r="CT218" s="212"/>
      <c r="CU218" s="212"/>
      <c r="CV218" s="212"/>
      <c r="CW218" s="212"/>
      <c r="CX218" s="212"/>
      <c r="CY218" s="212"/>
      <c r="CZ218" s="212"/>
      <c r="DA218" s="212"/>
      <c r="DB218" s="212"/>
      <c r="DC218" s="212"/>
      <c r="DD218" s="212"/>
      <c r="DE218" s="212"/>
      <c r="DF218" s="212"/>
      <c r="DG218" s="212"/>
      <c r="DH218" s="212"/>
      <c r="DI218" s="212"/>
      <c r="DJ218" s="212"/>
      <c r="DK218" s="212"/>
      <c r="DL218" s="212"/>
      <c r="DM218" s="212"/>
      <c r="DN218" s="212"/>
      <c r="DO218" s="212"/>
      <c r="DP218" s="212"/>
      <c r="DQ218" s="212"/>
      <c r="DR218" s="212"/>
      <c r="DS218" s="212"/>
      <c r="DT218" s="212"/>
    </row>
    <row r="219" spans="1:124" ht="75.75" customHeight="1" x14ac:dyDescent="0.2">
      <c r="A219" s="250">
        <v>36</v>
      </c>
      <c r="B219" s="244" t="s">
        <v>180</v>
      </c>
      <c r="C219" s="253" t="str">
        <f>VLOOKUP(B219,FORMULAS!$A$30:$B$52,2,0)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219" s="253" t="str">
        <f>VLOOKUP(B219,FORMULAS!$A$30:$C$52,3,0)</f>
        <v xml:space="preserve">Subdirector Administrativo </v>
      </c>
      <c r="E219" s="244" t="s">
        <v>113</v>
      </c>
      <c r="F219" s="244" t="s">
        <v>451</v>
      </c>
      <c r="G219" s="244" t="s">
        <v>452</v>
      </c>
      <c r="H219" s="244" t="s">
        <v>453</v>
      </c>
      <c r="I219" s="232" t="s">
        <v>260</v>
      </c>
      <c r="J219" s="235">
        <v>192</v>
      </c>
      <c r="K219" s="226" t="str">
        <f>+IF(L219=FORMULAS!$N$2,FORMULAS!$O$2,IF('208-PLA-Ft-78 Mapa Gestión'!L219:L224=FORMULAS!$N$3,FORMULAS!$O$3,IF('208-PLA-Ft-78 Mapa Gestión'!L219:L224=FORMULAS!$N$4,FORMULAS!$O$4,IF('208-PLA-Ft-78 Mapa Gestión'!L219:L224=FORMULAS!$N$5,FORMULAS!$O$5,IF('208-PLA-Ft-78 Mapa Gestión'!L219:L224=FORMULAS!$N$6,FORMULAS!$O$6)))))</f>
        <v>Media</v>
      </c>
      <c r="L219" s="241">
        <f>+IF(J219&lt;=FORMULAS!$M$2,FORMULAS!$N$2,IF('208-PLA-Ft-78 Mapa Gestión'!J219&lt;=FORMULAS!$M$3,FORMULAS!$N$3,IF('208-PLA-Ft-78 Mapa Gestión'!J219&lt;=FORMULAS!$M$4,FORMULAS!$N$4,IF('208-PLA-Ft-78 Mapa Gestión'!J219&lt;=FORMULAS!$M$5,FORMULAS!$N$5,FORMULAS!$N$6))))</f>
        <v>0.6</v>
      </c>
      <c r="M219" s="238" t="s">
        <v>84</v>
      </c>
      <c r="N219" s="226" t="str">
        <f>+IF(M219=FORMULAS!$H$2,FORMULAS!$I$2,IF('208-PLA-Ft-78 Mapa Gestión'!M219:M224=FORMULAS!$H$3,FORMULAS!$I$3,IF('208-PLA-Ft-78 Mapa Gestión'!M219:M224=FORMULAS!$H$4,FORMULAS!$I$4,IF('208-PLA-Ft-78 Mapa Gestión'!M219:M224=FORMULAS!$H$5,FORMULAS!$I$5,IF('208-PLA-Ft-78 Mapa Gestión'!M219:M224=FORMULAS!$H$6,FORMULAS!$I$6,IF('208-PLA-Ft-78 Mapa Gestión'!M219:M224=FORMULAS!$H$7,FORMULAS!$I$7,IF('208-PLA-Ft-78 Mapa Gestión'!M219:M224=FORMULAS!$H$8,FORMULAS!$I$8,IF('208-PLA-Ft-78 Mapa Gestión'!M219:M224=FORMULAS!$H$9,FORMULAS!$I$9,IF('208-PLA-Ft-78 Mapa Gestión'!M219:M224=FORMULAS!$H$10,FORMULAS!$I$10,IF('208-PLA-Ft-78 Mapa Gestión'!M219:M224=FORMULAS!$H$11,FORMULAS!$I$11))))))))))</f>
        <v>Menor</v>
      </c>
      <c r="O219" s="223">
        <f>VLOOKUP(N219,FORMULAS!$I$1:$J$6,2,0)</f>
        <v>0.4</v>
      </c>
      <c r="P219" s="223" t="str">
        <f t="shared" ref="P219" si="205">CONCATENATE(N219,K219)</f>
        <v>MenorMedia</v>
      </c>
      <c r="Q219" s="229" t="str">
        <f>VLOOKUP(P219,FORMULAS!$K$17:$L$42,2,0)</f>
        <v>Moderado</v>
      </c>
      <c r="R219" s="132">
        <v>1</v>
      </c>
      <c r="S219" s="130" t="s">
        <v>517</v>
      </c>
      <c r="T219" s="56" t="str">
        <f>VLOOKUP(U219,FORMULAS!$A$15:$B$18,2,0)</f>
        <v>Probabilidad</v>
      </c>
      <c r="U219" s="57" t="s">
        <v>14</v>
      </c>
      <c r="V219" s="58">
        <f>+IF(U219='Tabla Valoración controles'!$D$4,'Tabla Valoración controles'!$F$4,IF('208-PLA-Ft-78 Mapa Gestión'!U219='Tabla Valoración controles'!$D$5,'Tabla Valoración controles'!$F$5,IF(U219=FORMULAS!$A$10,0,'Tabla Valoración controles'!$F$6)))</f>
        <v>0.15</v>
      </c>
      <c r="W219" s="57" t="s">
        <v>9</v>
      </c>
      <c r="X219" s="59">
        <f>+IF(W219='Tabla Valoración controles'!$D$7,'Tabla Valoración controles'!$F$7,IF(U219=FORMULAS!$A$10,0,'Tabla Valoración controles'!$F$8))</f>
        <v>0.25</v>
      </c>
      <c r="Y219" s="57" t="s">
        <v>19</v>
      </c>
      <c r="Z219" s="58">
        <f>+IF(Y219='Tabla Valoración controles'!$D$9,'Tabla Valoración controles'!$F$9,IF(U219=FORMULAS!$A$10,0,'Tabla Valoración controles'!$F$10))</f>
        <v>0</v>
      </c>
      <c r="AA219" s="57" t="s">
        <v>22</v>
      </c>
      <c r="AB219" s="58">
        <f>+IF(AA219='Tabla Valoración controles'!$D$9,'Tabla Valoración controles'!$F$9,IF(W219=FORMULAS!$A$10,0,'Tabla Valoración controles'!$F$10))</f>
        <v>0</v>
      </c>
      <c r="AC219" s="57" t="s">
        <v>100</v>
      </c>
      <c r="AD219" s="58">
        <f>+IF(AC219='Tabla Valoración controles'!$D$13,'Tabla Valoración controles'!$F$13,'Tabla Valoración controles'!$F$14)</f>
        <v>0</v>
      </c>
      <c r="AE219" s="105">
        <f t="shared" si="187"/>
        <v>0.4</v>
      </c>
      <c r="AF219" s="105">
        <f>+IF(T219=FORMULAS!$A$8,'208-PLA-Ft-78 Mapa Gestión'!AE219*'208-PLA-Ft-78 Mapa Gestión'!L219:L224,'208-PLA-Ft-78 Mapa Gestión'!AE219*'208-PLA-Ft-78 Mapa Gestión'!O219:O224)</f>
        <v>0.24</v>
      </c>
      <c r="AG219" s="105">
        <f>+IF(T219=FORMULAS!$A$8,'208-PLA-Ft-78 Mapa Gestión'!L219:L224-'208-PLA-Ft-78 Mapa Gestión'!AF219,0)</f>
        <v>0.36</v>
      </c>
      <c r="AH219" s="213">
        <f t="shared" ref="AH219" si="206">+AG224</f>
        <v>0.36</v>
      </c>
      <c r="AI219" s="213" t="str">
        <f>+IF(AH219&lt;=FORMULAS!$N$2,FORMULAS!$O$2,IF(AH219&lt;=FORMULAS!$N$3,FORMULAS!$O$3,IF(AH219&lt;=FORMULAS!$N$4,FORMULAS!$O$4,IF(AH219&lt;=FORMULAS!$N$5,FORMULAS!$O$5,FORMULAS!O216))))</f>
        <v>Baja</v>
      </c>
      <c r="AJ219" s="213" t="str">
        <f>+IF(T219=FORMULAS!$A$9,AG224,'208-PLA-Ft-78 Mapa Gestión'!N219:N224)</f>
        <v>Menor</v>
      </c>
      <c r="AK219" s="213">
        <f>+IF(T219=FORMULAS!B219,'208-PLA-Ft-78 Mapa Gestión'!AG224,'208-PLA-Ft-78 Mapa Gestión'!O219:O224)</f>
        <v>0.4</v>
      </c>
      <c r="AL219" s="215" t="str">
        <f t="shared" ref="AL219" si="207">CONCATENATE(AJ219,AI219)</f>
        <v>MenorBaja</v>
      </c>
      <c r="AM219" s="216" t="str">
        <f>VLOOKUP(AL219,FORMULAS!$K$17:$L$42,2,0)</f>
        <v>Moderado</v>
      </c>
      <c r="AN219" s="210" t="s">
        <v>163</v>
      </c>
      <c r="AO219" s="139" t="s">
        <v>570</v>
      </c>
      <c r="AP219" s="139" t="s">
        <v>593</v>
      </c>
      <c r="AQ219" s="139" t="s">
        <v>329</v>
      </c>
      <c r="AR219" s="149">
        <v>44562</v>
      </c>
      <c r="AS219" s="149">
        <v>44712</v>
      </c>
      <c r="AT219" s="139" t="s">
        <v>675</v>
      </c>
      <c r="AU219" s="139" t="s">
        <v>676</v>
      </c>
      <c r="AV219" s="157" t="s">
        <v>235</v>
      </c>
      <c r="AW219" s="210"/>
      <c r="AX219" s="108"/>
      <c r="AY219" s="108"/>
      <c r="AZ219" s="108"/>
      <c r="BA219" s="108"/>
      <c r="BB219" s="108"/>
      <c r="BC219" s="108"/>
      <c r="BD219" s="108"/>
      <c r="BE219" s="108"/>
      <c r="BF219" s="108"/>
      <c r="BG219" s="108"/>
      <c r="BH219" s="108"/>
      <c r="BI219" s="108"/>
      <c r="BJ219" s="108"/>
      <c r="BK219" s="108"/>
      <c r="BL219" s="108"/>
      <c r="BM219" s="108"/>
      <c r="BN219" s="108"/>
      <c r="BO219" s="108"/>
      <c r="BP219" s="210"/>
      <c r="BQ219" s="210"/>
      <c r="BR219" s="210"/>
      <c r="BS219" s="210"/>
      <c r="BT219" s="210"/>
      <c r="BU219" s="210"/>
      <c r="BV219" s="210"/>
      <c r="BW219" s="210"/>
      <c r="BX219" s="210"/>
      <c r="BY219" s="210"/>
      <c r="BZ219" s="210"/>
      <c r="CA219" s="210"/>
      <c r="CB219" s="210"/>
      <c r="CC219" s="210"/>
      <c r="CD219" s="210"/>
      <c r="CE219" s="210"/>
      <c r="CF219" s="210"/>
      <c r="CG219" s="210"/>
      <c r="CH219" s="210"/>
      <c r="CI219" s="210"/>
      <c r="CJ219" s="210"/>
      <c r="CK219" s="210"/>
      <c r="CL219" s="210"/>
      <c r="CM219" s="210"/>
      <c r="CN219" s="210"/>
      <c r="CO219" s="210"/>
      <c r="CP219" s="210"/>
      <c r="CQ219" s="210"/>
      <c r="CR219" s="210"/>
      <c r="CS219" s="210"/>
      <c r="CT219" s="210"/>
      <c r="CU219" s="210"/>
      <c r="CV219" s="210"/>
      <c r="CW219" s="210"/>
      <c r="CX219" s="210"/>
      <c r="CY219" s="210"/>
      <c r="CZ219" s="210"/>
      <c r="DA219" s="210"/>
      <c r="DB219" s="210"/>
      <c r="DC219" s="210"/>
      <c r="DD219" s="210"/>
      <c r="DE219" s="210"/>
      <c r="DF219" s="210"/>
      <c r="DG219" s="210"/>
      <c r="DH219" s="210"/>
      <c r="DI219" s="210"/>
      <c r="DJ219" s="210"/>
      <c r="DK219" s="210"/>
      <c r="DL219" s="210"/>
      <c r="DM219" s="210"/>
      <c r="DN219" s="210"/>
      <c r="DO219" s="210"/>
      <c r="DP219" s="210"/>
      <c r="DQ219" s="210"/>
      <c r="DR219" s="210"/>
      <c r="DS219" s="210"/>
      <c r="DT219" s="210"/>
    </row>
    <row r="220" spans="1:124" ht="83.25" customHeight="1" x14ac:dyDescent="0.2">
      <c r="A220" s="251"/>
      <c r="B220" s="245"/>
      <c r="C220" s="254"/>
      <c r="D220" s="254"/>
      <c r="E220" s="245"/>
      <c r="F220" s="245"/>
      <c r="G220" s="245"/>
      <c r="H220" s="245"/>
      <c r="I220" s="233"/>
      <c r="J220" s="236"/>
      <c r="K220" s="227"/>
      <c r="L220" s="242"/>
      <c r="M220" s="239"/>
      <c r="N220" s="227"/>
      <c r="O220" s="224"/>
      <c r="P220" s="224"/>
      <c r="Q220" s="230"/>
      <c r="R220" s="132"/>
      <c r="S220" s="130"/>
      <c r="T220" s="56">
        <f>VLOOKUP(U220,FORMULAS!$A$15:$B$18,2,0)</f>
        <v>0</v>
      </c>
      <c r="U220" s="57" t="s">
        <v>157</v>
      </c>
      <c r="V220" s="58">
        <f>+IF(U220='Tabla Valoración controles'!$D$4,'Tabla Valoración controles'!$F$4,IF('208-PLA-Ft-78 Mapa Gestión'!U220='Tabla Valoración controles'!$D$5,'Tabla Valoración controles'!$F$5,IF(U220=FORMULAS!$A$10,0,'Tabla Valoración controles'!$F$6)))</f>
        <v>0</v>
      </c>
      <c r="W220" s="57"/>
      <c r="X220" s="59">
        <f>+IF(W220='Tabla Valoración controles'!$D$7,'Tabla Valoración controles'!$F$7,IF(U220=FORMULAS!$A$10,0,'Tabla Valoración controles'!$F$8))</f>
        <v>0</v>
      </c>
      <c r="Y220" s="57"/>
      <c r="Z220" s="58">
        <f>+IF(Y220='Tabla Valoración controles'!$D$9,'Tabla Valoración controles'!$F$9,IF(U220=FORMULAS!$A$10,0,'Tabla Valoración controles'!$F$10))</f>
        <v>0</v>
      </c>
      <c r="AA220" s="57"/>
      <c r="AB220" s="58">
        <f>+IF(AA220='Tabla Valoración controles'!$D$9,'Tabla Valoración controles'!$F$9,IF(W220=FORMULAS!$A$10,0,'Tabla Valoración controles'!$F$10))</f>
        <v>0</v>
      </c>
      <c r="AC220" s="57"/>
      <c r="AD220" s="58">
        <f>+IF(AC220='Tabla Valoración controles'!$D$13,'Tabla Valoración controles'!$F$13,'Tabla Valoración controles'!$F$14)</f>
        <v>0</v>
      </c>
      <c r="AE220" s="105">
        <f t="shared" si="187"/>
        <v>0</v>
      </c>
      <c r="AF220" s="105">
        <f t="shared" ref="AF220" si="208">+AE220*AG219</f>
        <v>0</v>
      </c>
      <c r="AG220" s="105">
        <f t="shared" ref="AG220:AG224" si="209">+AG219-AF220</f>
        <v>0.36</v>
      </c>
      <c r="AH220" s="214"/>
      <c r="AI220" s="214"/>
      <c r="AJ220" s="214"/>
      <c r="AK220" s="214"/>
      <c r="AL220" s="215"/>
      <c r="AM220" s="217"/>
      <c r="AN220" s="211"/>
      <c r="AO220" s="139" t="s">
        <v>571</v>
      </c>
      <c r="AP220" s="139" t="s">
        <v>593</v>
      </c>
      <c r="AQ220" s="139" t="s">
        <v>324</v>
      </c>
      <c r="AR220" s="149">
        <v>44652</v>
      </c>
      <c r="AS220" s="149">
        <v>44926</v>
      </c>
      <c r="AT220" s="139" t="s">
        <v>677</v>
      </c>
      <c r="AU220" s="139" t="s">
        <v>678</v>
      </c>
      <c r="AV220" s="157" t="s">
        <v>235</v>
      </c>
      <c r="AW220" s="211"/>
      <c r="AX220" s="109"/>
      <c r="AY220" s="109"/>
      <c r="AZ220" s="109"/>
      <c r="BA220" s="109"/>
      <c r="BB220" s="109"/>
      <c r="BC220" s="109"/>
      <c r="BD220" s="109"/>
      <c r="BE220" s="109"/>
      <c r="BF220" s="109"/>
      <c r="BG220" s="109"/>
      <c r="BH220" s="109"/>
      <c r="BI220" s="109"/>
      <c r="BJ220" s="109"/>
      <c r="BK220" s="109"/>
      <c r="BL220" s="109"/>
      <c r="BM220" s="109"/>
      <c r="BN220" s="109"/>
      <c r="BO220" s="109"/>
      <c r="BP220" s="211"/>
      <c r="BQ220" s="211"/>
      <c r="BR220" s="211"/>
      <c r="BS220" s="211"/>
      <c r="BT220" s="211"/>
      <c r="BU220" s="211"/>
      <c r="BV220" s="211"/>
      <c r="BW220" s="211"/>
      <c r="BX220" s="211"/>
      <c r="BY220" s="211"/>
      <c r="BZ220" s="211"/>
      <c r="CA220" s="211"/>
      <c r="CB220" s="211"/>
      <c r="CC220" s="211"/>
      <c r="CD220" s="211"/>
      <c r="CE220" s="211"/>
      <c r="CF220" s="211"/>
      <c r="CG220" s="211"/>
      <c r="CH220" s="211"/>
      <c r="CI220" s="211"/>
      <c r="CJ220" s="211"/>
      <c r="CK220" s="211"/>
      <c r="CL220" s="211"/>
      <c r="CM220" s="211"/>
      <c r="CN220" s="211"/>
      <c r="CO220" s="211"/>
      <c r="CP220" s="211"/>
      <c r="CQ220" s="211"/>
      <c r="CR220" s="211"/>
      <c r="CS220" s="211"/>
      <c r="CT220" s="211"/>
      <c r="CU220" s="211"/>
      <c r="CV220" s="211"/>
      <c r="CW220" s="211"/>
      <c r="CX220" s="211"/>
      <c r="CY220" s="211"/>
      <c r="CZ220" s="211"/>
      <c r="DA220" s="211"/>
      <c r="DB220" s="211"/>
      <c r="DC220" s="211"/>
      <c r="DD220" s="211"/>
      <c r="DE220" s="211"/>
      <c r="DF220" s="211"/>
      <c r="DG220" s="211"/>
      <c r="DH220" s="211"/>
      <c r="DI220" s="211"/>
      <c r="DJ220" s="211"/>
      <c r="DK220" s="211"/>
      <c r="DL220" s="211"/>
      <c r="DM220" s="211"/>
      <c r="DN220" s="211"/>
      <c r="DO220" s="211"/>
      <c r="DP220" s="211"/>
      <c r="DQ220" s="211"/>
      <c r="DR220" s="211"/>
      <c r="DS220" s="211"/>
      <c r="DT220" s="211"/>
    </row>
    <row r="221" spans="1:124" ht="17.25" customHeight="1" x14ac:dyDescent="0.2">
      <c r="A221" s="251"/>
      <c r="B221" s="245"/>
      <c r="C221" s="254"/>
      <c r="D221" s="254"/>
      <c r="E221" s="245"/>
      <c r="F221" s="245"/>
      <c r="G221" s="245"/>
      <c r="H221" s="245"/>
      <c r="I221" s="233"/>
      <c r="J221" s="236"/>
      <c r="K221" s="227"/>
      <c r="L221" s="242"/>
      <c r="M221" s="239"/>
      <c r="N221" s="227"/>
      <c r="O221" s="224"/>
      <c r="P221" s="224"/>
      <c r="Q221" s="230"/>
      <c r="R221" s="132"/>
      <c r="S221" s="130"/>
      <c r="T221" s="56">
        <f>VLOOKUP(U221,FORMULAS!$A$15:$B$18,2,0)</f>
        <v>0</v>
      </c>
      <c r="U221" s="57" t="s">
        <v>157</v>
      </c>
      <c r="V221" s="58">
        <f>+IF(U221='Tabla Valoración controles'!$D$4,'Tabla Valoración controles'!$F$4,IF('208-PLA-Ft-78 Mapa Gestión'!U221='Tabla Valoración controles'!$D$5,'Tabla Valoración controles'!$F$5,IF(U221=FORMULAS!$A$10,0,'Tabla Valoración controles'!$F$6)))</f>
        <v>0</v>
      </c>
      <c r="W221" s="57"/>
      <c r="X221" s="59">
        <f>+IF(W221='Tabla Valoración controles'!$D$7,'Tabla Valoración controles'!$F$7,IF(U221=FORMULAS!$A$10,0,'Tabla Valoración controles'!$F$8))</f>
        <v>0</v>
      </c>
      <c r="Y221" s="57"/>
      <c r="Z221" s="58">
        <f>+IF(Y221='Tabla Valoración controles'!$D$9,'Tabla Valoración controles'!$F$9,IF(U221=FORMULAS!$A$10,0,'Tabla Valoración controles'!$F$10))</f>
        <v>0</v>
      </c>
      <c r="AA221" s="57"/>
      <c r="AB221" s="58">
        <f>+IF(AA221='Tabla Valoración controles'!$D$9,'Tabla Valoración controles'!$F$9,IF(W221=FORMULAS!$A$10,0,'Tabla Valoración controles'!$F$10))</f>
        <v>0</v>
      </c>
      <c r="AC221" s="57"/>
      <c r="AD221" s="58">
        <f>+IF(AC221='Tabla Valoración controles'!$D$13,'Tabla Valoración controles'!$F$13,'Tabla Valoración controles'!$F$14)</f>
        <v>0</v>
      </c>
      <c r="AE221" s="105">
        <f t="shared" si="187"/>
        <v>0</v>
      </c>
      <c r="AF221" s="105">
        <f t="shared" ref="AF221:AF224" si="210">+AF220*AE221</f>
        <v>0</v>
      </c>
      <c r="AG221" s="105">
        <f t="shared" si="209"/>
        <v>0.36</v>
      </c>
      <c r="AH221" s="214"/>
      <c r="AI221" s="214"/>
      <c r="AJ221" s="214"/>
      <c r="AK221" s="214"/>
      <c r="AL221" s="215"/>
      <c r="AM221" s="217"/>
      <c r="AN221" s="211"/>
      <c r="AO221" s="143"/>
      <c r="AP221" s="143"/>
      <c r="AQ221" s="143"/>
      <c r="AR221" s="143"/>
      <c r="AS221" s="143"/>
      <c r="AT221" s="143"/>
      <c r="AU221" s="143"/>
      <c r="AV221" s="143"/>
      <c r="AW221" s="211"/>
      <c r="AX221" s="109"/>
      <c r="AY221" s="109"/>
      <c r="AZ221" s="109"/>
      <c r="BA221" s="109"/>
      <c r="BB221" s="109"/>
      <c r="BC221" s="109"/>
      <c r="BD221" s="109"/>
      <c r="BE221" s="109"/>
      <c r="BF221" s="109"/>
      <c r="BG221" s="109"/>
      <c r="BH221" s="109"/>
      <c r="BI221" s="109"/>
      <c r="BJ221" s="109"/>
      <c r="BK221" s="109"/>
      <c r="BL221" s="109"/>
      <c r="BM221" s="109"/>
      <c r="BN221" s="109"/>
      <c r="BO221" s="109"/>
      <c r="BP221" s="211"/>
      <c r="BQ221" s="211"/>
      <c r="BR221" s="211"/>
      <c r="BS221" s="211"/>
      <c r="BT221" s="211"/>
      <c r="BU221" s="211"/>
      <c r="BV221" s="211"/>
      <c r="BW221" s="211"/>
      <c r="BX221" s="211"/>
      <c r="BY221" s="211"/>
      <c r="BZ221" s="211"/>
      <c r="CA221" s="211"/>
      <c r="CB221" s="211"/>
      <c r="CC221" s="211"/>
      <c r="CD221" s="211"/>
      <c r="CE221" s="211"/>
      <c r="CF221" s="211"/>
      <c r="CG221" s="211"/>
      <c r="CH221" s="211"/>
      <c r="CI221" s="211"/>
      <c r="CJ221" s="211"/>
      <c r="CK221" s="211"/>
      <c r="CL221" s="211"/>
      <c r="CM221" s="211"/>
      <c r="CN221" s="211"/>
      <c r="CO221" s="211"/>
      <c r="CP221" s="211"/>
      <c r="CQ221" s="211"/>
      <c r="CR221" s="211"/>
      <c r="CS221" s="211"/>
      <c r="CT221" s="211"/>
      <c r="CU221" s="211"/>
      <c r="CV221" s="211"/>
      <c r="CW221" s="211"/>
      <c r="CX221" s="211"/>
      <c r="CY221" s="211"/>
      <c r="CZ221" s="211"/>
      <c r="DA221" s="211"/>
      <c r="DB221" s="211"/>
      <c r="DC221" s="211"/>
      <c r="DD221" s="211"/>
      <c r="DE221" s="211"/>
      <c r="DF221" s="211"/>
      <c r="DG221" s="211"/>
      <c r="DH221" s="211"/>
      <c r="DI221" s="211"/>
      <c r="DJ221" s="211"/>
      <c r="DK221" s="211"/>
      <c r="DL221" s="211"/>
      <c r="DM221" s="211"/>
      <c r="DN221" s="211"/>
      <c r="DO221" s="211"/>
      <c r="DP221" s="211"/>
      <c r="DQ221" s="211"/>
      <c r="DR221" s="211"/>
      <c r="DS221" s="211"/>
      <c r="DT221" s="211"/>
    </row>
    <row r="222" spans="1:124" ht="17.25" customHeight="1" x14ac:dyDescent="0.2">
      <c r="A222" s="251"/>
      <c r="B222" s="245"/>
      <c r="C222" s="254"/>
      <c r="D222" s="254"/>
      <c r="E222" s="245"/>
      <c r="F222" s="245"/>
      <c r="G222" s="245"/>
      <c r="H222" s="245"/>
      <c r="I222" s="233"/>
      <c r="J222" s="236"/>
      <c r="K222" s="227"/>
      <c r="L222" s="242"/>
      <c r="M222" s="239"/>
      <c r="N222" s="227"/>
      <c r="O222" s="224"/>
      <c r="P222" s="224"/>
      <c r="Q222" s="230"/>
      <c r="R222" s="132"/>
      <c r="S222" s="130"/>
      <c r="T222" s="56">
        <f>VLOOKUP(U222,FORMULAS!$A$15:$B$18,2,0)</f>
        <v>0</v>
      </c>
      <c r="U222" s="57" t="s">
        <v>157</v>
      </c>
      <c r="V222" s="58">
        <f>+IF(U222='Tabla Valoración controles'!$D$4,'Tabla Valoración controles'!$F$4,IF('208-PLA-Ft-78 Mapa Gestión'!U222='Tabla Valoración controles'!$D$5,'Tabla Valoración controles'!$F$5,IF(U222=FORMULAS!$A$10,0,'Tabla Valoración controles'!$F$6)))</f>
        <v>0</v>
      </c>
      <c r="W222" s="57"/>
      <c r="X222" s="59">
        <f>+IF(W222='Tabla Valoración controles'!$D$7,'Tabla Valoración controles'!$F$7,IF(U222=FORMULAS!$A$10,0,'Tabla Valoración controles'!$F$8))</f>
        <v>0</v>
      </c>
      <c r="Y222" s="57"/>
      <c r="Z222" s="58">
        <f>+IF(Y222='Tabla Valoración controles'!$D$9,'Tabla Valoración controles'!$F$9,IF(U222=FORMULAS!$A$10,0,'Tabla Valoración controles'!$F$10))</f>
        <v>0</v>
      </c>
      <c r="AA222" s="57"/>
      <c r="AB222" s="58">
        <f>+IF(AA222='Tabla Valoración controles'!$D$9,'Tabla Valoración controles'!$F$9,IF(W222=FORMULAS!$A$10,0,'Tabla Valoración controles'!$F$10))</f>
        <v>0</v>
      </c>
      <c r="AC222" s="57"/>
      <c r="AD222" s="58">
        <f>+IF(AC222='Tabla Valoración controles'!$D$13,'Tabla Valoración controles'!$F$13,'Tabla Valoración controles'!$F$14)</f>
        <v>0</v>
      </c>
      <c r="AE222" s="105">
        <f t="shared" ref="AE222:AE224" si="211">+V222+X222+Z222</f>
        <v>0</v>
      </c>
      <c r="AF222" s="105">
        <f t="shared" si="210"/>
        <v>0</v>
      </c>
      <c r="AG222" s="105">
        <f t="shared" si="209"/>
        <v>0.36</v>
      </c>
      <c r="AH222" s="214"/>
      <c r="AI222" s="214"/>
      <c r="AJ222" s="214"/>
      <c r="AK222" s="214"/>
      <c r="AL222" s="215"/>
      <c r="AM222" s="217"/>
      <c r="AN222" s="211"/>
      <c r="AO222" s="143"/>
      <c r="AP222" s="143"/>
      <c r="AQ222" s="143"/>
      <c r="AR222" s="143"/>
      <c r="AS222" s="143"/>
      <c r="AT222" s="143"/>
      <c r="AU222" s="143"/>
      <c r="AV222" s="143"/>
      <c r="AW222" s="211"/>
      <c r="AX222" s="109"/>
      <c r="AY222" s="109"/>
      <c r="AZ222" s="109"/>
      <c r="BA222" s="109"/>
      <c r="BB222" s="109"/>
      <c r="BC222" s="109"/>
      <c r="BD222" s="109"/>
      <c r="BE222" s="109"/>
      <c r="BF222" s="109"/>
      <c r="BG222" s="109"/>
      <c r="BH222" s="109"/>
      <c r="BI222" s="109"/>
      <c r="BJ222" s="109"/>
      <c r="BK222" s="109"/>
      <c r="BL222" s="109"/>
      <c r="BM222" s="109"/>
      <c r="BN222" s="109"/>
      <c r="BO222" s="109"/>
      <c r="BP222" s="211"/>
      <c r="BQ222" s="211"/>
      <c r="BR222" s="211"/>
      <c r="BS222" s="211"/>
      <c r="BT222" s="211"/>
      <c r="BU222" s="211"/>
      <c r="BV222" s="211"/>
      <c r="BW222" s="211"/>
      <c r="BX222" s="211"/>
      <c r="BY222" s="211"/>
      <c r="BZ222" s="211"/>
      <c r="CA222" s="211"/>
      <c r="CB222" s="211"/>
      <c r="CC222" s="211"/>
      <c r="CD222" s="211"/>
      <c r="CE222" s="211"/>
      <c r="CF222" s="211"/>
      <c r="CG222" s="211"/>
      <c r="CH222" s="211"/>
      <c r="CI222" s="211"/>
      <c r="CJ222" s="211"/>
      <c r="CK222" s="211"/>
      <c r="CL222" s="211"/>
      <c r="CM222" s="211"/>
      <c r="CN222" s="211"/>
      <c r="CO222" s="211"/>
      <c r="CP222" s="211"/>
      <c r="CQ222" s="211"/>
      <c r="CR222" s="211"/>
      <c r="CS222" s="211"/>
      <c r="CT222" s="211"/>
      <c r="CU222" s="211"/>
      <c r="CV222" s="211"/>
      <c r="CW222" s="211"/>
      <c r="CX222" s="211"/>
      <c r="CY222" s="211"/>
      <c r="CZ222" s="211"/>
      <c r="DA222" s="211"/>
      <c r="DB222" s="211"/>
      <c r="DC222" s="211"/>
      <c r="DD222" s="211"/>
      <c r="DE222" s="211"/>
      <c r="DF222" s="211"/>
      <c r="DG222" s="211"/>
      <c r="DH222" s="211"/>
      <c r="DI222" s="211"/>
      <c r="DJ222" s="211"/>
      <c r="DK222" s="211"/>
      <c r="DL222" s="211"/>
      <c r="DM222" s="211"/>
      <c r="DN222" s="211"/>
      <c r="DO222" s="211"/>
      <c r="DP222" s="211"/>
      <c r="DQ222" s="211"/>
      <c r="DR222" s="211"/>
      <c r="DS222" s="211"/>
      <c r="DT222" s="211"/>
    </row>
    <row r="223" spans="1:124" ht="17.25" customHeight="1" x14ac:dyDescent="0.2">
      <c r="A223" s="251"/>
      <c r="B223" s="245"/>
      <c r="C223" s="254"/>
      <c r="D223" s="254"/>
      <c r="E223" s="245"/>
      <c r="F223" s="245"/>
      <c r="G223" s="245"/>
      <c r="H223" s="245"/>
      <c r="I223" s="233"/>
      <c r="J223" s="236"/>
      <c r="K223" s="227"/>
      <c r="L223" s="242"/>
      <c r="M223" s="239"/>
      <c r="N223" s="227"/>
      <c r="O223" s="224"/>
      <c r="P223" s="224"/>
      <c r="Q223" s="230"/>
      <c r="R223" s="132"/>
      <c r="S223" s="130"/>
      <c r="T223" s="56">
        <f>VLOOKUP(U223,FORMULAS!$A$15:$B$18,2,0)</f>
        <v>0</v>
      </c>
      <c r="U223" s="57" t="s">
        <v>157</v>
      </c>
      <c r="V223" s="58">
        <f>+IF(U223='Tabla Valoración controles'!$D$4,'Tabla Valoración controles'!$F$4,IF('208-PLA-Ft-78 Mapa Gestión'!U223='Tabla Valoración controles'!$D$5,'Tabla Valoración controles'!$F$5,IF(U223=FORMULAS!$A$10,0,'Tabla Valoración controles'!$F$6)))</f>
        <v>0</v>
      </c>
      <c r="W223" s="57"/>
      <c r="X223" s="59">
        <f>+IF(W223='Tabla Valoración controles'!$D$7,'Tabla Valoración controles'!$F$7,IF(U223=FORMULAS!$A$10,0,'Tabla Valoración controles'!$F$8))</f>
        <v>0</v>
      </c>
      <c r="Y223" s="57"/>
      <c r="Z223" s="58">
        <f>+IF(Y223='Tabla Valoración controles'!$D$9,'Tabla Valoración controles'!$F$9,IF(U223=FORMULAS!$A$10,0,'Tabla Valoración controles'!$F$10))</f>
        <v>0</v>
      </c>
      <c r="AA223" s="57"/>
      <c r="AB223" s="58">
        <f>+IF(AA223='Tabla Valoración controles'!$D$9,'Tabla Valoración controles'!$F$9,IF(W223=FORMULAS!$A$10,0,'Tabla Valoración controles'!$F$10))</f>
        <v>0</v>
      </c>
      <c r="AC223" s="57"/>
      <c r="AD223" s="58">
        <f>+IF(AC223='Tabla Valoración controles'!$D$13,'Tabla Valoración controles'!$F$13,'Tabla Valoración controles'!$F$14)</f>
        <v>0</v>
      </c>
      <c r="AE223" s="105">
        <f t="shared" si="211"/>
        <v>0</v>
      </c>
      <c r="AF223" s="105">
        <f t="shared" si="210"/>
        <v>0</v>
      </c>
      <c r="AG223" s="105">
        <f t="shared" si="209"/>
        <v>0.36</v>
      </c>
      <c r="AH223" s="214"/>
      <c r="AI223" s="214"/>
      <c r="AJ223" s="214"/>
      <c r="AK223" s="214"/>
      <c r="AL223" s="215"/>
      <c r="AM223" s="217"/>
      <c r="AN223" s="211"/>
      <c r="AO223" s="143"/>
      <c r="AP223" s="143"/>
      <c r="AQ223" s="143"/>
      <c r="AR223" s="143"/>
      <c r="AS223" s="143"/>
      <c r="AT223" s="143"/>
      <c r="AU223" s="143"/>
      <c r="AV223" s="143"/>
      <c r="AW223" s="211"/>
      <c r="AX223" s="109"/>
      <c r="AY223" s="109"/>
      <c r="AZ223" s="109"/>
      <c r="BA223" s="109"/>
      <c r="BB223" s="109"/>
      <c r="BC223" s="109"/>
      <c r="BD223" s="109"/>
      <c r="BE223" s="109"/>
      <c r="BF223" s="109"/>
      <c r="BG223" s="109"/>
      <c r="BH223" s="109"/>
      <c r="BI223" s="109"/>
      <c r="BJ223" s="109"/>
      <c r="BK223" s="109"/>
      <c r="BL223" s="109"/>
      <c r="BM223" s="109"/>
      <c r="BN223" s="109"/>
      <c r="BO223" s="109"/>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11"/>
      <c r="CN223" s="211"/>
      <c r="CO223" s="211"/>
      <c r="CP223" s="211"/>
      <c r="CQ223" s="211"/>
      <c r="CR223" s="211"/>
      <c r="CS223" s="211"/>
      <c r="CT223" s="211"/>
      <c r="CU223" s="211"/>
      <c r="CV223" s="211"/>
      <c r="CW223" s="211"/>
      <c r="CX223" s="211"/>
      <c r="CY223" s="211"/>
      <c r="CZ223" s="211"/>
      <c r="DA223" s="211"/>
      <c r="DB223" s="211"/>
      <c r="DC223" s="211"/>
      <c r="DD223" s="211"/>
      <c r="DE223" s="211"/>
      <c r="DF223" s="211"/>
      <c r="DG223" s="211"/>
      <c r="DH223" s="211"/>
      <c r="DI223" s="211"/>
      <c r="DJ223" s="211"/>
      <c r="DK223" s="211"/>
      <c r="DL223" s="211"/>
      <c r="DM223" s="211"/>
      <c r="DN223" s="211"/>
      <c r="DO223" s="211"/>
      <c r="DP223" s="211"/>
      <c r="DQ223" s="211"/>
      <c r="DR223" s="211"/>
      <c r="DS223" s="211"/>
      <c r="DT223" s="211"/>
    </row>
    <row r="224" spans="1:124" ht="17.25" customHeight="1" x14ac:dyDescent="0.2">
      <c r="A224" s="252"/>
      <c r="B224" s="246"/>
      <c r="C224" s="255"/>
      <c r="D224" s="255"/>
      <c r="E224" s="246"/>
      <c r="F224" s="246"/>
      <c r="G224" s="246"/>
      <c r="H224" s="246"/>
      <c r="I224" s="234"/>
      <c r="J224" s="237"/>
      <c r="K224" s="228"/>
      <c r="L224" s="243"/>
      <c r="M224" s="240"/>
      <c r="N224" s="228"/>
      <c r="O224" s="225"/>
      <c r="P224" s="225"/>
      <c r="Q224" s="231"/>
      <c r="R224" s="132"/>
      <c r="S224" s="130"/>
      <c r="T224" s="56">
        <f>VLOOKUP(U224,FORMULAS!$A$15:$B$18,2,0)</f>
        <v>0</v>
      </c>
      <c r="U224" s="57" t="s">
        <v>157</v>
      </c>
      <c r="V224" s="58">
        <f>+IF(U224='Tabla Valoración controles'!$D$4,'Tabla Valoración controles'!$F$4,IF('208-PLA-Ft-78 Mapa Gestión'!U224='Tabla Valoración controles'!$D$5,'Tabla Valoración controles'!$F$5,IF(U224=FORMULAS!$A$10,0,'Tabla Valoración controles'!$F$6)))</f>
        <v>0</v>
      </c>
      <c r="W224" s="57"/>
      <c r="X224" s="59">
        <f>+IF(W224='Tabla Valoración controles'!$D$7,'Tabla Valoración controles'!$F$7,IF(U224=FORMULAS!$A$10,0,'Tabla Valoración controles'!$F$8))</f>
        <v>0</v>
      </c>
      <c r="Y224" s="57"/>
      <c r="Z224" s="58">
        <f>+IF(Y224='Tabla Valoración controles'!$D$9,'Tabla Valoración controles'!$F$9,IF(U224=FORMULAS!$A$10,0,'Tabla Valoración controles'!$F$10))</f>
        <v>0</v>
      </c>
      <c r="AA224" s="57"/>
      <c r="AB224" s="58">
        <f>+IF(AA224='Tabla Valoración controles'!$D$9,'Tabla Valoración controles'!$F$9,IF(W224=FORMULAS!$A$10,0,'Tabla Valoración controles'!$F$10))</f>
        <v>0</v>
      </c>
      <c r="AC224" s="57"/>
      <c r="AD224" s="58">
        <f>+IF(AC224='Tabla Valoración controles'!$D$13,'Tabla Valoración controles'!$F$13,'Tabla Valoración controles'!$F$14)</f>
        <v>0</v>
      </c>
      <c r="AE224" s="105">
        <f t="shared" si="211"/>
        <v>0</v>
      </c>
      <c r="AF224" s="105">
        <f t="shared" si="210"/>
        <v>0</v>
      </c>
      <c r="AG224" s="105">
        <f t="shared" si="209"/>
        <v>0.36</v>
      </c>
      <c r="AH224" s="214"/>
      <c r="AI224" s="214"/>
      <c r="AJ224" s="214"/>
      <c r="AK224" s="214"/>
      <c r="AL224" s="215"/>
      <c r="AM224" s="217"/>
      <c r="AN224" s="212"/>
      <c r="AO224" s="144"/>
      <c r="AP224" s="144"/>
      <c r="AQ224" s="144"/>
      <c r="AR224" s="144"/>
      <c r="AS224" s="144"/>
      <c r="AT224" s="144"/>
      <c r="AU224" s="144"/>
      <c r="AV224" s="144"/>
      <c r="AW224" s="212"/>
      <c r="AX224" s="110"/>
      <c r="AY224" s="110"/>
      <c r="AZ224" s="110"/>
      <c r="BA224" s="110"/>
      <c r="BB224" s="110"/>
      <c r="BC224" s="110"/>
      <c r="BD224" s="110"/>
      <c r="BE224" s="110"/>
      <c r="BF224" s="110"/>
      <c r="BG224" s="110"/>
      <c r="BH224" s="110"/>
      <c r="BI224" s="110"/>
      <c r="BJ224" s="110"/>
      <c r="BK224" s="110"/>
      <c r="BL224" s="110"/>
      <c r="BM224" s="110"/>
      <c r="BN224" s="110"/>
      <c r="BO224" s="110"/>
      <c r="BP224" s="212"/>
      <c r="BQ224" s="212"/>
      <c r="BR224" s="212"/>
      <c r="BS224" s="212"/>
      <c r="BT224" s="212"/>
      <c r="BU224" s="212"/>
      <c r="BV224" s="212"/>
      <c r="BW224" s="212"/>
      <c r="BX224" s="212"/>
      <c r="BY224" s="212"/>
      <c r="BZ224" s="212"/>
      <c r="CA224" s="212"/>
      <c r="CB224" s="212"/>
      <c r="CC224" s="212"/>
      <c r="CD224" s="212"/>
      <c r="CE224" s="212"/>
      <c r="CF224" s="212"/>
      <c r="CG224" s="212"/>
      <c r="CH224" s="212"/>
      <c r="CI224" s="212"/>
      <c r="CJ224" s="212"/>
      <c r="CK224" s="212"/>
      <c r="CL224" s="212"/>
      <c r="CM224" s="212"/>
      <c r="CN224" s="212"/>
      <c r="CO224" s="212"/>
      <c r="CP224" s="212"/>
      <c r="CQ224" s="212"/>
      <c r="CR224" s="212"/>
      <c r="CS224" s="212"/>
      <c r="CT224" s="212"/>
      <c r="CU224" s="212"/>
      <c r="CV224" s="212"/>
      <c r="CW224" s="212"/>
      <c r="CX224" s="212"/>
      <c r="CY224" s="212"/>
      <c r="CZ224" s="212"/>
      <c r="DA224" s="212"/>
      <c r="DB224" s="212"/>
      <c r="DC224" s="212"/>
      <c r="DD224" s="212"/>
      <c r="DE224" s="212"/>
      <c r="DF224" s="212"/>
      <c r="DG224" s="212"/>
      <c r="DH224" s="212"/>
      <c r="DI224" s="212"/>
      <c r="DJ224" s="212"/>
      <c r="DK224" s="212"/>
      <c r="DL224" s="212"/>
      <c r="DM224" s="212"/>
      <c r="DN224" s="212"/>
      <c r="DO224" s="212"/>
      <c r="DP224" s="212"/>
      <c r="DQ224" s="212"/>
      <c r="DR224" s="212"/>
      <c r="DS224" s="212"/>
      <c r="DT224" s="212"/>
    </row>
    <row r="225" spans="1:49" ht="62.25" customHeight="1" x14ac:dyDescent="0.2">
      <c r="A225" s="250">
        <v>37</v>
      </c>
      <c r="B225" s="244" t="s">
        <v>180</v>
      </c>
      <c r="C225" s="253" t="str">
        <f>VLOOKUP(B225,FORMULAS!$A$30:$B$52,2,0)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225" s="253" t="str">
        <f>VLOOKUP(B225,FORMULAS!$A$30:$C$52,3,0)</f>
        <v xml:space="preserve">Subdirector Administrativo </v>
      </c>
      <c r="E225" s="244" t="s">
        <v>113</v>
      </c>
      <c r="F225" s="244" t="s">
        <v>454</v>
      </c>
      <c r="G225" s="244" t="s">
        <v>455</v>
      </c>
      <c r="H225" s="244" t="s">
        <v>456</v>
      </c>
      <c r="I225" s="232" t="s">
        <v>260</v>
      </c>
      <c r="J225" s="235">
        <v>350</v>
      </c>
      <c r="K225" s="226" t="str">
        <f>+IF(L225=FORMULAS!$N$2,FORMULAS!$O$2,IF('208-PLA-Ft-78 Mapa Gestión'!L225:L230=FORMULAS!$N$3,FORMULAS!$O$3,IF('208-PLA-Ft-78 Mapa Gestión'!L225:L230=FORMULAS!$N$4,FORMULAS!$O$4,IF('208-PLA-Ft-78 Mapa Gestión'!L225:L230=FORMULAS!$N$5,FORMULAS!$O$5,IF('208-PLA-Ft-78 Mapa Gestión'!L225:L230=FORMULAS!$N$6,FORMULAS!$O$6)))))</f>
        <v>Media</v>
      </c>
      <c r="L225" s="241">
        <f>+IF(J225&lt;=FORMULAS!$M$2,FORMULAS!$N$2,IF('208-PLA-Ft-78 Mapa Gestión'!J225&lt;=FORMULAS!$M$3,FORMULAS!$N$3,IF('208-PLA-Ft-78 Mapa Gestión'!J225&lt;=FORMULAS!$M$4,FORMULAS!$N$4,IF('208-PLA-Ft-78 Mapa Gestión'!J225&lt;=FORMULAS!$M$5,FORMULAS!$N$5,FORMULAS!$N$6))))</f>
        <v>0.6</v>
      </c>
      <c r="M225" s="238" t="s">
        <v>91</v>
      </c>
      <c r="N225" s="226" t="str">
        <f>+IF(M225=FORMULAS!$H$2,FORMULAS!$I$2,IF('208-PLA-Ft-78 Mapa Gestión'!M225:M230=FORMULAS!$H$3,FORMULAS!$I$3,IF('208-PLA-Ft-78 Mapa Gestión'!M225:M230=FORMULAS!$H$4,FORMULAS!$I$4,IF('208-PLA-Ft-78 Mapa Gestión'!M225:M230=FORMULAS!$H$5,FORMULAS!$I$5,IF('208-PLA-Ft-78 Mapa Gestión'!M225:M230=FORMULAS!$H$6,FORMULAS!$I$6,IF('208-PLA-Ft-78 Mapa Gestión'!M225:M230=FORMULAS!$H$7,FORMULAS!$I$7,IF('208-PLA-Ft-78 Mapa Gestión'!M225:M230=FORMULAS!$H$8,FORMULAS!$I$8,IF('208-PLA-Ft-78 Mapa Gestión'!M225:M230=FORMULAS!$H$9,FORMULAS!$I$9,IF('208-PLA-Ft-78 Mapa Gestión'!M225:M230=FORMULAS!$H$10,FORMULAS!$I$10,IF('208-PLA-Ft-78 Mapa Gestión'!M225:M230=FORMULAS!$H$11,FORMULAS!$I$11))))))))))</f>
        <v>Moderado</v>
      </c>
      <c r="O225" s="223">
        <f>VLOOKUP(N225,FORMULAS!$I$1:$J$6,2,0)</f>
        <v>0.6</v>
      </c>
      <c r="P225" s="223" t="str">
        <f t="shared" ref="P225" si="212">CONCATENATE(N225,K225)</f>
        <v>ModeradoMedia</v>
      </c>
      <c r="Q225" s="229" t="str">
        <f>VLOOKUP(P225,FORMULAS!$K$17:$L$42,2,0)</f>
        <v>Moderado</v>
      </c>
      <c r="R225" s="132">
        <v>1</v>
      </c>
      <c r="S225" s="130" t="s">
        <v>518</v>
      </c>
      <c r="T225" s="56" t="str">
        <f>VLOOKUP(U225,FORMULAS!$A$15:$B$18,2,0)</f>
        <v>Probabilidad</v>
      </c>
      <c r="U225" s="57" t="s">
        <v>14</v>
      </c>
      <c r="W225" s="57" t="s">
        <v>8</v>
      </c>
      <c r="Y225" s="57" t="s">
        <v>18</v>
      </c>
      <c r="AA225" s="57" t="s">
        <v>22</v>
      </c>
      <c r="AC225" s="57" t="s">
        <v>100</v>
      </c>
      <c r="AI225" s="213" t="str">
        <f>+IF(AH225&lt;=FORMULAS!$N$2,FORMULAS!$O$2,IF(AH225&lt;=FORMULAS!$N$3,FORMULAS!$O$3,IF(AH225&lt;=FORMULAS!$N$4,FORMULAS!$O$4,IF(AH225&lt;=FORMULAS!$N$5,FORMULAS!$O$5,FORMULAS!O222))))</f>
        <v>Muy Baja</v>
      </c>
      <c r="AJ225" s="213" t="str">
        <f>+IF(T225=FORMULAS!$A$9,AG230,'208-PLA-Ft-78 Mapa Gestión'!N225:N230)</f>
        <v>Moderado</v>
      </c>
      <c r="AK225" s="213">
        <f>+IF(T225=FORMULAS!B225,'208-PLA-Ft-78 Mapa Gestión'!AG230,'208-PLA-Ft-78 Mapa Gestión'!O225:O230)</f>
        <v>0.6</v>
      </c>
      <c r="AL225" s="215" t="str">
        <f t="shared" ref="AL225" si="213">CONCATENATE(AJ225,AI225)</f>
        <v>ModeradoMuy Baja</v>
      </c>
      <c r="AM225" s="216" t="str">
        <f>VLOOKUP(AL225,FORMULAS!$K$17:$L$42,2,0)</f>
        <v>Moderado</v>
      </c>
      <c r="AN225" s="210" t="s">
        <v>163</v>
      </c>
      <c r="AO225" s="139" t="s">
        <v>572</v>
      </c>
      <c r="AP225" s="139" t="s">
        <v>593</v>
      </c>
      <c r="AQ225" s="139" t="s">
        <v>329</v>
      </c>
      <c r="AR225" s="158">
        <v>44562</v>
      </c>
      <c r="AS225" s="158">
        <v>44651</v>
      </c>
      <c r="AT225" s="139" t="s">
        <v>679</v>
      </c>
      <c r="AU225" s="139" t="s">
        <v>679</v>
      </c>
      <c r="AV225" s="157" t="s">
        <v>235</v>
      </c>
      <c r="AW225" s="210"/>
    </row>
    <row r="226" spans="1:49" ht="57" customHeight="1" x14ac:dyDescent="0.2">
      <c r="A226" s="251"/>
      <c r="B226" s="245"/>
      <c r="C226" s="254"/>
      <c r="D226" s="254"/>
      <c r="E226" s="245"/>
      <c r="F226" s="245"/>
      <c r="G226" s="245"/>
      <c r="H226" s="245"/>
      <c r="I226" s="233"/>
      <c r="J226" s="236"/>
      <c r="K226" s="227"/>
      <c r="L226" s="242"/>
      <c r="M226" s="239"/>
      <c r="N226" s="227"/>
      <c r="O226" s="224"/>
      <c r="P226" s="224"/>
      <c r="Q226" s="230"/>
      <c r="R226" s="132">
        <v>2</v>
      </c>
      <c r="S226" s="130" t="s">
        <v>519</v>
      </c>
      <c r="T226" s="56" t="str">
        <f>VLOOKUP(U226,FORMULAS!$A$15:$B$18,2,0)</f>
        <v>Probabilidad</v>
      </c>
      <c r="U226" s="57" t="s">
        <v>14</v>
      </c>
      <c r="W226" s="57" t="s">
        <v>8</v>
      </c>
      <c r="Y226" s="57" t="s">
        <v>18</v>
      </c>
      <c r="AA226" s="57" t="s">
        <v>22</v>
      </c>
      <c r="AC226" s="57" t="s">
        <v>100</v>
      </c>
      <c r="AI226" s="214"/>
      <c r="AJ226" s="214"/>
      <c r="AK226" s="214"/>
      <c r="AL226" s="215"/>
      <c r="AM226" s="217"/>
      <c r="AN226" s="211"/>
      <c r="AO226" s="139" t="s">
        <v>573</v>
      </c>
      <c r="AP226" s="139" t="s">
        <v>593</v>
      </c>
      <c r="AQ226" s="139" t="s">
        <v>714</v>
      </c>
      <c r="AR226" s="158">
        <v>44562</v>
      </c>
      <c r="AS226" s="158">
        <v>44926</v>
      </c>
      <c r="AT226" s="139" t="s">
        <v>680</v>
      </c>
      <c r="AU226" s="139" t="s">
        <v>681</v>
      </c>
      <c r="AV226" s="157" t="s">
        <v>235</v>
      </c>
      <c r="AW226" s="211"/>
    </row>
    <row r="227" spans="1:49" ht="153" customHeight="1" x14ac:dyDescent="0.2">
      <c r="A227" s="251"/>
      <c r="B227" s="245"/>
      <c r="C227" s="254"/>
      <c r="D227" s="254"/>
      <c r="E227" s="245"/>
      <c r="F227" s="245"/>
      <c r="G227" s="245"/>
      <c r="H227" s="245"/>
      <c r="I227" s="233"/>
      <c r="J227" s="236"/>
      <c r="K227" s="227"/>
      <c r="L227" s="242"/>
      <c r="M227" s="239"/>
      <c r="N227" s="227"/>
      <c r="O227" s="224"/>
      <c r="P227" s="224"/>
      <c r="Q227" s="230"/>
      <c r="R227" s="132"/>
      <c r="S227" s="130"/>
      <c r="T227" s="56">
        <f>VLOOKUP(U227,FORMULAS!$A$15:$B$18,2,0)</f>
        <v>0</v>
      </c>
      <c r="U227" s="57" t="s">
        <v>157</v>
      </c>
      <c r="W227" s="57"/>
      <c r="Y227" s="57"/>
      <c r="AA227" s="57"/>
      <c r="AC227" s="57"/>
      <c r="AI227" s="214"/>
      <c r="AJ227" s="214"/>
      <c r="AK227" s="214"/>
      <c r="AL227" s="215"/>
      <c r="AM227" s="217"/>
      <c r="AN227" s="211"/>
      <c r="AO227" s="139" t="s">
        <v>574</v>
      </c>
      <c r="AP227" s="139" t="s">
        <v>593</v>
      </c>
      <c r="AQ227" s="139" t="s">
        <v>328</v>
      </c>
      <c r="AR227" s="158">
        <v>44562</v>
      </c>
      <c r="AS227" s="158">
        <v>44926</v>
      </c>
      <c r="AT227" s="139" t="s">
        <v>682</v>
      </c>
      <c r="AU227" s="139" t="s">
        <v>683</v>
      </c>
      <c r="AV227" s="157" t="s">
        <v>235</v>
      </c>
      <c r="AW227" s="211"/>
    </row>
    <row r="228" spans="1:49" ht="57" x14ac:dyDescent="0.2">
      <c r="A228" s="251"/>
      <c r="B228" s="245"/>
      <c r="C228" s="254"/>
      <c r="D228" s="254"/>
      <c r="E228" s="245"/>
      <c r="F228" s="245"/>
      <c r="G228" s="245"/>
      <c r="H228" s="245"/>
      <c r="I228" s="233"/>
      <c r="J228" s="236"/>
      <c r="K228" s="227"/>
      <c r="L228" s="242"/>
      <c r="M228" s="239"/>
      <c r="N228" s="227"/>
      <c r="O228" s="224"/>
      <c r="P228" s="224"/>
      <c r="Q228" s="230"/>
      <c r="R228" s="132"/>
      <c r="S228" s="130"/>
      <c r="T228" s="56">
        <f>VLOOKUP(U228,FORMULAS!$A$15:$B$18,2,0)</f>
        <v>0</v>
      </c>
      <c r="U228" s="57" t="s">
        <v>157</v>
      </c>
      <c r="W228" s="57"/>
      <c r="Y228" s="57"/>
      <c r="AA228" s="57"/>
      <c r="AC228" s="57"/>
      <c r="AI228" s="214"/>
      <c r="AJ228" s="214"/>
      <c r="AK228" s="214"/>
      <c r="AL228" s="215"/>
      <c r="AM228" s="217"/>
      <c r="AN228" s="211"/>
      <c r="AO228" s="143"/>
      <c r="AP228" s="143"/>
      <c r="AQ228" s="143"/>
      <c r="AR228" s="143"/>
      <c r="AS228" s="143"/>
      <c r="AT228" s="143"/>
      <c r="AU228" s="143"/>
      <c r="AV228" s="143"/>
      <c r="AW228" s="211"/>
    </row>
    <row r="229" spans="1:49" ht="57" x14ac:dyDescent="0.2">
      <c r="A229" s="251"/>
      <c r="B229" s="245"/>
      <c r="C229" s="254"/>
      <c r="D229" s="254"/>
      <c r="E229" s="245"/>
      <c r="F229" s="245"/>
      <c r="G229" s="245"/>
      <c r="H229" s="245"/>
      <c r="I229" s="233"/>
      <c r="J229" s="236"/>
      <c r="K229" s="227"/>
      <c r="L229" s="242"/>
      <c r="M229" s="239"/>
      <c r="N229" s="227"/>
      <c r="O229" s="224"/>
      <c r="P229" s="224"/>
      <c r="Q229" s="230"/>
      <c r="R229" s="132"/>
      <c r="S229" s="130"/>
      <c r="T229" s="56">
        <f>VLOOKUP(U229,FORMULAS!$A$15:$B$18,2,0)</f>
        <v>0</v>
      </c>
      <c r="U229" s="57" t="s">
        <v>157</v>
      </c>
      <c r="W229" s="57"/>
      <c r="Y229" s="57"/>
      <c r="AA229" s="57"/>
      <c r="AC229" s="57"/>
      <c r="AI229" s="214"/>
      <c r="AJ229" s="214"/>
      <c r="AK229" s="214"/>
      <c r="AL229" s="215"/>
      <c r="AM229" s="217"/>
      <c r="AN229" s="211"/>
      <c r="AO229" s="143"/>
      <c r="AP229" s="143"/>
      <c r="AQ229" s="143"/>
      <c r="AR229" s="143"/>
      <c r="AS229" s="143"/>
      <c r="AT229" s="143"/>
      <c r="AU229" s="143"/>
      <c r="AV229" s="143"/>
      <c r="AW229" s="211"/>
    </row>
    <row r="230" spans="1:49" ht="57" x14ac:dyDescent="0.2">
      <c r="A230" s="252"/>
      <c r="B230" s="246"/>
      <c r="C230" s="255"/>
      <c r="D230" s="255"/>
      <c r="E230" s="246"/>
      <c r="F230" s="246"/>
      <c r="G230" s="246"/>
      <c r="H230" s="246"/>
      <c r="I230" s="234"/>
      <c r="J230" s="237"/>
      <c r="K230" s="228"/>
      <c r="L230" s="243"/>
      <c r="M230" s="240"/>
      <c r="N230" s="228"/>
      <c r="O230" s="225"/>
      <c r="P230" s="225"/>
      <c r="Q230" s="231"/>
      <c r="R230" s="132"/>
      <c r="S230" s="130"/>
      <c r="T230" s="56">
        <f>VLOOKUP(U230,FORMULAS!$A$15:$B$18,2,0)</f>
        <v>0</v>
      </c>
      <c r="U230" s="57" t="s">
        <v>157</v>
      </c>
      <c r="W230" s="57"/>
      <c r="Y230" s="57"/>
      <c r="AA230" s="57"/>
      <c r="AC230" s="57"/>
      <c r="AI230" s="214"/>
      <c r="AJ230" s="214"/>
      <c r="AK230" s="214"/>
      <c r="AL230" s="215"/>
      <c r="AM230" s="217"/>
      <c r="AN230" s="212"/>
      <c r="AO230" s="144"/>
      <c r="AP230" s="144"/>
      <c r="AQ230" s="144"/>
      <c r="AR230" s="144"/>
      <c r="AS230" s="144"/>
      <c r="AT230" s="144"/>
      <c r="AU230" s="144"/>
      <c r="AV230" s="144"/>
      <c r="AW230" s="212"/>
    </row>
    <row r="231" spans="1:49" ht="60.75" customHeight="1" x14ac:dyDescent="0.2">
      <c r="A231" s="250">
        <v>38</v>
      </c>
      <c r="B231" s="244" t="s">
        <v>180</v>
      </c>
      <c r="C231" s="253" t="str">
        <f>VLOOKUP(B231,FORMULAS!$A$30:$B$52,2,0)</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D231" s="253" t="str">
        <f>VLOOKUP(B231,FORMULAS!$A$30:$C$52,3,0)</f>
        <v xml:space="preserve">Subdirector Administrativo </v>
      </c>
      <c r="E231" s="244" t="s">
        <v>113</v>
      </c>
      <c r="F231" s="244" t="s">
        <v>457</v>
      </c>
      <c r="G231" s="244" t="s">
        <v>458</v>
      </c>
      <c r="H231" s="244" t="s">
        <v>459</v>
      </c>
      <c r="I231" s="232" t="s">
        <v>260</v>
      </c>
      <c r="J231" s="235">
        <v>364</v>
      </c>
      <c r="K231" s="226" t="str">
        <f>+IF(L231=FORMULAS!$N$2,FORMULAS!$O$2,IF('208-PLA-Ft-78 Mapa Gestión'!L231:L236=FORMULAS!$N$3,FORMULAS!$O$3,IF('208-PLA-Ft-78 Mapa Gestión'!L231:L236=FORMULAS!$N$4,FORMULAS!$O$4,IF('208-PLA-Ft-78 Mapa Gestión'!L231:L236=FORMULAS!$N$5,FORMULAS!$O$5,IF('208-PLA-Ft-78 Mapa Gestión'!L231:L236=FORMULAS!$N$6,FORMULAS!$O$6)))))</f>
        <v>Media</v>
      </c>
      <c r="L231" s="241">
        <f>+IF(J231&lt;=FORMULAS!$M$2,FORMULAS!$N$2,IF('208-PLA-Ft-78 Mapa Gestión'!J231&lt;=FORMULAS!$M$3,FORMULAS!$N$3,IF('208-PLA-Ft-78 Mapa Gestión'!J231&lt;=FORMULAS!$M$4,FORMULAS!$N$4,IF('208-PLA-Ft-78 Mapa Gestión'!J231&lt;=FORMULAS!$M$5,FORMULAS!$N$5,FORMULAS!$N$6))))</f>
        <v>0.6</v>
      </c>
      <c r="M231" s="238" t="s">
        <v>91</v>
      </c>
      <c r="N231" s="226" t="str">
        <f>+IF(M231=FORMULAS!$H$2,FORMULAS!$I$2,IF('208-PLA-Ft-78 Mapa Gestión'!M231:M236=FORMULAS!$H$3,FORMULAS!$I$3,IF('208-PLA-Ft-78 Mapa Gestión'!M231:M236=FORMULAS!$H$4,FORMULAS!$I$4,IF('208-PLA-Ft-78 Mapa Gestión'!M231:M236=FORMULAS!$H$5,FORMULAS!$I$5,IF('208-PLA-Ft-78 Mapa Gestión'!M231:M236=FORMULAS!$H$6,FORMULAS!$I$6,IF('208-PLA-Ft-78 Mapa Gestión'!M231:M236=FORMULAS!$H$7,FORMULAS!$I$7,IF('208-PLA-Ft-78 Mapa Gestión'!M231:M236=FORMULAS!$H$8,FORMULAS!$I$8,IF('208-PLA-Ft-78 Mapa Gestión'!M231:M236=FORMULAS!$H$9,FORMULAS!$I$9,IF('208-PLA-Ft-78 Mapa Gestión'!M231:M236=FORMULAS!$H$10,FORMULAS!$I$10,IF('208-PLA-Ft-78 Mapa Gestión'!M231:M236=FORMULAS!$H$11,FORMULAS!$I$11))))))))))</f>
        <v>Moderado</v>
      </c>
      <c r="O231" s="223">
        <f>VLOOKUP(N231,FORMULAS!$I$1:$J$6,2,0)</f>
        <v>0.6</v>
      </c>
      <c r="P231" s="223" t="str">
        <f t="shared" ref="P231" si="214">CONCATENATE(N231,K231)</f>
        <v>ModeradoMedia</v>
      </c>
      <c r="Q231" s="229" t="str">
        <f>VLOOKUP(P231,FORMULAS!$K$17:$L$42,2,0)</f>
        <v>Moderado</v>
      </c>
      <c r="R231" s="132">
        <v>1</v>
      </c>
      <c r="S231" s="130" t="s">
        <v>520</v>
      </c>
      <c r="T231" s="56" t="str">
        <f>VLOOKUP(U231,FORMULAS!$A$15:$B$18,2,0)</f>
        <v>Probabilidad</v>
      </c>
      <c r="U231" s="57" t="s">
        <v>14</v>
      </c>
      <c r="W231" s="57" t="s">
        <v>8</v>
      </c>
      <c r="Y231" s="57" t="s">
        <v>18</v>
      </c>
      <c r="AA231" s="57" t="s">
        <v>22</v>
      </c>
      <c r="AC231" s="57" t="s">
        <v>100</v>
      </c>
      <c r="AI231" s="213" t="str">
        <f>+IF(AH231&lt;=FORMULAS!$N$2,FORMULAS!$O$2,IF(AH231&lt;=FORMULAS!$N$3,FORMULAS!$O$3,IF(AH231&lt;=FORMULAS!$N$4,FORMULAS!$O$4,IF(AH231&lt;=FORMULAS!$N$5,FORMULAS!$O$5,FORMULAS!O228))))</f>
        <v>Muy Baja</v>
      </c>
      <c r="AJ231" s="213" t="str">
        <f>+IF(T231=FORMULAS!$A$9,AG236,'208-PLA-Ft-78 Mapa Gestión'!N231:N236)</f>
        <v>Moderado</v>
      </c>
      <c r="AK231" s="213">
        <f>+IF(T231=FORMULAS!B231,'208-PLA-Ft-78 Mapa Gestión'!AG236,'208-PLA-Ft-78 Mapa Gestión'!O231:O236)</f>
        <v>0.6</v>
      </c>
      <c r="AL231" s="215" t="str">
        <f t="shared" ref="AL231" si="215">CONCATENATE(AJ231,AI231)</f>
        <v>ModeradoMuy Baja</v>
      </c>
      <c r="AM231" s="216" t="str">
        <f>VLOOKUP(AL231,FORMULAS!$K$17:$L$42,2,0)</f>
        <v>Moderado</v>
      </c>
      <c r="AN231" s="210" t="s">
        <v>163</v>
      </c>
      <c r="AO231" s="139" t="s">
        <v>575</v>
      </c>
      <c r="AP231" s="139" t="s">
        <v>593</v>
      </c>
      <c r="AQ231" s="139" t="s">
        <v>329</v>
      </c>
      <c r="AR231" s="149">
        <v>44562</v>
      </c>
      <c r="AS231" s="149" t="s">
        <v>718</v>
      </c>
      <c r="AT231" s="139" t="s">
        <v>684</v>
      </c>
      <c r="AU231" s="139" t="s">
        <v>685</v>
      </c>
      <c r="AV231" s="157" t="s">
        <v>235</v>
      </c>
      <c r="AW231" s="210"/>
    </row>
    <row r="232" spans="1:49" ht="102" customHeight="1" x14ac:dyDescent="0.2">
      <c r="A232" s="251"/>
      <c r="B232" s="245"/>
      <c r="C232" s="254"/>
      <c r="D232" s="254"/>
      <c r="E232" s="245"/>
      <c r="F232" s="245"/>
      <c r="G232" s="245"/>
      <c r="H232" s="245"/>
      <c r="I232" s="233"/>
      <c r="J232" s="236"/>
      <c r="K232" s="227"/>
      <c r="L232" s="242"/>
      <c r="M232" s="239"/>
      <c r="N232" s="227"/>
      <c r="O232" s="224"/>
      <c r="P232" s="224"/>
      <c r="Q232" s="230"/>
      <c r="R232" s="132"/>
      <c r="S232" s="130"/>
      <c r="T232" s="56">
        <f>VLOOKUP(U232,FORMULAS!$A$15:$B$18,2,0)</f>
        <v>0</v>
      </c>
      <c r="U232" s="57" t="s">
        <v>157</v>
      </c>
      <c r="W232" s="57"/>
      <c r="Y232" s="57"/>
      <c r="AA232" s="57"/>
      <c r="AC232" s="57"/>
      <c r="AI232" s="214"/>
      <c r="AJ232" s="214"/>
      <c r="AK232" s="214"/>
      <c r="AL232" s="215"/>
      <c r="AM232" s="217"/>
      <c r="AN232" s="211"/>
      <c r="AO232" s="139" t="s">
        <v>576</v>
      </c>
      <c r="AP232" s="139" t="s">
        <v>593</v>
      </c>
      <c r="AQ232" s="139" t="s">
        <v>716</v>
      </c>
      <c r="AR232" s="149">
        <v>44562</v>
      </c>
      <c r="AS232" s="149">
        <v>44926</v>
      </c>
      <c r="AT232" s="139" t="s">
        <v>686</v>
      </c>
      <c r="AU232" s="139" t="s">
        <v>687</v>
      </c>
      <c r="AV232" s="157" t="s">
        <v>235</v>
      </c>
      <c r="AW232" s="211"/>
    </row>
    <row r="233" spans="1:49" ht="57" x14ac:dyDescent="0.2">
      <c r="A233" s="251"/>
      <c r="B233" s="245"/>
      <c r="C233" s="254"/>
      <c r="D233" s="254"/>
      <c r="E233" s="245"/>
      <c r="F233" s="245"/>
      <c r="G233" s="245"/>
      <c r="H233" s="245"/>
      <c r="I233" s="233"/>
      <c r="J233" s="236"/>
      <c r="K233" s="227"/>
      <c r="L233" s="242"/>
      <c r="M233" s="239"/>
      <c r="N233" s="227"/>
      <c r="O233" s="224"/>
      <c r="P233" s="224"/>
      <c r="Q233" s="230"/>
      <c r="R233" s="132"/>
      <c r="S233" s="130"/>
      <c r="T233" s="56">
        <f>VLOOKUP(U233,FORMULAS!$A$15:$B$18,2,0)</f>
        <v>0</v>
      </c>
      <c r="U233" s="57" t="s">
        <v>157</v>
      </c>
      <c r="W233" s="57"/>
      <c r="Y233" s="57"/>
      <c r="AA233" s="57"/>
      <c r="AC233" s="57"/>
      <c r="AI233" s="214"/>
      <c r="AJ233" s="214"/>
      <c r="AK233" s="214"/>
      <c r="AL233" s="215"/>
      <c r="AM233" s="217"/>
      <c r="AN233" s="211"/>
      <c r="AO233" s="143"/>
      <c r="AP233" s="143"/>
      <c r="AQ233" s="143"/>
      <c r="AR233" s="143"/>
      <c r="AS233" s="143"/>
      <c r="AT233" s="143"/>
      <c r="AU233" s="143"/>
      <c r="AV233" s="143"/>
      <c r="AW233" s="211"/>
    </row>
    <row r="234" spans="1:49" ht="57" x14ac:dyDescent="0.2">
      <c r="A234" s="251"/>
      <c r="B234" s="245"/>
      <c r="C234" s="254"/>
      <c r="D234" s="254"/>
      <c r="E234" s="245"/>
      <c r="F234" s="245"/>
      <c r="G234" s="245"/>
      <c r="H234" s="245"/>
      <c r="I234" s="233"/>
      <c r="J234" s="236"/>
      <c r="K234" s="227"/>
      <c r="L234" s="242"/>
      <c r="M234" s="239"/>
      <c r="N234" s="227"/>
      <c r="O234" s="224"/>
      <c r="P234" s="224"/>
      <c r="Q234" s="230"/>
      <c r="R234" s="132"/>
      <c r="S234" s="130"/>
      <c r="T234" s="56">
        <f>VLOOKUP(U234,FORMULAS!$A$15:$B$18,2,0)</f>
        <v>0</v>
      </c>
      <c r="U234" s="57" t="s">
        <v>157</v>
      </c>
      <c r="W234" s="57"/>
      <c r="Y234" s="57"/>
      <c r="AA234" s="57"/>
      <c r="AC234" s="57"/>
      <c r="AI234" s="214"/>
      <c r="AJ234" s="214"/>
      <c r="AK234" s="214"/>
      <c r="AL234" s="215"/>
      <c r="AM234" s="217"/>
      <c r="AN234" s="211"/>
      <c r="AO234" s="143"/>
      <c r="AP234" s="143"/>
      <c r="AQ234" s="143"/>
      <c r="AR234" s="143"/>
      <c r="AS234" s="143"/>
      <c r="AT234" s="143"/>
      <c r="AU234" s="143"/>
      <c r="AV234" s="143"/>
      <c r="AW234" s="211"/>
    </row>
    <row r="235" spans="1:49" ht="57" x14ac:dyDescent="0.2">
      <c r="A235" s="251"/>
      <c r="B235" s="245"/>
      <c r="C235" s="254"/>
      <c r="D235" s="254"/>
      <c r="E235" s="245"/>
      <c r="F235" s="245"/>
      <c r="G235" s="245"/>
      <c r="H235" s="245"/>
      <c r="I235" s="233"/>
      <c r="J235" s="236"/>
      <c r="K235" s="227"/>
      <c r="L235" s="242"/>
      <c r="M235" s="239"/>
      <c r="N235" s="227"/>
      <c r="O235" s="224"/>
      <c r="P235" s="224"/>
      <c r="Q235" s="230"/>
      <c r="R235" s="132"/>
      <c r="S235" s="130"/>
      <c r="T235" s="56">
        <f>VLOOKUP(U235,FORMULAS!$A$15:$B$18,2,0)</f>
        <v>0</v>
      </c>
      <c r="U235" s="57" t="s">
        <v>157</v>
      </c>
      <c r="W235" s="57"/>
      <c r="Y235" s="57"/>
      <c r="AA235" s="57"/>
      <c r="AC235" s="57"/>
      <c r="AI235" s="214"/>
      <c r="AJ235" s="214"/>
      <c r="AK235" s="214"/>
      <c r="AL235" s="215"/>
      <c r="AM235" s="217"/>
      <c r="AN235" s="211"/>
      <c r="AO235" s="143"/>
      <c r="AP235" s="143"/>
      <c r="AQ235" s="143"/>
      <c r="AR235" s="143"/>
      <c r="AS235" s="143"/>
      <c r="AT235" s="143"/>
      <c r="AU235" s="143"/>
      <c r="AV235" s="143"/>
      <c r="AW235" s="211"/>
    </row>
    <row r="236" spans="1:49" ht="57" x14ac:dyDescent="0.2">
      <c r="A236" s="252"/>
      <c r="B236" s="246"/>
      <c r="C236" s="255"/>
      <c r="D236" s="255"/>
      <c r="E236" s="246"/>
      <c r="F236" s="246"/>
      <c r="G236" s="246"/>
      <c r="H236" s="246"/>
      <c r="I236" s="234"/>
      <c r="J236" s="237"/>
      <c r="K236" s="228"/>
      <c r="L236" s="243"/>
      <c r="M236" s="240"/>
      <c r="N236" s="228"/>
      <c r="O236" s="225"/>
      <c r="P236" s="225"/>
      <c r="Q236" s="231"/>
      <c r="R236" s="132"/>
      <c r="S236" s="130"/>
      <c r="T236" s="56">
        <f>VLOOKUP(U236,FORMULAS!$A$15:$B$18,2,0)</f>
        <v>0</v>
      </c>
      <c r="U236" s="57" t="s">
        <v>157</v>
      </c>
      <c r="W236" s="57"/>
      <c r="Y236" s="57"/>
      <c r="AA236" s="57"/>
      <c r="AC236" s="57"/>
      <c r="AI236" s="214"/>
      <c r="AJ236" s="214"/>
      <c r="AK236" s="214"/>
      <c r="AL236" s="215"/>
      <c r="AM236" s="217"/>
      <c r="AN236" s="212"/>
      <c r="AO236" s="144"/>
      <c r="AP236" s="144"/>
      <c r="AQ236" s="144"/>
      <c r="AR236" s="144"/>
      <c r="AS236" s="144"/>
      <c r="AT236" s="144"/>
      <c r="AU236" s="144"/>
      <c r="AV236" s="144"/>
      <c r="AW236" s="212"/>
    </row>
    <row r="237" spans="1:49" ht="76.5" customHeight="1" x14ac:dyDescent="0.2">
      <c r="A237" s="250">
        <v>39</v>
      </c>
      <c r="B237" s="244" t="s">
        <v>175</v>
      </c>
      <c r="C237" s="253" t="str">
        <f>VLOOKUP(B237,FORMULAS!$A$30:$B$52,2,0)</f>
        <v>Administrar de manera eficiente y eficaz la infraestructura física, los bienes y servicios que requieran todos los procesos de la entidad como apoyo a su gestión, garantizando que se encuentren en óptimas condiciones para el cumplimiento y desarrollo de sus funciones.</v>
      </c>
      <c r="D237" s="253" t="str">
        <f>VLOOKUP(B237,FORMULAS!$A$30:$C$52,3,0)</f>
        <v xml:space="preserve">Subdirector Administrativo </v>
      </c>
      <c r="E237" s="244" t="s">
        <v>113</v>
      </c>
      <c r="F237" s="244" t="s">
        <v>460</v>
      </c>
      <c r="G237" s="244" t="s">
        <v>461</v>
      </c>
      <c r="H237" s="244" t="s">
        <v>462</v>
      </c>
      <c r="I237" s="232" t="s">
        <v>260</v>
      </c>
      <c r="J237" s="235">
        <v>1600</v>
      </c>
      <c r="K237" s="226" t="str">
        <f>+IF(L237=FORMULAS!$N$2,FORMULAS!$O$2,IF('208-PLA-Ft-78 Mapa Gestión'!L237:L242=FORMULAS!$N$3,FORMULAS!$O$3,IF('208-PLA-Ft-78 Mapa Gestión'!L237:L242=FORMULAS!$N$4,FORMULAS!$O$4,IF('208-PLA-Ft-78 Mapa Gestión'!L237:L242=FORMULAS!$N$5,FORMULAS!$O$5,IF('208-PLA-Ft-78 Mapa Gestión'!L237:L242=FORMULAS!$N$6,FORMULAS!$O$6)))))</f>
        <v>Alta</v>
      </c>
      <c r="L237" s="241">
        <f>+IF(J237&lt;=FORMULAS!$M$2,FORMULAS!$N$2,IF('208-PLA-Ft-78 Mapa Gestión'!J237&lt;=FORMULAS!$M$3,FORMULAS!$N$3,IF('208-PLA-Ft-78 Mapa Gestión'!J237&lt;=FORMULAS!$M$4,FORMULAS!$N$4,IF('208-PLA-Ft-78 Mapa Gestión'!J237&lt;=FORMULAS!$M$5,FORMULAS!$N$5,FORMULAS!$N$6))))</f>
        <v>0.8</v>
      </c>
      <c r="M237" s="238" t="s">
        <v>261</v>
      </c>
      <c r="N237" s="226" t="str">
        <f>+IF(M237=FORMULAS!$H$2,FORMULAS!$I$2,IF('208-PLA-Ft-78 Mapa Gestión'!M237:M242=FORMULAS!$H$3,FORMULAS!$I$3,IF('208-PLA-Ft-78 Mapa Gestión'!M237:M242=FORMULAS!$H$4,FORMULAS!$I$4,IF('208-PLA-Ft-78 Mapa Gestión'!M237:M242=FORMULAS!$H$5,FORMULAS!$I$5,IF('208-PLA-Ft-78 Mapa Gestión'!M237:M242=FORMULAS!$H$6,FORMULAS!$I$6,IF('208-PLA-Ft-78 Mapa Gestión'!M237:M242=FORMULAS!$H$7,FORMULAS!$I$7,IF('208-PLA-Ft-78 Mapa Gestión'!M237:M242=FORMULAS!$H$8,FORMULAS!$I$8,IF('208-PLA-Ft-78 Mapa Gestión'!M237:M242=FORMULAS!$H$9,FORMULAS!$I$9,IF('208-PLA-Ft-78 Mapa Gestión'!M237:M242=FORMULAS!$H$10,FORMULAS!$I$10,IF('208-PLA-Ft-78 Mapa Gestión'!M237:M242=FORMULAS!$H$11,FORMULAS!$I$11))))))))))</f>
        <v>Menor</v>
      </c>
      <c r="O237" s="223">
        <f>VLOOKUP(N237,FORMULAS!$I$1:$J$6,2,0)</f>
        <v>0.4</v>
      </c>
      <c r="P237" s="223" t="str">
        <f t="shared" ref="P237" si="216">CONCATENATE(N237,K237)</f>
        <v>MenorAlta</v>
      </c>
      <c r="Q237" s="229" t="str">
        <f>VLOOKUP(P237,FORMULAS!$K$17:$L$42,2,0)</f>
        <v>Moderado</v>
      </c>
      <c r="R237" s="135">
        <v>1</v>
      </c>
      <c r="S237" s="136" t="s">
        <v>521</v>
      </c>
      <c r="T237" s="56" t="str">
        <f>VLOOKUP(U237,FORMULAS!$A$15:$B$18,2,0)</f>
        <v>Probabilidad</v>
      </c>
      <c r="U237" s="57" t="s">
        <v>14</v>
      </c>
      <c r="W237" s="57" t="s">
        <v>8</v>
      </c>
      <c r="Y237" s="57" t="s">
        <v>18</v>
      </c>
      <c r="AA237" s="57" t="s">
        <v>21</v>
      </c>
      <c r="AC237" s="57" t="s">
        <v>100</v>
      </c>
      <c r="AI237" s="213" t="str">
        <f>+IF(AH237&lt;=FORMULAS!$N$2,FORMULAS!$O$2,IF(AH237&lt;=FORMULAS!$N$3,FORMULAS!$O$3,IF(AH237&lt;=FORMULAS!$N$4,FORMULAS!$O$4,IF(AH237&lt;=FORMULAS!$N$5,FORMULAS!$O$5,FORMULAS!O234))))</f>
        <v>Muy Baja</v>
      </c>
      <c r="AJ237" s="213" t="str">
        <f>+IF(T237=FORMULAS!$A$9,AG242,'208-PLA-Ft-78 Mapa Gestión'!N237:N242)</f>
        <v>Menor</v>
      </c>
      <c r="AK237" s="213">
        <f>+IF(T237=FORMULAS!B237,'208-PLA-Ft-78 Mapa Gestión'!AG242,'208-PLA-Ft-78 Mapa Gestión'!O237:O242)</f>
        <v>0.4</v>
      </c>
      <c r="AL237" s="215" t="str">
        <f t="shared" ref="AL237" si="217">CONCATENATE(AJ237,AI237)</f>
        <v>MenorMuy Baja</v>
      </c>
      <c r="AM237" s="216" t="str">
        <f>VLOOKUP(AL237,FORMULAS!$K$17:$L$42,2,0)</f>
        <v>Bajo</v>
      </c>
      <c r="AN237" s="210" t="s">
        <v>163</v>
      </c>
      <c r="AO237" s="145" t="s">
        <v>556</v>
      </c>
      <c r="AP237" s="139" t="s">
        <v>593</v>
      </c>
      <c r="AQ237" s="145" t="s">
        <v>714</v>
      </c>
      <c r="AR237" s="159">
        <v>44562</v>
      </c>
      <c r="AS237" s="159">
        <v>44926</v>
      </c>
      <c r="AT237" s="145" t="s">
        <v>688</v>
      </c>
      <c r="AU237" s="139" t="s">
        <v>689</v>
      </c>
      <c r="AV237" s="157" t="s">
        <v>235</v>
      </c>
      <c r="AW237" s="210"/>
    </row>
    <row r="238" spans="1:49" ht="140.25" customHeight="1" x14ac:dyDescent="0.2">
      <c r="A238" s="251"/>
      <c r="B238" s="245"/>
      <c r="C238" s="254"/>
      <c r="D238" s="254"/>
      <c r="E238" s="245"/>
      <c r="F238" s="245"/>
      <c r="G238" s="245"/>
      <c r="H238" s="245"/>
      <c r="I238" s="233"/>
      <c r="J238" s="236"/>
      <c r="K238" s="227"/>
      <c r="L238" s="242"/>
      <c r="M238" s="239"/>
      <c r="N238" s="227"/>
      <c r="O238" s="224"/>
      <c r="P238" s="224"/>
      <c r="Q238" s="230"/>
      <c r="R238" s="137"/>
      <c r="S238" s="138"/>
      <c r="T238" s="56">
        <f>VLOOKUP(U238,FORMULAS!$A$15:$B$18,2,0)</f>
        <v>0</v>
      </c>
      <c r="U238" s="57" t="s">
        <v>157</v>
      </c>
      <c r="W238" s="57"/>
      <c r="Y238" s="57"/>
      <c r="AA238" s="57"/>
      <c r="AC238" s="57"/>
      <c r="AI238" s="214"/>
      <c r="AJ238" s="214"/>
      <c r="AK238" s="214"/>
      <c r="AL238" s="215"/>
      <c r="AM238" s="217"/>
      <c r="AN238" s="211"/>
      <c r="AO238" s="145" t="s">
        <v>577</v>
      </c>
      <c r="AP238" s="139" t="s">
        <v>593</v>
      </c>
      <c r="AQ238" s="145" t="s">
        <v>329</v>
      </c>
      <c r="AR238" s="159">
        <v>44562</v>
      </c>
      <c r="AS238" s="159">
        <v>44772</v>
      </c>
      <c r="AT238" s="145" t="s">
        <v>690</v>
      </c>
      <c r="AU238" s="145" t="s">
        <v>691</v>
      </c>
      <c r="AV238" s="157" t="s">
        <v>235</v>
      </c>
      <c r="AW238" s="211"/>
    </row>
    <row r="239" spans="1:49" ht="57" x14ac:dyDescent="0.2">
      <c r="A239" s="251"/>
      <c r="B239" s="245"/>
      <c r="C239" s="254"/>
      <c r="D239" s="254"/>
      <c r="E239" s="245"/>
      <c r="F239" s="245"/>
      <c r="G239" s="245"/>
      <c r="H239" s="245"/>
      <c r="I239" s="233"/>
      <c r="J239" s="236"/>
      <c r="K239" s="227"/>
      <c r="L239" s="242"/>
      <c r="M239" s="239"/>
      <c r="N239" s="227"/>
      <c r="O239" s="224"/>
      <c r="P239" s="224"/>
      <c r="Q239" s="230"/>
      <c r="R239" s="132"/>
      <c r="S239" s="130"/>
      <c r="T239" s="56">
        <f>VLOOKUP(U239,FORMULAS!$A$15:$B$18,2,0)</f>
        <v>0</v>
      </c>
      <c r="U239" s="57" t="s">
        <v>157</v>
      </c>
      <c r="W239" s="57"/>
      <c r="Y239" s="57"/>
      <c r="AA239" s="57"/>
      <c r="AC239" s="57"/>
      <c r="AI239" s="214"/>
      <c r="AJ239" s="214"/>
      <c r="AK239" s="214"/>
      <c r="AL239" s="215"/>
      <c r="AM239" s="217"/>
      <c r="AN239" s="211"/>
      <c r="AO239" s="143"/>
      <c r="AP239" s="143"/>
      <c r="AQ239" s="143"/>
      <c r="AR239" s="143"/>
      <c r="AS239" s="143"/>
      <c r="AT239" s="143"/>
      <c r="AU239" s="143"/>
      <c r="AV239" s="143"/>
      <c r="AW239" s="211"/>
    </row>
    <row r="240" spans="1:49" ht="57" x14ac:dyDescent="0.2">
      <c r="A240" s="251"/>
      <c r="B240" s="245"/>
      <c r="C240" s="254"/>
      <c r="D240" s="254"/>
      <c r="E240" s="245"/>
      <c r="F240" s="245"/>
      <c r="G240" s="245"/>
      <c r="H240" s="245"/>
      <c r="I240" s="233"/>
      <c r="J240" s="236"/>
      <c r="K240" s="227"/>
      <c r="L240" s="242"/>
      <c r="M240" s="239"/>
      <c r="N240" s="227"/>
      <c r="O240" s="224"/>
      <c r="P240" s="224"/>
      <c r="Q240" s="230"/>
      <c r="R240" s="132"/>
      <c r="S240" s="130"/>
      <c r="T240" s="56">
        <f>VLOOKUP(U240,FORMULAS!$A$15:$B$18,2,0)</f>
        <v>0</v>
      </c>
      <c r="U240" s="57" t="s">
        <v>157</v>
      </c>
      <c r="W240" s="57"/>
      <c r="Y240" s="57"/>
      <c r="AA240" s="57"/>
      <c r="AC240" s="57"/>
      <c r="AI240" s="214"/>
      <c r="AJ240" s="214"/>
      <c r="AK240" s="214"/>
      <c r="AL240" s="215"/>
      <c r="AM240" s="217"/>
      <c r="AN240" s="211"/>
      <c r="AO240" s="143"/>
      <c r="AP240" s="143"/>
      <c r="AQ240" s="143"/>
      <c r="AR240" s="143"/>
      <c r="AS240" s="143"/>
      <c r="AT240" s="143"/>
      <c r="AU240" s="143"/>
      <c r="AV240" s="143"/>
      <c r="AW240" s="211"/>
    </row>
    <row r="241" spans="1:49" ht="57" x14ac:dyDescent="0.2">
      <c r="A241" s="251"/>
      <c r="B241" s="245"/>
      <c r="C241" s="254"/>
      <c r="D241" s="254"/>
      <c r="E241" s="245"/>
      <c r="F241" s="245"/>
      <c r="G241" s="245"/>
      <c r="H241" s="245"/>
      <c r="I241" s="233"/>
      <c r="J241" s="236"/>
      <c r="K241" s="227"/>
      <c r="L241" s="242"/>
      <c r="M241" s="239"/>
      <c r="N241" s="227"/>
      <c r="O241" s="224"/>
      <c r="P241" s="224"/>
      <c r="Q241" s="230"/>
      <c r="R241" s="132"/>
      <c r="S241" s="130"/>
      <c r="T241" s="56">
        <f>VLOOKUP(U241,FORMULAS!$A$15:$B$18,2,0)</f>
        <v>0</v>
      </c>
      <c r="U241" s="57" t="s">
        <v>157</v>
      </c>
      <c r="W241" s="57"/>
      <c r="Y241" s="57"/>
      <c r="AA241" s="57"/>
      <c r="AC241" s="57"/>
      <c r="AI241" s="214"/>
      <c r="AJ241" s="214"/>
      <c r="AK241" s="214"/>
      <c r="AL241" s="215"/>
      <c r="AM241" s="217"/>
      <c r="AN241" s="211"/>
      <c r="AO241" s="143"/>
      <c r="AP241" s="143"/>
      <c r="AQ241" s="143"/>
      <c r="AR241" s="143"/>
      <c r="AS241" s="143"/>
      <c r="AT241" s="143"/>
      <c r="AU241" s="143"/>
      <c r="AV241" s="143"/>
      <c r="AW241" s="211"/>
    </row>
    <row r="242" spans="1:49" ht="57" x14ac:dyDescent="0.2">
      <c r="A242" s="252"/>
      <c r="B242" s="246"/>
      <c r="C242" s="255"/>
      <c r="D242" s="255"/>
      <c r="E242" s="246"/>
      <c r="F242" s="246"/>
      <c r="G242" s="246"/>
      <c r="H242" s="246"/>
      <c r="I242" s="234"/>
      <c r="J242" s="237"/>
      <c r="K242" s="228"/>
      <c r="L242" s="243"/>
      <c r="M242" s="240"/>
      <c r="N242" s="228"/>
      <c r="O242" s="225"/>
      <c r="P242" s="225"/>
      <c r="Q242" s="231"/>
      <c r="R242" s="132"/>
      <c r="S242" s="130"/>
      <c r="T242" s="56">
        <f>VLOOKUP(U242,FORMULAS!$A$15:$B$18,2,0)</f>
        <v>0</v>
      </c>
      <c r="U242" s="57" t="s">
        <v>157</v>
      </c>
      <c r="W242" s="57"/>
      <c r="Y242" s="57"/>
      <c r="AA242" s="57"/>
      <c r="AC242" s="57"/>
      <c r="AI242" s="214"/>
      <c r="AJ242" s="214"/>
      <c r="AK242" s="214"/>
      <c r="AL242" s="215"/>
      <c r="AM242" s="217"/>
      <c r="AN242" s="212"/>
      <c r="AO242" s="144"/>
      <c r="AP242" s="144"/>
      <c r="AQ242" s="144"/>
      <c r="AR242" s="144"/>
      <c r="AS242" s="144"/>
      <c r="AT242" s="144"/>
      <c r="AU242" s="144"/>
      <c r="AV242" s="144"/>
      <c r="AW242" s="212"/>
    </row>
    <row r="243" spans="1:49" ht="117.75" customHeight="1" x14ac:dyDescent="0.2">
      <c r="A243" s="250">
        <v>40</v>
      </c>
      <c r="B243" s="244" t="s">
        <v>266</v>
      </c>
      <c r="C243" s="253" t="str">
        <f>VLOOKUP(B243,FORMULAS!$A$30:$B$52,2,0)</f>
        <v>Reasentar hogares estratos 1 y 2 que se encuentran ubicados en zonas de alto riesgo no mitigable, recomendadas por el IDIGER y/o los ordenados mediante sentencias judiciales o actos administrativos y adquirir los predios y/o mejoras de acuerdo con la normatividad vigente.</v>
      </c>
      <c r="D243" s="253" t="str">
        <f>VLOOKUP(B243,FORMULAS!$A$30:$C$52,3,0)</f>
        <v>Director de Reasentamientos</v>
      </c>
      <c r="E243" s="244" t="s">
        <v>259</v>
      </c>
      <c r="F243" s="244" t="s">
        <v>463</v>
      </c>
      <c r="G243" s="244" t="s">
        <v>464</v>
      </c>
      <c r="H243" s="247" t="s">
        <v>465</v>
      </c>
      <c r="I243" s="232" t="s">
        <v>260</v>
      </c>
      <c r="J243" s="235">
        <v>1900</v>
      </c>
      <c r="K243" s="226" t="str">
        <f>+IF(L243=FORMULAS!$N$2,FORMULAS!$O$2,IF('208-PLA-Ft-78 Mapa Gestión'!L243:L248=FORMULAS!$N$3,FORMULAS!$O$3,IF('208-PLA-Ft-78 Mapa Gestión'!L243:L248=FORMULAS!$N$4,FORMULAS!$O$4,IF('208-PLA-Ft-78 Mapa Gestión'!L243:L248=FORMULAS!$N$5,FORMULAS!$O$5,IF('208-PLA-Ft-78 Mapa Gestión'!L243:L248=FORMULAS!$N$6,FORMULAS!$O$6)))))</f>
        <v>Alta</v>
      </c>
      <c r="L243" s="241">
        <f>+IF(J243&lt;=FORMULAS!$M$2,FORMULAS!$N$2,IF('208-PLA-Ft-78 Mapa Gestión'!J243&lt;=FORMULAS!$M$3,FORMULAS!$N$3,IF('208-PLA-Ft-78 Mapa Gestión'!J243&lt;=FORMULAS!$M$4,FORMULAS!$N$4,IF('208-PLA-Ft-78 Mapa Gestión'!J243&lt;=FORMULAS!$M$5,FORMULAS!$N$5,FORMULAS!$N$6))))</f>
        <v>0.8</v>
      </c>
      <c r="M243" s="238" t="s">
        <v>91</v>
      </c>
      <c r="N243" s="226" t="str">
        <f>+IF(M243=FORMULAS!$H$2,FORMULAS!$I$2,IF('208-PLA-Ft-78 Mapa Gestión'!M243:M248=FORMULAS!$H$3,FORMULAS!$I$3,IF('208-PLA-Ft-78 Mapa Gestión'!M243:M248=FORMULAS!$H$4,FORMULAS!$I$4,IF('208-PLA-Ft-78 Mapa Gestión'!M243:M248=FORMULAS!$H$5,FORMULAS!$I$5,IF('208-PLA-Ft-78 Mapa Gestión'!M243:M248=FORMULAS!$H$6,FORMULAS!$I$6,IF('208-PLA-Ft-78 Mapa Gestión'!M243:M248=FORMULAS!$H$7,FORMULAS!$I$7,IF('208-PLA-Ft-78 Mapa Gestión'!M243:M248=FORMULAS!$H$8,FORMULAS!$I$8,IF('208-PLA-Ft-78 Mapa Gestión'!M243:M248=FORMULAS!$H$9,FORMULAS!$I$9,IF('208-PLA-Ft-78 Mapa Gestión'!M243:M248=FORMULAS!$H$10,FORMULAS!$I$10,IF('208-PLA-Ft-78 Mapa Gestión'!M243:M248=FORMULAS!$H$11,FORMULAS!$I$11))))))))))</f>
        <v>Moderado</v>
      </c>
      <c r="O243" s="223">
        <f>VLOOKUP(N243,FORMULAS!$I$1:$J$6,2,0)</f>
        <v>0.6</v>
      </c>
      <c r="P243" s="223" t="str">
        <f t="shared" ref="P243" si="218">CONCATENATE(N243,K243)</f>
        <v>ModeradoAlta</v>
      </c>
      <c r="Q243" s="229" t="str">
        <f>VLOOKUP(P243,FORMULAS!$K$17:$L$42,2,0)</f>
        <v>Alto</v>
      </c>
      <c r="R243" s="132">
        <v>1</v>
      </c>
      <c r="S243" s="130" t="s">
        <v>522</v>
      </c>
      <c r="T243" s="56" t="str">
        <f>VLOOKUP(U243,FORMULAS!$A$15:$B$18,2,0)</f>
        <v>Probabilidad</v>
      </c>
      <c r="U243" s="57" t="s">
        <v>13</v>
      </c>
      <c r="W243" s="57" t="s">
        <v>8</v>
      </c>
      <c r="Y243" s="57" t="s">
        <v>18</v>
      </c>
      <c r="AA243" s="57" t="s">
        <v>21</v>
      </c>
      <c r="AC243" s="57" t="s">
        <v>100</v>
      </c>
      <c r="AI243" s="213" t="str">
        <f>+IF(AH243&lt;=FORMULAS!$N$2,FORMULAS!$O$2,IF(AH243&lt;=FORMULAS!$N$3,FORMULAS!$O$3,IF(AH243&lt;=FORMULAS!$N$4,FORMULAS!$O$4,IF(AH243&lt;=FORMULAS!$N$5,FORMULAS!$O$5,FORMULAS!O240))))</f>
        <v>Muy Baja</v>
      </c>
      <c r="AJ243" s="213" t="str">
        <f>+IF(T243=FORMULAS!$A$9,AG248,'208-PLA-Ft-78 Mapa Gestión'!N243:N248)</f>
        <v>Moderado</v>
      </c>
      <c r="AK243" s="213">
        <f>+IF(T243=FORMULAS!B243,'208-PLA-Ft-78 Mapa Gestión'!AG248,'208-PLA-Ft-78 Mapa Gestión'!O243:O248)</f>
        <v>0.6</v>
      </c>
      <c r="AL243" s="215" t="str">
        <f t="shared" ref="AL243" si="219">CONCATENATE(AJ243,AI243)</f>
        <v>ModeradoMuy Baja</v>
      </c>
      <c r="AM243" s="216" t="str">
        <f>VLOOKUP(AL243,FORMULAS!$K$17:$L$42,2,0)</f>
        <v>Moderado</v>
      </c>
      <c r="AN243" s="210" t="s">
        <v>163</v>
      </c>
      <c r="AO243" s="145" t="s">
        <v>578</v>
      </c>
      <c r="AP243" s="145" t="s">
        <v>582</v>
      </c>
      <c r="AQ243" s="161" t="s">
        <v>714</v>
      </c>
      <c r="AR243" s="159">
        <v>44593</v>
      </c>
      <c r="AS243" s="159">
        <v>44895</v>
      </c>
      <c r="AT243" s="159" t="s">
        <v>606</v>
      </c>
      <c r="AU243" s="145" t="s">
        <v>609</v>
      </c>
      <c r="AV243" s="157" t="s">
        <v>235</v>
      </c>
      <c r="AW243" s="207" t="s">
        <v>697</v>
      </c>
    </row>
    <row r="244" spans="1:49" ht="57" x14ac:dyDescent="0.2">
      <c r="A244" s="251"/>
      <c r="B244" s="245"/>
      <c r="C244" s="254"/>
      <c r="D244" s="254"/>
      <c r="E244" s="245"/>
      <c r="F244" s="245"/>
      <c r="G244" s="245"/>
      <c r="H244" s="248"/>
      <c r="I244" s="233"/>
      <c r="J244" s="236"/>
      <c r="K244" s="227"/>
      <c r="L244" s="242"/>
      <c r="M244" s="239"/>
      <c r="N244" s="227"/>
      <c r="O244" s="224"/>
      <c r="P244" s="224"/>
      <c r="Q244" s="230"/>
      <c r="R244" s="132"/>
      <c r="S244" s="130"/>
      <c r="T244" s="56">
        <f>VLOOKUP(U244,FORMULAS!$A$15:$B$18,2,0)</f>
        <v>0</v>
      </c>
      <c r="U244" s="57" t="s">
        <v>157</v>
      </c>
      <c r="W244" s="57"/>
      <c r="Y244" s="57"/>
      <c r="AA244" s="57"/>
      <c r="AC244" s="57"/>
      <c r="AI244" s="214"/>
      <c r="AJ244" s="214"/>
      <c r="AK244" s="214"/>
      <c r="AL244" s="215"/>
      <c r="AM244" s="217"/>
      <c r="AN244" s="211"/>
      <c r="AO244" s="141"/>
      <c r="AP244" s="141"/>
      <c r="AQ244" s="162"/>
      <c r="AR244" s="151"/>
      <c r="AS244" s="151"/>
      <c r="AT244" s="151"/>
      <c r="AU244" s="141"/>
      <c r="AV244" s="143"/>
      <c r="AW244" s="208"/>
    </row>
    <row r="245" spans="1:49" ht="57" x14ac:dyDescent="0.2">
      <c r="A245" s="251"/>
      <c r="B245" s="245"/>
      <c r="C245" s="254"/>
      <c r="D245" s="254"/>
      <c r="E245" s="245"/>
      <c r="F245" s="245"/>
      <c r="G245" s="245"/>
      <c r="H245" s="248"/>
      <c r="I245" s="233"/>
      <c r="J245" s="236"/>
      <c r="K245" s="227"/>
      <c r="L245" s="242"/>
      <c r="M245" s="239"/>
      <c r="N245" s="227"/>
      <c r="O245" s="224"/>
      <c r="P245" s="224"/>
      <c r="Q245" s="230"/>
      <c r="R245" s="132"/>
      <c r="S245" s="130"/>
      <c r="T245" s="56">
        <f>VLOOKUP(U245,FORMULAS!$A$15:$B$18,2,0)</f>
        <v>0</v>
      </c>
      <c r="U245" s="57" t="s">
        <v>157</v>
      </c>
      <c r="W245" s="57"/>
      <c r="Y245" s="57"/>
      <c r="AA245" s="57"/>
      <c r="AC245" s="57"/>
      <c r="AI245" s="214"/>
      <c r="AJ245" s="214"/>
      <c r="AK245" s="214"/>
      <c r="AL245" s="215"/>
      <c r="AM245" s="217"/>
      <c r="AN245" s="211"/>
      <c r="AO245" s="141"/>
      <c r="AP245" s="141"/>
      <c r="AQ245" s="162"/>
      <c r="AR245" s="151"/>
      <c r="AS245" s="151"/>
      <c r="AT245" s="151"/>
      <c r="AU245" s="141"/>
      <c r="AV245" s="143"/>
      <c r="AW245" s="208"/>
    </row>
    <row r="246" spans="1:49" ht="57" x14ac:dyDescent="0.2">
      <c r="A246" s="251"/>
      <c r="B246" s="245"/>
      <c r="C246" s="254"/>
      <c r="D246" s="254"/>
      <c r="E246" s="245"/>
      <c r="F246" s="245"/>
      <c r="G246" s="245"/>
      <c r="H246" s="248"/>
      <c r="I246" s="233"/>
      <c r="J246" s="236"/>
      <c r="K246" s="227"/>
      <c r="L246" s="242"/>
      <c r="M246" s="239"/>
      <c r="N246" s="227"/>
      <c r="O246" s="224"/>
      <c r="P246" s="224"/>
      <c r="Q246" s="230"/>
      <c r="R246" s="132"/>
      <c r="S246" s="130"/>
      <c r="T246" s="56">
        <f>VLOOKUP(U246,FORMULAS!$A$15:$B$18,2,0)</f>
        <v>0</v>
      </c>
      <c r="U246" s="57" t="s">
        <v>157</v>
      </c>
      <c r="W246" s="57"/>
      <c r="Y246" s="57"/>
      <c r="AA246" s="57"/>
      <c r="AC246" s="57"/>
      <c r="AI246" s="214"/>
      <c r="AJ246" s="214"/>
      <c r="AK246" s="214"/>
      <c r="AL246" s="215"/>
      <c r="AM246" s="217"/>
      <c r="AN246" s="211"/>
      <c r="AO246" s="141"/>
      <c r="AP246" s="141"/>
      <c r="AQ246" s="162"/>
      <c r="AR246" s="151"/>
      <c r="AS246" s="151"/>
      <c r="AT246" s="151"/>
      <c r="AU246" s="141"/>
      <c r="AV246" s="143"/>
      <c r="AW246" s="208"/>
    </row>
    <row r="247" spans="1:49" ht="57" x14ac:dyDescent="0.2">
      <c r="A247" s="251"/>
      <c r="B247" s="245"/>
      <c r="C247" s="254"/>
      <c r="D247" s="254"/>
      <c r="E247" s="245"/>
      <c r="F247" s="245"/>
      <c r="G247" s="245"/>
      <c r="H247" s="248"/>
      <c r="I247" s="233"/>
      <c r="J247" s="236"/>
      <c r="K247" s="227"/>
      <c r="L247" s="242"/>
      <c r="M247" s="239"/>
      <c r="N247" s="227"/>
      <c r="O247" s="224"/>
      <c r="P247" s="224"/>
      <c r="Q247" s="230"/>
      <c r="R247" s="132"/>
      <c r="S247" s="130"/>
      <c r="T247" s="56">
        <f>VLOOKUP(U247,FORMULAS!$A$15:$B$18,2,0)</f>
        <v>0</v>
      </c>
      <c r="U247" s="57" t="s">
        <v>157</v>
      </c>
      <c r="W247" s="57"/>
      <c r="Y247" s="57"/>
      <c r="AA247" s="57"/>
      <c r="AC247" s="57"/>
      <c r="AI247" s="214"/>
      <c r="AJ247" s="214"/>
      <c r="AK247" s="214"/>
      <c r="AL247" s="215"/>
      <c r="AM247" s="217"/>
      <c r="AN247" s="211"/>
      <c r="AO247" s="141"/>
      <c r="AP247" s="141"/>
      <c r="AQ247" s="162"/>
      <c r="AR247" s="151"/>
      <c r="AS247" s="151"/>
      <c r="AT247" s="151"/>
      <c r="AU247" s="141"/>
      <c r="AV247" s="143"/>
      <c r="AW247" s="208"/>
    </row>
    <row r="248" spans="1:49" ht="57" x14ac:dyDescent="0.2">
      <c r="A248" s="252"/>
      <c r="B248" s="246"/>
      <c r="C248" s="255"/>
      <c r="D248" s="255"/>
      <c r="E248" s="246"/>
      <c r="F248" s="246"/>
      <c r="G248" s="246"/>
      <c r="H248" s="249"/>
      <c r="I248" s="234"/>
      <c r="J248" s="237"/>
      <c r="K248" s="228"/>
      <c r="L248" s="243"/>
      <c r="M248" s="240"/>
      <c r="N248" s="228"/>
      <c r="O248" s="225"/>
      <c r="P248" s="225"/>
      <c r="Q248" s="231"/>
      <c r="R248" s="132"/>
      <c r="S248" s="130"/>
      <c r="T248" s="56">
        <f>VLOOKUP(U248,FORMULAS!$A$15:$B$18,2,0)</f>
        <v>0</v>
      </c>
      <c r="U248" s="57" t="s">
        <v>157</v>
      </c>
      <c r="W248" s="57"/>
      <c r="Y248" s="57"/>
      <c r="AA248" s="57"/>
      <c r="AC248" s="57"/>
      <c r="AI248" s="214"/>
      <c r="AJ248" s="214"/>
      <c r="AK248" s="214"/>
      <c r="AL248" s="215"/>
      <c r="AM248" s="217"/>
      <c r="AN248" s="212"/>
      <c r="AO248" s="142"/>
      <c r="AP248" s="142"/>
      <c r="AQ248" s="163"/>
      <c r="AR248" s="152"/>
      <c r="AS248" s="152"/>
      <c r="AT248" s="152"/>
      <c r="AU248" s="142"/>
      <c r="AV248" s="144"/>
      <c r="AW248" s="209"/>
    </row>
    <row r="249" spans="1:49" ht="105" customHeight="1" x14ac:dyDescent="0.2">
      <c r="A249" s="250">
        <v>41</v>
      </c>
      <c r="B249" s="244" t="s">
        <v>266</v>
      </c>
      <c r="C249" s="253" t="str">
        <f>VLOOKUP(B249,FORMULAS!$A$30:$B$52,2,0)</f>
        <v>Reasentar hogares estratos 1 y 2 que se encuentran ubicados en zonas de alto riesgo no mitigable, recomendadas por el IDIGER y/o los ordenados mediante sentencias judiciales o actos administrativos y adquirir los predios y/o mejoras de acuerdo con la normatividad vigente.</v>
      </c>
      <c r="D249" s="253" t="str">
        <f>VLOOKUP(B249,FORMULAS!$A$30:$C$52,3,0)</f>
        <v>Director de Reasentamientos</v>
      </c>
      <c r="E249" s="244" t="s">
        <v>259</v>
      </c>
      <c r="F249" s="232" t="s">
        <v>466</v>
      </c>
      <c r="G249" s="244" t="s">
        <v>467</v>
      </c>
      <c r="H249" s="247" t="s">
        <v>468</v>
      </c>
      <c r="I249" s="232" t="s">
        <v>260</v>
      </c>
      <c r="J249" s="235">
        <v>390</v>
      </c>
      <c r="K249" s="226" t="str">
        <f>+IF(L249=FORMULAS!$N$2,FORMULAS!$O$2,IF('208-PLA-Ft-78 Mapa Gestión'!L249:L254=FORMULAS!$N$3,FORMULAS!$O$3,IF('208-PLA-Ft-78 Mapa Gestión'!L249:L254=FORMULAS!$N$4,FORMULAS!$O$4,IF('208-PLA-Ft-78 Mapa Gestión'!L249:L254=FORMULAS!$N$5,FORMULAS!$O$5,IF('208-PLA-Ft-78 Mapa Gestión'!L249:L254=FORMULAS!$N$6,FORMULAS!$O$6)))))</f>
        <v>Media</v>
      </c>
      <c r="L249" s="241">
        <f>+IF(J249&lt;=FORMULAS!$M$2,FORMULAS!$N$2,IF('208-PLA-Ft-78 Mapa Gestión'!J249&lt;=FORMULAS!$M$3,FORMULAS!$N$3,IF('208-PLA-Ft-78 Mapa Gestión'!J249&lt;=FORMULAS!$M$4,FORMULAS!$N$4,IF('208-PLA-Ft-78 Mapa Gestión'!J249&lt;=FORMULAS!$M$5,FORMULAS!$N$5,FORMULAS!$N$6))))</f>
        <v>0.6</v>
      </c>
      <c r="M249" s="238" t="s">
        <v>91</v>
      </c>
      <c r="N249" s="226" t="str">
        <f>+IF(M249=FORMULAS!$H$2,FORMULAS!$I$2,IF('208-PLA-Ft-78 Mapa Gestión'!M249:M254=FORMULAS!$H$3,FORMULAS!$I$3,IF('208-PLA-Ft-78 Mapa Gestión'!M249:M254=FORMULAS!$H$4,FORMULAS!$I$4,IF('208-PLA-Ft-78 Mapa Gestión'!M249:M254=FORMULAS!$H$5,FORMULAS!$I$5,IF('208-PLA-Ft-78 Mapa Gestión'!M249:M254=FORMULAS!$H$6,FORMULAS!$I$6,IF('208-PLA-Ft-78 Mapa Gestión'!M249:M254=FORMULAS!$H$7,FORMULAS!$I$7,IF('208-PLA-Ft-78 Mapa Gestión'!M249:M254=FORMULAS!$H$8,FORMULAS!$I$8,IF('208-PLA-Ft-78 Mapa Gestión'!M249:M254=FORMULAS!$H$9,FORMULAS!$I$9,IF('208-PLA-Ft-78 Mapa Gestión'!M249:M254=FORMULAS!$H$10,FORMULAS!$I$10,IF('208-PLA-Ft-78 Mapa Gestión'!M249:M254=FORMULAS!$H$11,FORMULAS!$I$11))))))))))</f>
        <v>Moderado</v>
      </c>
      <c r="O249" s="223">
        <f>VLOOKUP(N249,FORMULAS!$I$1:$J$6,2,0)</f>
        <v>0.6</v>
      </c>
      <c r="P249" s="223" t="str">
        <f t="shared" ref="P249" si="220">CONCATENATE(N249,K249)</f>
        <v>ModeradoMedia</v>
      </c>
      <c r="Q249" s="229" t="str">
        <f>VLOOKUP(P249,FORMULAS!$K$17:$L$42,2,0)</f>
        <v>Moderado</v>
      </c>
      <c r="R249" s="132">
        <v>1</v>
      </c>
      <c r="S249" s="130" t="s">
        <v>523</v>
      </c>
      <c r="T249" s="56" t="str">
        <f>VLOOKUP(U249,FORMULAS!$A$15:$B$18,2,0)</f>
        <v>Probabilidad</v>
      </c>
      <c r="U249" s="57" t="s">
        <v>13</v>
      </c>
      <c r="W249" s="57" t="s">
        <v>8</v>
      </c>
      <c r="Y249" s="57" t="s">
        <v>18</v>
      </c>
      <c r="AA249" s="57" t="s">
        <v>21</v>
      </c>
      <c r="AC249" s="57" t="s">
        <v>100</v>
      </c>
      <c r="AI249" s="213" t="str">
        <f>+IF(AH249&lt;=FORMULAS!$N$2,FORMULAS!$O$2,IF(AH249&lt;=FORMULAS!$N$3,FORMULAS!$O$3,IF(AH249&lt;=FORMULAS!$N$4,FORMULAS!$O$4,IF(AH249&lt;=FORMULAS!$N$5,FORMULAS!$O$5,FORMULAS!O246))))</f>
        <v>Muy Baja</v>
      </c>
      <c r="AJ249" s="213" t="str">
        <f>+IF(T249=FORMULAS!$A$9,AG254,'208-PLA-Ft-78 Mapa Gestión'!N249:N254)</f>
        <v>Moderado</v>
      </c>
      <c r="AK249" s="213">
        <f>+IF(T249=FORMULAS!B249,'208-PLA-Ft-78 Mapa Gestión'!AG254,'208-PLA-Ft-78 Mapa Gestión'!O249:O254)</f>
        <v>0.6</v>
      </c>
      <c r="AL249" s="215" t="str">
        <f t="shared" ref="AL249" si="221">CONCATENATE(AJ249,AI249)</f>
        <v>ModeradoMuy Baja</v>
      </c>
      <c r="AM249" s="216" t="str">
        <f>VLOOKUP(AL249,FORMULAS!$K$17:$L$42,2,0)</f>
        <v>Moderado</v>
      </c>
      <c r="AN249" s="210" t="s">
        <v>163</v>
      </c>
      <c r="AO249" s="139" t="s">
        <v>579</v>
      </c>
      <c r="AP249" s="139" t="s">
        <v>582</v>
      </c>
      <c r="AQ249" s="164" t="s">
        <v>329</v>
      </c>
      <c r="AR249" s="158">
        <v>44593</v>
      </c>
      <c r="AS249" s="158">
        <v>44771</v>
      </c>
      <c r="AT249" s="176" t="s">
        <v>692</v>
      </c>
      <c r="AU249" s="139" t="s">
        <v>693</v>
      </c>
      <c r="AV249" s="157" t="s">
        <v>235</v>
      </c>
      <c r="AW249" s="207" t="s">
        <v>697</v>
      </c>
    </row>
    <row r="250" spans="1:49" ht="57" x14ac:dyDescent="0.2">
      <c r="A250" s="251"/>
      <c r="B250" s="245"/>
      <c r="C250" s="254"/>
      <c r="D250" s="254"/>
      <c r="E250" s="245"/>
      <c r="F250" s="233"/>
      <c r="G250" s="245"/>
      <c r="H250" s="248"/>
      <c r="I250" s="233"/>
      <c r="J250" s="236"/>
      <c r="K250" s="227"/>
      <c r="L250" s="242"/>
      <c r="M250" s="239"/>
      <c r="N250" s="227"/>
      <c r="O250" s="224"/>
      <c r="P250" s="224"/>
      <c r="Q250" s="230"/>
      <c r="R250" s="132"/>
      <c r="S250" s="130"/>
      <c r="T250" s="56">
        <f>VLOOKUP(U250,FORMULAS!$A$15:$B$18,2,0)</f>
        <v>0</v>
      </c>
      <c r="U250" s="57" t="s">
        <v>157</v>
      </c>
      <c r="W250" s="57"/>
      <c r="Y250" s="57"/>
      <c r="AA250" s="57"/>
      <c r="AC250" s="57"/>
      <c r="AI250" s="214"/>
      <c r="AJ250" s="214"/>
      <c r="AK250" s="214"/>
      <c r="AL250" s="215"/>
      <c r="AM250" s="217"/>
      <c r="AN250" s="211"/>
      <c r="AO250" s="139" t="s">
        <v>580</v>
      </c>
      <c r="AP250" s="139" t="s">
        <v>582</v>
      </c>
      <c r="AQ250" s="164" t="s">
        <v>329</v>
      </c>
      <c r="AR250" s="158">
        <v>44593</v>
      </c>
      <c r="AS250" s="158">
        <v>44771</v>
      </c>
      <c r="AT250" s="176" t="s">
        <v>694</v>
      </c>
      <c r="AU250" s="139" t="s">
        <v>693</v>
      </c>
      <c r="AV250" s="157" t="s">
        <v>235</v>
      </c>
      <c r="AW250" s="208"/>
    </row>
    <row r="251" spans="1:49" ht="57" x14ac:dyDescent="0.2">
      <c r="A251" s="251"/>
      <c r="B251" s="245"/>
      <c r="C251" s="254"/>
      <c r="D251" s="254"/>
      <c r="E251" s="245"/>
      <c r="F251" s="233"/>
      <c r="G251" s="245"/>
      <c r="H251" s="248"/>
      <c r="I251" s="233"/>
      <c r="J251" s="236"/>
      <c r="K251" s="227"/>
      <c r="L251" s="242"/>
      <c r="M251" s="239"/>
      <c r="N251" s="227"/>
      <c r="O251" s="224"/>
      <c r="P251" s="224"/>
      <c r="Q251" s="230"/>
      <c r="R251" s="132"/>
      <c r="S251" s="130"/>
      <c r="T251" s="56">
        <f>VLOOKUP(U251,FORMULAS!$A$15:$B$18,2,0)</f>
        <v>0</v>
      </c>
      <c r="U251" s="57" t="s">
        <v>157</v>
      </c>
      <c r="W251" s="57"/>
      <c r="Y251" s="57"/>
      <c r="AA251" s="57"/>
      <c r="AC251" s="57"/>
      <c r="AI251" s="214"/>
      <c r="AJ251" s="214"/>
      <c r="AK251" s="214"/>
      <c r="AL251" s="215"/>
      <c r="AM251" s="217"/>
      <c r="AN251" s="211"/>
      <c r="AO251" s="139"/>
      <c r="AP251" s="139"/>
      <c r="AQ251" s="164"/>
      <c r="AR251" s="158"/>
      <c r="AS251" s="158"/>
      <c r="AT251" s="176"/>
      <c r="AU251" s="139"/>
      <c r="AV251" s="143"/>
      <c r="AW251" s="208"/>
    </row>
    <row r="252" spans="1:49" ht="57" x14ac:dyDescent="0.2">
      <c r="A252" s="251"/>
      <c r="B252" s="245"/>
      <c r="C252" s="254"/>
      <c r="D252" s="254"/>
      <c r="E252" s="245"/>
      <c r="F252" s="233"/>
      <c r="G252" s="245"/>
      <c r="H252" s="248"/>
      <c r="I252" s="233"/>
      <c r="J252" s="236"/>
      <c r="K252" s="227"/>
      <c r="L252" s="242"/>
      <c r="M252" s="239"/>
      <c r="N252" s="227"/>
      <c r="O252" s="224"/>
      <c r="P252" s="224"/>
      <c r="Q252" s="230"/>
      <c r="R252" s="132"/>
      <c r="S252" s="130"/>
      <c r="T252" s="56">
        <f>VLOOKUP(U252,FORMULAS!$A$15:$B$18,2,0)</f>
        <v>0</v>
      </c>
      <c r="U252" s="57" t="s">
        <v>157</v>
      </c>
      <c r="W252" s="57"/>
      <c r="Y252" s="57"/>
      <c r="AA252" s="57"/>
      <c r="AC252" s="57"/>
      <c r="AI252" s="214"/>
      <c r="AJ252" s="214"/>
      <c r="AK252" s="214"/>
      <c r="AL252" s="215"/>
      <c r="AM252" s="217"/>
      <c r="AN252" s="211"/>
      <c r="AO252" s="139"/>
      <c r="AP252" s="139"/>
      <c r="AQ252" s="164"/>
      <c r="AR252" s="158"/>
      <c r="AS252" s="158"/>
      <c r="AT252" s="176"/>
      <c r="AU252" s="139"/>
      <c r="AV252" s="143"/>
      <c r="AW252" s="208"/>
    </row>
    <row r="253" spans="1:49" ht="57" x14ac:dyDescent="0.2">
      <c r="A253" s="251"/>
      <c r="B253" s="245"/>
      <c r="C253" s="254"/>
      <c r="D253" s="254"/>
      <c r="E253" s="245"/>
      <c r="F253" s="233"/>
      <c r="G253" s="245"/>
      <c r="H253" s="248"/>
      <c r="I253" s="233"/>
      <c r="J253" s="236"/>
      <c r="K253" s="227"/>
      <c r="L253" s="242"/>
      <c r="M253" s="239"/>
      <c r="N253" s="227"/>
      <c r="O253" s="224"/>
      <c r="P253" s="224"/>
      <c r="Q253" s="230"/>
      <c r="R253" s="132"/>
      <c r="S253" s="130"/>
      <c r="T253" s="56">
        <f>VLOOKUP(U253,FORMULAS!$A$15:$B$18,2,0)</f>
        <v>0</v>
      </c>
      <c r="U253" s="57" t="s">
        <v>157</v>
      </c>
      <c r="W253" s="57"/>
      <c r="Y253" s="57"/>
      <c r="AA253" s="57"/>
      <c r="AC253" s="57"/>
      <c r="AI253" s="214"/>
      <c r="AJ253" s="214"/>
      <c r="AK253" s="214"/>
      <c r="AL253" s="215"/>
      <c r="AM253" s="217"/>
      <c r="AN253" s="211"/>
      <c r="AO253" s="139"/>
      <c r="AP253" s="139"/>
      <c r="AQ253" s="164"/>
      <c r="AR253" s="158"/>
      <c r="AS253" s="158"/>
      <c r="AT253" s="176"/>
      <c r="AU253" s="139"/>
      <c r="AV253" s="143"/>
      <c r="AW253" s="208"/>
    </row>
    <row r="254" spans="1:49" ht="57" x14ac:dyDescent="0.2">
      <c r="A254" s="252"/>
      <c r="B254" s="246"/>
      <c r="C254" s="255"/>
      <c r="D254" s="255"/>
      <c r="E254" s="246"/>
      <c r="F254" s="234"/>
      <c r="G254" s="246"/>
      <c r="H254" s="249"/>
      <c r="I254" s="234"/>
      <c r="J254" s="237"/>
      <c r="K254" s="228"/>
      <c r="L254" s="243"/>
      <c r="M254" s="240"/>
      <c r="N254" s="228"/>
      <c r="O254" s="225"/>
      <c r="P254" s="225"/>
      <c r="Q254" s="231"/>
      <c r="R254" s="132"/>
      <c r="S254" s="130"/>
      <c r="T254" s="56">
        <f>VLOOKUP(U254,FORMULAS!$A$15:$B$18,2,0)</f>
        <v>0</v>
      </c>
      <c r="U254" s="57" t="s">
        <v>157</v>
      </c>
      <c r="W254" s="57"/>
      <c r="Y254" s="57"/>
      <c r="AA254" s="57"/>
      <c r="AC254" s="57"/>
      <c r="AI254" s="214"/>
      <c r="AJ254" s="214"/>
      <c r="AK254" s="214"/>
      <c r="AL254" s="215"/>
      <c r="AM254" s="217"/>
      <c r="AN254" s="212"/>
      <c r="AO254" s="139"/>
      <c r="AP254" s="139"/>
      <c r="AQ254" s="164"/>
      <c r="AR254" s="158"/>
      <c r="AS254" s="158"/>
      <c r="AT254" s="176"/>
      <c r="AU254" s="139"/>
      <c r="AV254" s="144"/>
      <c r="AW254" s="209"/>
    </row>
    <row r="255" spans="1:49" x14ac:dyDescent="0.2">
      <c r="B255" s="106"/>
    </row>
    <row r="256" spans="1:49" x14ac:dyDescent="0.2">
      <c r="B256" s="106"/>
    </row>
    <row r="257" spans="2:2" x14ac:dyDescent="0.2">
      <c r="B257" s="106"/>
    </row>
    <row r="258" spans="2:2" x14ac:dyDescent="0.2">
      <c r="B258" s="106"/>
    </row>
    <row r="259" spans="2:2" x14ac:dyDescent="0.2">
      <c r="B259" s="106"/>
    </row>
    <row r="260" spans="2:2" x14ac:dyDescent="0.2">
      <c r="B260" s="106"/>
    </row>
    <row r="261" spans="2:2" x14ac:dyDescent="0.2">
      <c r="B261" s="106"/>
    </row>
  </sheetData>
  <sheetProtection sort="0" autoFilter="0"/>
  <protectedRanges>
    <protectedRange algorithmName="SHA-512" hashValue="TvKQSNrPyYgDaKIPekAhfes+BeWelymkz8wT3MQpZB+/Zfpfi+1YMuN/+lt8MKT+KJo0CvfvAKUuwGf9Rjf1Yg==" saltValue="sve+okrN9egQU3nQYMBtPg==" spinCount="100000" sqref="AO165:AO166" name="Rango2_28_1"/>
    <protectedRange algorithmName="SHA-512" hashValue="TvKQSNrPyYgDaKIPekAhfes+BeWelymkz8wT3MQpZB+/Zfpfi+1YMuN/+lt8MKT+KJo0CvfvAKUuwGf9Rjf1Yg==" saltValue="sve+okrN9egQU3nQYMBtPg==" spinCount="100000" sqref="AP87:AQ87" name="Rango2_24_1"/>
    <protectedRange algorithmName="SHA-512" hashValue="TvKQSNrPyYgDaKIPekAhfes+BeWelymkz8wT3MQpZB+/Zfpfi+1YMuN/+lt8MKT+KJo0CvfvAKUuwGf9Rjf1Yg==" saltValue="sve+okrN9egQU3nQYMBtPg==" spinCount="100000" sqref="AP88:AQ88" name="Rango2_25_1"/>
    <protectedRange algorithmName="SHA-512" hashValue="TvKQSNrPyYgDaKIPekAhfes+BeWelymkz8wT3MQpZB+/Zfpfi+1YMuN/+lt8MKT+KJo0CvfvAKUuwGf9Rjf1Yg==" saltValue="sve+okrN9egQU3nQYMBtPg==" spinCount="100000" sqref="AR165:AS166" name="Rango2_29_1"/>
    <protectedRange algorithmName="SHA-512" hashValue="TvKQSNrPyYgDaKIPekAhfes+BeWelymkz8wT3MQpZB+/Zfpfi+1YMuN/+lt8MKT+KJo0CvfvAKUuwGf9Rjf1Yg==" saltValue="sve+okrN9egQU3nQYMBtPg==" spinCount="100000" sqref="AT165:AT166" name="Rango2_30_1"/>
    <protectedRange algorithmName="SHA-512" hashValue="TvKQSNrPyYgDaKIPekAhfes+BeWelymkz8wT3MQpZB+/Zfpfi+1YMuN/+lt8MKT+KJo0CvfvAKUuwGf9Rjf1Yg==" saltValue="sve+okrN9egQU3nQYMBtPg==" spinCount="100000" sqref="AU165:AU166" name="Rango2_31_1"/>
    <protectedRange algorithmName="SHA-512" hashValue="TvKQSNrPyYgDaKIPekAhfes+BeWelymkz8wT3MQpZB+/Zfpfi+1YMuN/+lt8MKT+KJo0CvfvAKUuwGf9Rjf1Yg==" saltValue="sve+okrN9egQU3nQYMBtPg==" spinCount="100000" sqref="AR87:AS88" name="Rango2_26_1"/>
    <protectedRange algorithmName="SHA-512" hashValue="TvKQSNrPyYgDaKIPekAhfes+BeWelymkz8wT3MQpZB+/Zfpfi+1YMuN/+lt8MKT+KJo0CvfvAKUuwGf9Rjf1Yg==" saltValue="sve+okrN9egQU3nQYMBtPg==" spinCount="100000" sqref="AT87" name="Rango2_32_1"/>
    <protectedRange algorithmName="SHA-512" hashValue="TvKQSNrPyYgDaKIPekAhfes+BeWelymkz8wT3MQpZB+/Zfpfi+1YMuN/+lt8MKT+KJo0CvfvAKUuwGf9Rjf1Yg==" saltValue="sve+okrN9egQU3nQYMBtPg==" spinCount="100000" sqref="AU87" name="Rango2_33_1"/>
    <protectedRange algorithmName="SHA-512" hashValue="TvKQSNrPyYgDaKIPekAhfes+BeWelymkz8wT3MQpZB+/Zfpfi+1YMuN/+lt8MKT+KJo0CvfvAKUuwGf9Rjf1Yg==" saltValue="sve+okrN9egQU3nQYMBtPg==" spinCount="100000" sqref="AT88" name="Rango2_34_1"/>
    <protectedRange algorithmName="SHA-512" hashValue="TvKQSNrPyYgDaKIPekAhfes+BeWelymkz8wT3MQpZB+/Zfpfi+1YMuN/+lt8MKT+KJo0CvfvAKUuwGf9Rjf1Yg==" saltValue="sve+okrN9egQU3nQYMBtPg==" spinCount="100000" sqref="AU88" name="Rango2_35_1"/>
    <protectedRange algorithmName="SHA-512" hashValue="TvKQSNrPyYgDaKIPekAhfes+BeWelymkz8wT3MQpZB+/Zfpfi+1YMuN/+lt8MKT+KJo0CvfvAKUuwGf9Rjf1Yg==" saltValue="sve+okrN9egQU3nQYMBtPg==" spinCount="100000" sqref="AT183" name="Rango2_40"/>
    <protectedRange algorithmName="SHA-512" hashValue="TvKQSNrPyYgDaKIPekAhfes+BeWelymkz8wT3MQpZB+/Zfpfi+1YMuN/+lt8MKT+KJo0CvfvAKUuwGf9Rjf1Yg==" saltValue="sve+okrN9egQU3nQYMBtPg==" spinCount="100000" sqref="AR183:AS184" name="Rango2_41"/>
    <protectedRange algorithmName="SHA-512" hashValue="TvKQSNrPyYgDaKIPekAhfes+BeWelymkz8wT3MQpZB+/Zfpfi+1YMuN/+lt8MKT+KJo0CvfvAKUuwGf9Rjf1Yg==" saltValue="sve+okrN9egQU3nQYMBtPg==" spinCount="100000" sqref="AU183:AU184" name="Rango2_43"/>
    <protectedRange algorithmName="SHA-512" hashValue="TvKQSNrPyYgDaKIPekAhfes+BeWelymkz8wT3MQpZB+/Zfpfi+1YMuN/+lt8MKT+KJo0CvfvAKUuwGf9Rjf1Yg==" saltValue="sve+okrN9egQU3nQYMBtPg==" spinCount="100000" sqref="AT184" name="Rango2_44"/>
    <protectedRange algorithmName="SHA-512" hashValue="TvKQSNrPyYgDaKIPekAhfes+BeWelymkz8wT3MQpZB+/Zfpfi+1YMuN/+lt8MKT+KJo0CvfvAKUuwGf9Rjf1Yg==" saltValue="sve+okrN9egQU3nQYMBtPg==" spinCount="100000" sqref="AR148:AS148" name="Rango2_36"/>
    <protectedRange algorithmName="SHA-512" hashValue="TvKQSNrPyYgDaKIPekAhfes+BeWelymkz8wT3MQpZB+/Zfpfi+1YMuN/+lt8MKT+KJo0CvfvAKUuwGf9Rjf1Yg==" saltValue="sve+okrN9egQU3nQYMBtPg==" spinCount="100000" sqref="AT148" name="Rango2_37"/>
    <protectedRange algorithmName="SHA-512" hashValue="TvKQSNrPyYgDaKIPekAhfes+BeWelymkz8wT3MQpZB+/Zfpfi+1YMuN/+lt8MKT+KJo0CvfvAKUuwGf9Rjf1Yg==" saltValue="sve+okrN9egQU3nQYMBtPg==" spinCount="100000" sqref="AU148" name="Rango2_38"/>
    <protectedRange algorithmName="SHA-512" hashValue="TvKQSNrPyYgDaKIPekAhfes+BeWelymkz8wT3MQpZB+/Zfpfi+1YMuN/+lt8MKT+KJo0CvfvAKUuwGf9Rjf1Yg==" saltValue="sve+okrN9egQU3nQYMBtPg==" spinCount="100000" sqref="AU9" name="Rango2_2_1"/>
    <protectedRange algorithmName="SHA-512" hashValue="TvKQSNrPyYgDaKIPekAhfes+BeWelymkz8wT3MQpZB+/Zfpfi+1YMuN/+lt8MKT+KJo0CvfvAKUuwGf9Rjf1Yg==" saltValue="sve+okrN9egQU3nQYMBtPg==" spinCount="100000" sqref="AT16" name="Rango2_1_2"/>
    <protectedRange algorithmName="SHA-512" hashValue="TvKQSNrPyYgDaKIPekAhfes+BeWelymkz8wT3MQpZB+/Zfpfi+1YMuN/+lt8MKT+KJo0CvfvAKUuwGf9Rjf1Yg==" saltValue="sve+okrN9egQU3nQYMBtPg==" spinCount="100000" sqref="AU16" name="Rango2_2_2"/>
    <protectedRange algorithmName="SHA-512" hashValue="TvKQSNrPyYgDaKIPekAhfes+BeWelymkz8wT3MQpZB+/Zfpfi+1YMuN/+lt8MKT+KJo0CvfvAKUuwGf9Rjf1Yg==" saltValue="sve+okrN9egQU3nQYMBtPg==" spinCount="100000" sqref="AT15" name="Rango2_1_1_1"/>
    <protectedRange algorithmName="SHA-512" hashValue="TvKQSNrPyYgDaKIPekAhfes+BeWelymkz8wT3MQpZB+/Zfpfi+1YMuN/+lt8MKT+KJo0CvfvAKUuwGf9Rjf1Yg==" saltValue="sve+okrN9egQU3nQYMBtPg==" spinCount="100000" sqref="AU15" name="Rango2_2_1_3"/>
    <protectedRange algorithmName="SHA-512" hashValue="TvKQSNrPyYgDaKIPekAhfes+BeWelymkz8wT3MQpZB+/Zfpfi+1YMuN/+lt8MKT+KJo0CvfvAKUuwGf9Rjf1Yg==" saltValue="sve+okrN9egQU3nQYMBtPg==" spinCount="100000" sqref="AR21:AS22" name="Rango2_3_1"/>
    <protectedRange algorithmName="SHA-512" hashValue="TvKQSNrPyYgDaKIPekAhfes+BeWelymkz8wT3MQpZB+/Zfpfi+1YMuN/+lt8MKT+KJo0CvfvAKUuwGf9Rjf1Yg==" saltValue="sve+okrN9egQU3nQYMBtPg==" spinCount="100000" sqref="AT21:AT22" name="Rango2_4_1"/>
    <protectedRange algorithmName="SHA-512" hashValue="TvKQSNrPyYgDaKIPekAhfes+BeWelymkz8wT3MQpZB+/Zfpfi+1YMuN/+lt8MKT+KJo0CvfvAKUuwGf9Rjf1Yg==" saltValue="sve+okrN9egQU3nQYMBtPg==" spinCount="100000" sqref="AU21:AU22" name="Rango2_5_1"/>
  </protectedRanges>
  <mergeCells count="3154">
    <mergeCell ref="BX219:BX224"/>
    <mergeCell ref="BY219:BY224"/>
    <mergeCell ref="BZ219:BZ224"/>
    <mergeCell ref="CA219:CA224"/>
    <mergeCell ref="AX6:BM6"/>
    <mergeCell ref="BX189:BX194"/>
    <mergeCell ref="BY189:BY194"/>
    <mergeCell ref="BZ189:BZ194"/>
    <mergeCell ref="CA189:CA194"/>
    <mergeCell ref="BV195:BV200"/>
    <mergeCell ref="BW195:BW200"/>
    <mergeCell ref="BX195:BX200"/>
    <mergeCell ref="BY195:BY200"/>
    <mergeCell ref="BZ195:BZ200"/>
    <mergeCell ref="CA195:CA200"/>
    <mergeCell ref="BV201:BV206"/>
    <mergeCell ref="BW201:BW206"/>
    <mergeCell ref="BX201:BX206"/>
    <mergeCell ref="BY201:BY206"/>
    <mergeCell ref="BZ201:BZ206"/>
    <mergeCell ref="CA201:CA206"/>
    <mergeCell ref="BV207:BV212"/>
    <mergeCell ref="BW207:BW212"/>
    <mergeCell ref="BX207:BX212"/>
    <mergeCell ref="BY207:BY212"/>
    <mergeCell ref="BZ207:BZ212"/>
    <mergeCell ref="CA207:CA212"/>
    <mergeCell ref="BX159:BX164"/>
    <mergeCell ref="BY159:BY164"/>
    <mergeCell ref="BZ159:BZ164"/>
    <mergeCell ref="BZ147:BZ152"/>
    <mergeCell ref="CA147:CA152"/>
    <mergeCell ref="CA159:CA164"/>
    <mergeCell ref="BV165:BV170"/>
    <mergeCell ref="BW165:BW170"/>
    <mergeCell ref="BX165:BX170"/>
    <mergeCell ref="BY165:BY170"/>
    <mergeCell ref="BZ165:BZ170"/>
    <mergeCell ref="CA165:CA170"/>
    <mergeCell ref="BV171:BV176"/>
    <mergeCell ref="BW171:BW176"/>
    <mergeCell ref="BX171:BX176"/>
    <mergeCell ref="BY171:BY176"/>
    <mergeCell ref="BZ171:BZ176"/>
    <mergeCell ref="CA171:CA176"/>
    <mergeCell ref="BV177:BV182"/>
    <mergeCell ref="BW177:BW182"/>
    <mergeCell ref="BX177:BX182"/>
    <mergeCell ref="BY177:BY182"/>
    <mergeCell ref="BZ177:BZ182"/>
    <mergeCell ref="CA177:CA182"/>
    <mergeCell ref="BY117:BY122"/>
    <mergeCell ref="BZ117:BZ122"/>
    <mergeCell ref="CA117:CA122"/>
    <mergeCell ref="BZ129:BZ134"/>
    <mergeCell ref="CA129:CA134"/>
    <mergeCell ref="BV135:BV140"/>
    <mergeCell ref="BW135:BW140"/>
    <mergeCell ref="BX135:BX140"/>
    <mergeCell ref="BY135:BY140"/>
    <mergeCell ref="BZ135:BZ140"/>
    <mergeCell ref="CA135:CA140"/>
    <mergeCell ref="BV141:BV146"/>
    <mergeCell ref="BW141:BW146"/>
    <mergeCell ref="BX141:BX146"/>
    <mergeCell ref="BY141:BY146"/>
    <mergeCell ref="BZ141:BZ146"/>
    <mergeCell ref="CA141:CA146"/>
    <mergeCell ref="BV117:BV122"/>
    <mergeCell ref="BW117:BW122"/>
    <mergeCell ref="BX117:BX122"/>
    <mergeCell ref="BV87:BV92"/>
    <mergeCell ref="BW87:BW92"/>
    <mergeCell ref="BX87:BX92"/>
    <mergeCell ref="BY87:BY92"/>
    <mergeCell ref="BZ87:BZ92"/>
    <mergeCell ref="CA87:CA92"/>
    <mergeCell ref="BY99:BY104"/>
    <mergeCell ref="BZ99:BZ104"/>
    <mergeCell ref="CA99:CA104"/>
    <mergeCell ref="BV105:BV110"/>
    <mergeCell ref="BW105:BW110"/>
    <mergeCell ref="BX105:BX110"/>
    <mergeCell ref="BY105:BY110"/>
    <mergeCell ref="BZ105:BZ110"/>
    <mergeCell ref="CA105:CA110"/>
    <mergeCell ref="BV111:BV116"/>
    <mergeCell ref="BW111:BW116"/>
    <mergeCell ref="BX111:BX116"/>
    <mergeCell ref="BY111:BY116"/>
    <mergeCell ref="BZ111:BZ116"/>
    <mergeCell ref="CA111:CA116"/>
    <mergeCell ref="BW93:BW98"/>
    <mergeCell ref="BX93:BX98"/>
    <mergeCell ref="BY93:BY98"/>
    <mergeCell ref="BZ93:BZ98"/>
    <mergeCell ref="CA93:CA98"/>
    <mergeCell ref="BV99:BV104"/>
    <mergeCell ref="BW99:BW104"/>
    <mergeCell ref="BY63:BY68"/>
    <mergeCell ref="BZ63:BZ68"/>
    <mergeCell ref="CA63:CA68"/>
    <mergeCell ref="BX69:BX74"/>
    <mergeCell ref="BY69:BY74"/>
    <mergeCell ref="BZ69:BZ74"/>
    <mergeCell ref="CA69:CA74"/>
    <mergeCell ref="BV75:BV80"/>
    <mergeCell ref="BW75:BW80"/>
    <mergeCell ref="BX75:BX80"/>
    <mergeCell ref="BY75:BY80"/>
    <mergeCell ref="BZ75:BZ80"/>
    <mergeCell ref="CA75:CA80"/>
    <mergeCell ref="BV81:BV86"/>
    <mergeCell ref="BW81:BW86"/>
    <mergeCell ref="BX81:BX86"/>
    <mergeCell ref="BY81:BY86"/>
    <mergeCell ref="BZ81:BZ86"/>
    <mergeCell ref="CA81:CA86"/>
    <mergeCell ref="BY39:BY44"/>
    <mergeCell ref="BZ39:BZ44"/>
    <mergeCell ref="CA39:CA44"/>
    <mergeCell ref="BV45:BV50"/>
    <mergeCell ref="BW45:BW50"/>
    <mergeCell ref="BX45:BX50"/>
    <mergeCell ref="BY45:BY50"/>
    <mergeCell ref="BZ45:BZ50"/>
    <mergeCell ref="CA45:CA50"/>
    <mergeCell ref="BV51:BV56"/>
    <mergeCell ref="BW51:BW56"/>
    <mergeCell ref="BX51:BX56"/>
    <mergeCell ref="BY51:BY56"/>
    <mergeCell ref="BZ51:BZ56"/>
    <mergeCell ref="CA51:CA56"/>
    <mergeCell ref="BV57:BV62"/>
    <mergeCell ref="BW57:BW62"/>
    <mergeCell ref="BX57:BX62"/>
    <mergeCell ref="BY57:BY62"/>
    <mergeCell ref="BZ57:BZ62"/>
    <mergeCell ref="CA57:CA62"/>
    <mergeCell ref="BU39:BU44"/>
    <mergeCell ref="BU45:BU50"/>
    <mergeCell ref="BU51:BU56"/>
    <mergeCell ref="BU57:BU62"/>
    <mergeCell ref="BU63:BU68"/>
    <mergeCell ref="BU69:BU74"/>
    <mergeCell ref="BU75:BU80"/>
    <mergeCell ref="BU81:BU86"/>
    <mergeCell ref="BU87:BU92"/>
    <mergeCell ref="BU93:BU98"/>
    <mergeCell ref="BU99:BU104"/>
    <mergeCell ref="BU105:BU110"/>
    <mergeCell ref="BU111:BU116"/>
    <mergeCell ref="BU117:BU122"/>
    <mergeCell ref="BV15:BV20"/>
    <mergeCell ref="BW15:BW20"/>
    <mergeCell ref="BX15:BX20"/>
    <mergeCell ref="BV21:BV26"/>
    <mergeCell ref="BW21:BW26"/>
    <mergeCell ref="BX21:BX26"/>
    <mergeCell ref="BV27:BV32"/>
    <mergeCell ref="BW27:BW32"/>
    <mergeCell ref="BX27:BX32"/>
    <mergeCell ref="BV33:BV38"/>
    <mergeCell ref="BW33:BW38"/>
    <mergeCell ref="BX33:BX38"/>
    <mergeCell ref="BV39:BV44"/>
    <mergeCell ref="BW39:BW44"/>
    <mergeCell ref="BX39:BX44"/>
    <mergeCell ref="BV63:BV68"/>
    <mergeCell ref="BW63:BW68"/>
    <mergeCell ref="BX63:BX68"/>
    <mergeCell ref="Q9:Q14"/>
    <mergeCell ref="J7:J8"/>
    <mergeCell ref="K7:K8"/>
    <mergeCell ref="L7:L8"/>
    <mergeCell ref="AV45:AV50"/>
    <mergeCell ref="AS45:AS50"/>
    <mergeCell ref="AR45:AR50"/>
    <mergeCell ref="AP45:AP50"/>
    <mergeCell ref="AO45:AO50"/>
    <mergeCell ref="AV51:AV56"/>
    <mergeCell ref="AS51:AS56"/>
    <mergeCell ref="AR51:AR56"/>
    <mergeCell ref="AP51:AP56"/>
    <mergeCell ref="AO51:AO56"/>
    <mergeCell ref="AT51:AT56"/>
    <mergeCell ref="AU51:AU56"/>
    <mergeCell ref="AU7:AU8"/>
    <mergeCell ref="AT7:AT8"/>
    <mergeCell ref="AS7:AS8"/>
    <mergeCell ref="AU45:AU50"/>
    <mergeCell ref="AT45:AT50"/>
    <mergeCell ref="AN9:AN14"/>
    <mergeCell ref="AN15:AN20"/>
    <mergeCell ref="AN21:AN26"/>
    <mergeCell ref="AN27:AN32"/>
    <mergeCell ref="AN33:AN38"/>
    <mergeCell ref="AN39:AN44"/>
    <mergeCell ref="AN45:AN50"/>
    <mergeCell ref="AN51:AN56"/>
    <mergeCell ref="K33:K38"/>
    <mergeCell ref="L33:L38"/>
    <mergeCell ref="M33:M38"/>
    <mergeCell ref="H1:R3"/>
    <mergeCell ref="B7:B8"/>
    <mergeCell ref="C7:C8"/>
    <mergeCell ref="D7:D8"/>
    <mergeCell ref="S1:T1"/>
    <mergeCell ref="S2:T2"/>
    <mergeCell ref="S3:T3"/>
    <mergeCell ref="B39:B44"/>
    <mergeCell ref="C39:C44"/>
    <mergeCell ref="D39:D44"/>
    <mergeCell ref="AJ33:AJ38"/>
    <mergeCell ref="AK33:AK38"/>
    <mergeCell ref="AL33:AL38"/>
    <mergeCell ref="AM33:AM38"/>
    <mergeCell ref="AI39:AI44"/>
    <mergeCell ref="AJ39:AJ44"/>
    <mergeCell ref="AK39:AK44"/>
    <mergeCell ref="AL39:AL44"/>
    <mergeCell ref="AM39:AM44"/>
    <mergeCell ref="AI21:AI26"/>
    <mergeCell ref="AJ21:AJ26"/>
    <mergeCell ref="AK21:AK26"/>
    <mergeCell ref="O33:O38"/>
    <mergeCell ref="Q33:Q38"/>
    <mergeCell ref="N27:N32"/>
    <mergeCell ref="O27:O32"/>
    <mergeCell ref="Q27:Q32"/>
    <mergeCell ref="P39:P44"/>
    <mergeCell ref="Q39:Q44"/>
    <mergeCell ref="AH27:AH32"/>
    <mergeCell ref="AH33:AH38"/>
    <mergeCell ref="AH39:AH44"/>
    <mergeCell ref="CU219:CU224"/>
    <mergeCell ref="CV219:CV224"/>
    <mergeCell ref="CW219:CW224"/>
    <mergeCell ref="CX219:CX224"/>
    <mergeCell ref="CY219:CY224"/>
    <mergeCell ref="CZ219:CZ224"/>
    <mergeCell ref="BP219:BP224"/>
    <mergeCell ref="BQ219:BQ224"/>
    <mergeCell ref="BR219:BR224"/>
    <mergeCell ref="BS219:BS224"/>
    <mergeCell ref="BT219:BT224"/>
    <mergeCell ref="CB219:CB224"/>
    <mergeCell ref="CC219:CC224"/>
    <mergeCell ref="CD219:CD224"/>
    <mergeCell ref="CS219:CS224"/>
    <mergeCell ref="CT219:CT224"/>
    <mergeCell ref="CT213:CT218"/>
    <mergeCell ref="CU213:CU218"/>
    <mergeCell ref="CV213:CV218"/>
    <mergeCell ref="CW213:CW218"/>
    <mergeCell ref="CX213:CX218"/>
    <mergeCell ref="CY213:CY218"/>
    <mergeCell ref="BU213:BU218"/>
    <mergeCell ref="BU219:BU224"/>
    <mergeCell ref="BV213:BV218"/>
    <mergeCell ref="BW213:BW218"/>
    <mergeCell ref="BX213:BX218"/>
    <mergeCell ref="BY213:BY218"/>
    <mergeCell ref="CZ213:CZ218"/>
    <mergeCell ref="CE219:CE224"/>
    <mergeCell ref="BV219:BV224"/>
    <mergeCell ref="BW219:BW224"/>
    <mergeCell ref="CY207:CY212"/>
    <mergeCell ref="CZ207:CZ212"/>
    <mergeCell ref="BP213:BP218"/>
    <mergeCell ref="BQ213:BQ218"/>
    <mergeCell ref="BR213:BR218"/>
    <mergeCell ref="BS213:BS218"/>
    <mergeCell ref="BT213:BT218"/>
    <mergeCell ref="CB213:CB218"/>
    <mergeCell ref="CC213:CC218"/>
    <mergeCell ref="CD213:CD218"/>
    <mergeCell ref="CS213:CS218"/>
    <mergeCell ref="CT207:CT212"/>
    <mergeCell ref="CU207:CU212"/>
    <mergeCell ref="CV207:CV212"/>
    <mergeCell ref="CW207:CW212"/>
    <mergeCell ref="CX207:CX212"/>
    <mergeCell ref="BT207:BT212"/>
    <mergeCell ref="CB207:CB212"/>
    <mergeCell ref="CC207:CC212"/>
    <mergeCell ref="CD207:CD212"/>
    <mergeCell ref="CS207:CS212"/>
    <mergeCell ref="BU207:BU212"/>
    <mergeCell ref="BZ213:BZ218"/>
    <mergeCell ref="CA213:CA218"/>
    <mergeCell ref="CH207:CH212"/>
    <mergeCell ref="CI207:CI212"/>
    <mergeCell ref="CJ207:CJ212"/>
    <mergeCell ref="CK207:CK212"/>
    <mergeCell ref="CL207:CL212"/>
    <mergeCell ref="CM207:CM212"/>
    <mergeCell ref="CN207:CN212"/>
    <mergeCell ref="BP207:BP212"/>
    <mergeCell ref="BQ207:BQ212"/>
    <mergeCell ref="BR207:BR212"/>
    <mergeCell ref="BS207:BS212"/>
    <mergeCell ref="CT201:CT206"/>
    <mergeCell ref="CU201:CU206"/>
    <mergeCell ref="CV201:CV206"/>
    <mergeCell ref="BP195:BP200"/>
    <mergeCell ref="BQ195:BQ200"/>
    <mergeCell ref="BR195:BR200"/>
    <mergeCell ref="BS195:BS200"/>
    <mergeCell ref="BT195:BT200"/>
    <mergeCell ref="CB195:CB200"/>
    <mergeCell ref="CC195:CC200"/>
    <mergeCell ref="CD195:CD200"/>
    <mergeCell ref="CS195:CS200"/>
    <mergeCell ref="BU195:BU200"/>
    <mergeCell ref="BU201:BU206"/>
    <mergeCell ref="CO201:CO206"/>
    <mergeCell ref="CP201:CP206"/>
    <mergeCell ref="CQ201:CQ206"/>
    <mergeCell ref="CR201:CR206"/>
    <mergeCell ref="CE207:CE212"/>
    <mergeCell ref="CF207:CF212"/>
    <mergeCell ref="CG207:CG212"/>
    <mergeCell ref="CW201:CW206"/>
    <mergeCell ref="CX201:CX206"/>
    <mergeCell ref="CY201:CY206"/>
    <mergeCell ref="CZ201:CZ206"/>
    <mergeCell ref="CZ195:CZ200"/>
    <mergeCell ref="BP201:BP206"/>
    <mergeCell ref="BQ201:BQ206"/>
    <mergeCell ref="BR201:BR206"/>
    <mergeCell ref="BS201:BS206"/>
    <mergeCell ref="BT201:BT206"/>
    <mergeCell ref="CB201:CB206"/>
    <mergeCell ref="CC201:CC206"/>
    <mergeCell ref="CD201:CD206"/>
    <mergeCell ref="CS201:CS206"/>
    <mergeCell ref="CT195:CT200"/>
    <mergeCell ref="CU195:CU200"/>
    <mergeCell ref="CV195:CV200"/>
    <mergeCell ref="CW195:CW200"/>
    <mergeCell ref="CX195:CX200"/>
    <mergeCell ref="CY195:CY200"/>
    <mergeCell ref="CE201:CE206"/>
    <mergeCell ref="CF201:CF206"/>
    <mergeCell ref="CG201:CG206"/>
    <mergeCell ref="CH201:CH206"/>
    <mergeCell ref="CI201:CI206"/>
    <mergeCell ref="CJ201:CJ206"/>
    <mergeCell ref="CK201:CK206"/>
    <mergeCell ref="CL201:CL206"/>
    <mergeCell ref="CM201:CM206"/>
    <mergeCell ref="CN201:CN206"/>
    <mergeCell ref="BQ189:BQ194"/>
    <mergeCell ref="BR189:BR194"/>
    <mergeCell ref="BS189:BS194"/>
    <mergeCell ref="BT189:BT194"/>
    <mergeCell ref="CB189:CB194"/>
    <mergeCell ref="CC189:CC194"/>
    <mergeCell ref="CD189:CD194"/>
    <mergeCell ref="CS189:CS194"/>
    <mergeCell ref="CZ177:CZ182"/>
    <mergeCell ref="CT177:CT182"/>
    <mergeCell ref="CU177:CU182"/>
    <mergeCell ref="CV177:CV182"/>
    <mergeCell ref="CW177:CW182"/>
    <mergeCell ref="CX177:CX182"/>
    <mergeCell ref="CY177:CY182"/>
    <mergeCell ref="CV189:CV194"/>
    <mergeCell ref="CW189:CW194"/>
    <mergeCell ref="CX189:CX194"/>
    <mergeCell ref="BU177:BU182"/>
    <mergeCell ref="BU183:BU188"/>
    <mergeCell ref="BU189:BU194"/>
    <mergeCell ref="BV183:BV188"/>
    <mergeCell ref="BW183:BW188"/>
    <mergeCell ref="BX183:BX188"/>
    <mergeCell ref="BY183:BY188"/>
    <mergeCell ref="BZ183:BZ188"/>
    <mergeCell ref="CA183:CA188"/>
    <mergeCell ref="BV189:BV194"/>
    <mergeCell ref="BW189:BW194"/>
    <mergeCell ref="CY189:CY194"/>
    <mergeCell ref="CZ189:CZ194"/>
    <mergeCell ref="CT189:CT194"/>
    <mergeCell ref="CU189:CU194"/>
    <mergeCell ref="BP183:BP188"/>
    <mergeCell ref="BQ183:BQ188"/>
    <mergeCell ref="BR183:BR188"/>
    <mergeCell ref="BS183:BS188"/>
    <mergeCell ref="BT183:BT188"/>
    <mergeCell ref="CB183:CB188"/>
    <mergeCell ref="CC183:CC188"/>
    <mergeCell ref="CD183:CD188"/>
    <mergeCell ref="CS183:CS188"/>
    <mergeCell ref="CW183:CW188"/>
    <mergeCell ref="CX183:CX188"/>
    <mergeCell ref="CY183:CY188"/>
    <mergeCell ref="CZ183:CZ188"/>
    <mergeCell ref="CT183:CT188"/>
    <mergeCell ref="CU183:CU188"/>
    <mergeCell ref="CV183:CV188"/>
    <mergeCell ref="CE189:CE194"/>
    <mergeCell ref="CF189:CF194"/>
    <mergeCell ref="CG189:CG194"/>
    <mergeCell ref="CH189:CH194"/>
    <mergeCell ref="CI189:CI194"/>
    <mergeCell ref="CJ189:CJ194"/>
    <mergeCell ref="CK189:CK194"/>
    <mergeCell ref="BP189:BP194"/>
    <mergeCell ref="CL189:CL194"/>
    <mergeCell ref="CM189:CM194"/>
    <mergeCell ref="CN189:CN194"/>
    <mergeCell ref="CO189:CO194"/>
    <mergeCell ref="CP189:CP194"/>
    <mergeCell ref="CQ189:CQ194"/>
    <mergeCell ref="BP177:BP182"/>
    <mergeCell ref="BQ177:BQ182"/>
    <mergeCell ref="BR177:BR182"/>
    <mergeCell ref="BS177:BS182"/>
    <mergeCell ref="BT177:BT182"/>
    <mergeCell ref="CB177:CB182"/>
    <mergeCell ref="CC177:CC182"/>
    <mergeCell ref="CD177:CD182"/>
    <mergeCell ref="CS177:CS182"/>
    <mergeCell ref="BP165:BP170"/>
    <mergeCell ref="BQ165:BQ170"/>
    <mergeCell ref="BR165:BR170"/>
    <mergeCell ref="BS165:BS170"/>
    <mergeCell ref="CH165:CH170"/>
    <mergeCell ref="CI165:CI170"/>
    <mergeCell ref="CJ165:CJ170"/>
    <mergeCell ref="CK165:CK170"/>
    <mergeCell ref="CL165:CL170"/>
    <mergeCell ref="CM165:CM170"/>
    <mergeCell ref="BU165:BU170"/>
    <mergeCell ref="BU171:BU176"/>
    <mergeCell ref="CM171:CM176"/>
    <mergeCell ref="CN171:CN176"/>
    <mergeCell ref="CO171:CO176"/>
    <mergeCell ref="CP171:CP176"/>
    <mergeCell ref="CQ171:CQ176"/>
    <mergeCell ref="CR171:CR176"/>
    <mergeCell ref="CE177:CE182"/>
    <mergeCell ref="CF177:CF182"/>
    <mergeCell ref="CG177:CG182"/>
    <mergeCell ref="CH177:CH182"/>
    <mergeCell ref="CI177:CI182"/>
    <mergeCell ref="BP171:BP176"/>
    <mergeCell ref="BQ171:BQ176"/>
    <mergeCell ref="BR171:BR176"/>
    <mergeCell ref="BS171:BS176"/>
    <mergeCell ref="BT171:BT176"/>
    <mergeCell ref="CB171:CB176"/>
    <mergeCell ref="CC171:CC176"/>
    <mergeCell ref="CD171:CD176"/>
    <mergeCell ref="CS171:CS176"/>
    <mergeCell ref="CT165:CT170"/>
    <mergeCell ref="CU165:CU170"/>
    <mergeCell ref="CV165:CV170"/>
    <mergeCell ref="CW165:CW170"/>
    <mergeCell ref="CX165:CX170"/>
    <mergeCell ref="BT165:BT170"/>
    <mergeCell ref="CB165:CB170"/>
    <mergeCell ref="CC165:CC170"/>
    <mergeCell ref="CE165:CE170"/>
    <mergeCell ref="CF165:CF170"/>
    <mergeCell ref="CG165:CG170"/>
    <mergeCell ref="CD165:CD170"/>
    <mergeCell ref="CS165:CS170"/>
    <mergeCell ref="CE171:CE176"/>
    <mergeCell ref="CF171:CF176"/>
    <mergeCell ref="CG171:CG176"/>
    <mergeCell ref="CH171:CH176"/>
    <mergeCell ref="CI171:CI176"/>
    <mergeCell ref="CJ171:CJ176"/>
    <mergeCell ref="CK171:CK176"/>
    <mergeCell ref="CL171:CL176"/>
    <mergeCell ref="CT171:CT176"/>
    <mergeCell ref="CU171:CU176"/>
    <mergeCell ref="CZ153:CZ158"/>
    <mergeCell ref="BP159:BP164"/>
    <mergeCell ref="BQ159:BQ164"/>
    <mergeCell ref="BR159:BR164"/>
    <mergeCell ref="BS159:BS164"/>
    <mergeCell ref="BT159:BT164"/>
    <mergeCell ref="CB159:CB164"/>
    <mergeCell ref="CC159:CC164"/>
    <mergeCell ref="CD159:CD164"/>
    <mergeCell ref="CS159:CS164"/>
    <mergeCell ref="CT153:CT158"/>
    <mergeCell ref="CU153:CU158"/>
    <mergeCell ref="CV153:CV158"/>
    <mergeCell ref="CW153:CW158"/>
    <mergeCell ref="CX153:CX158"/>
    <mergeCell ref="CY153:CY158"/>
    <mergeCell ref="BP153:BP158"/>
    <mergeCell ref="BQ153:BQ158"/>
    <mergeCell ref="BR153:BR158"/>
    <mergeCell ref="BU153:BU158"/>
    <mergeCell ref="BU159:BU164"/>
    <mergeCell ref="BV153:BV158"/>
    <mergeCell ref="BW153:BW158"/>
    <mergeCell ref="BX153:BX158"/>
    <mergeCell ref="BY153:BY158"/>
    <mergeCell ref="BZ153:BZ158"/>
    <mergeCell ref="CA153:CA158"/>
    <mergeCell ref="BV159:BV164"/>
    <mergeCell ref="BW159:BW164"/>
    <mergeCell ref="BS153:BS158"/>
    <mergeCell ref="BT153:BT158"/>
    <mergeCell ref="CB153:CB158"/>
    <mergeCell ref="CC153:CC158"/>
    <mergeCell ref="CD153:CD158"/>
    <mergeCell ref="CS153:CS158"/>
    <mergeCell ref="BP147:BP152"/>
    <mergeCell ref="BQ147:BQ152"/>
    <mergeCell ref="BR147:BR152"/>
    <mergeCell ref="BS147:BS152"/>
    <mergeCell ref="BT147:BT152"/>
    <mergeCell ref="CE147:CE152"/>
    <mergeCell ref="CF147:CF152"/>
    <mergeCell ref="CG147:CG152"/>
    <mergeCell ref="CH147:CH152"/>
    <mergeCell ref="CI147:CI152"/>
    <mergeCell ref="CJ147:CJ152"/>
    <mergeCell ref="CK147:CK152"/>
    <mergeCell ref="CL147:CL152"/>
    <mergeCell ref="CM147:CM152"/>
    <mergeCell ref="CN147:CN152"/>
    <mergeCell ref="CO147:CO152"/>
    <mergeCell ref="CP147:CP152"/>
    <mergeCell ref="CQ147:CQ152"/>
    <mergeCell ref="BU147:BU152"/>
    <mergeCell ref="CB147:CB152"/>
    <mergeCell ref="CC147:CC152"/>
    <mergeCell ref="CD147:CD152"/>
    <mergeCell ref="CS147:CS152"/>
    <mergeCell ref="BV147:BV152"/>
    <mergeCell ref="BW147:BW152"/>
    <mergeCell ref="BX147:BX152"/>
    <mergeCell ref="BY147:BY152"/>
    <mergeCell ref="CE153:CE158"/>
    <mergeCell ref="CF153:CF158"/>
    <mergeCell ref="CZ147:CZ152"/>
    <mergeCell ref="CT147:CT152"/>
    <mergeCell ref="CU147:CU152"/>
    <mergeCell ref="CV147:CV152"/>
    <mergeCell ref="CW147:CW152"/>
    <mergeCell ref="CX147:CX152"/>
    <mergeCell ref="CT141:CT146"/>
    <mergeCell ref="CU141:CU146"/>
    <mergeCell ref="CV141:CV146"/>
    <mergeCell ref="CW141:CW146"/>
    <mergeCell ref="CX141:CX146"/>
    <mergeCell ref="CY141:CY146"/>
    <mergeCell ref="CZ141:CZ146"/>
    <mergeCell ref="CQ135:CQ140"/>
    <mergeCell ref="CR135:CR140"/>
    <mergeCell ref="CE141:CE146"/>
    <mergeCell ref="CF141:CF146"/>
    <mergeCell ref="CG141:CG146"/>
    <mergeCell ref="CH141:CH146"/>
    <mergeCell ref="CI141:CI146"/>
    <mergeCell ref="CJ141:CJ146"/>
    <mergeCell ref="CK141:CK146"/>
    <mergeCell ref="CL141:CL146"/>
    <mergeCell ref="CM141:CM146"/>
    <mergeCell ref="CN141:CN146"/>
    <mergeCell ref="CO141:CO146"/>
    <mergeCell ref="CP141:CP146"/>
    <mergeCell ref="CQ141:CQ146"/>
    <mergeCell ref="CR141:CR146"/>
    <mergeCell ref="CR147:CR152"/>
    <mergeCell ref="CD135:CD140"/>
    <mergeCell ref="CS135:CS140"/>
    <mergeCell ref="CT135:CT140"/>
    <mergeCell ref="CT129:CT134"/>
    <mergeCell ref="CU129:CU134"/>
    <mergeCell ref="CV129:CV134"/>
    <mergeCell ref="BP141:BP146"/>
    <mergeCell ref="BQ141:BQ146"/>
    <mergeCell ref="BR141:BR146"/>
    <mergeCell ref="BS141:BS146"/>
    <mergeCell ref="BT141:BT146"/>
    <mergeCell ref="CQ129:CQ134"/>
    <mergeCell ref="CR129:CR134"/>
    <mergeCell ref="CE135:CE140"/>
    <mergeCell ref="CF135:CF140"/>
    <mergeCell ref="CU135:CU140"/>
    <mergeCell ref="CV135:CV140"/>
    <mergeCell ref="BU129:BU134"/>
    <mergeCell ref="BU135:BU140"/>
    <mergeCell ref="BU141:BU146"/>
    <mergeCell ref="BV129:BV134"/>
    <mergeCell ref="CN135:CN140"/>
    <mergeCell ref="CO135:CO140"/>
    <mergeCell ref="CP135:CP140"/>
    <mergeCell ref="CB141:CB146"/>
    <mergeCell ref="CC141:CC146"/>
    <mergeCell ref="CD141:CD146"/>
    <mergeCell ref="CS141:CS146"/>
    <mergeCell ref="CY123:CY128"/>
    <mergeCell ref="CZ123:CZ128"/>
    <mergeCell ref="BP129:BP134"/>
    <mergeCell ref="BQ129:BQ134"/>
    <mergeCell ref="BR129:BR134"/>
    <mergeCell ref="BS129:BS134"/>
    <mergeCell ref="BT129:BT134"/>
    <mergeCell ref="CB129:CB134"/>
    <mergeCell ref="CC129:CC134"/>
    <mergeCell ref="CD129:CD134"/>
    <mergeCell ref="CS129:CS134"/>
    <mergeCell ref="CT123:CT128"/>
    <mergeCell ref="CU123:CU128"/>
    <mergeCell ref="CV123:CV128"/>
    <mergeCell ref="CW123:CW128"/>
    <mergeCell ref="CX123:CX128"/>
    <mergeCell ref="BT123:BT128"/>
    <mergeCell ref="CB123:CB128"/>
    <mergeCell ref="CW129:CW134"/>
    <mergeCell ref="CX129:CX134"/>
    <mergeCell ref="CY129:CY134"/>
    <mergeCell ref="CZ129:CZ134"/>
    <mergeCell ref="BU123:BU128"/>
    <mergeCell ref="BV123:BV128"/>
    <mergeCell ref="BW123:BW128"/>
    <mergeCell ref="BX123:BX128"/>
    <mergeCell ref="BY123:BY128"/>
    <mergeCell ref="BZ123:BZ128"/>
    <mergeCell ref="CC123:CC128"/>
    <mergeCell ref="CD123:CD128"/>
    <mergeCell ref="CS123:CS128"/>
    <mergeCell ref="BP123:BP128"/>
    <mergeCell ref="BQ123:BQ128"/>
    <mergeCell ref="BR123:BR128"/>
    <mergeCell ref="BS123:BS128"/>
    <mergeCell ref="CW135:CW140"/>
    <mergeCell ref="CX135:CX140"/>
    <mergeCell ref="CE129:CE134"/>
    <mergeCell ref="CF129:CF134"/>
    <mergeCell ref="CG129:CG134"/>
    <mergeCell ref="CH129:CH134"/>
    <mergeCell ref="CI129:CI134"/>
    <mergeCell ref="CJ129:CJ134"/>
    <mergeCell ref="CK129:CK134"/>
    <mergeCell ref="CL129:CL134"/>
    <mergeCell ref="CM129:CM134"/>
    <mergeCell ref="CN129:CN134"/>
    <mergeCell ref="CO129:CO134"/>
    <mergeCell ref="CP129:CP134"/>
    <mergeCell ref="CA123:CA128"/>
    <mergeCell ref="BW129:BW134"/>
    <mergeCell ref="BX129:BX134"/>
    <mergeCell ref="BY129:BY134"/>
    <mergeCell ref="CG135:CG140"/>
    <mergeCell ref="CH135:CH140"/>
    <mergeCell ref="CI135:CI140"/>
    <mergeCell ref="CJ135:CJ140"/>
    <mergeCell ref="CK135:CK140"/>
    <mergeCell ref="CL135:CL140"/>
    <mergeCell ref="CM135:CM140"/>
    <mergeCell ref="BS135:BS140"/>
    <mergeCell ref="BT135:BT140"/>
    <mergeCell ref="CB135:CB140"/>
    <mergeCell ref="CC135:CC140"/>
    <mergeCell ref="BP135:BP140"/>
    <mergeCell ref="BQ135:BQ140"/>
    <mergeCell ref="BR135:BR140"/>
    <mergeCell ref="CY117:CY122"/>
    <mergeCell ref="CZ117:CZ122"/>
    <mergeCell ref="CZ111:CZ116"/>
    <mergeCell ref="BP117:BP122"/>
    <mergeCell ref="BQ117:BQ122"/>
    <mergeCell ref="BR117:BR122"/>
    <mergeCell ref="BS117:BS122"/>
    <mergeCell ref="BT117:BT122"/>
    <mergeCell ref="CB117:CB122"/>
    <mergeCell ref="CC117:CC122"/>
    <mergeCell ref="CD117:CD122"/>
    <mergeCell ref="CS117:CS122"/>
    <mergeCell ref="CT111:CT116"/>
    <mergeCell ref="CU111:CU116"/>
    <mergeCell ref="CV111:CV116"/>
    <mergeCell ref="CW111:CW116"/>
    <mergeCell ref="CX111:CX116"/>
    <mergeCell ref="CY111:CY116"/>
    <mergeCell ref="CE117:CE122"/>
    <mergeCell ref="CF117:CF122"/>
    <mergeCell ref="CG117:CG122"/>
    <mergeCell ref="CH117:CH122"/>
    <mergeCell ref="CI117:CI122"/>
    <mergeCell ref="CJ117:CJ122"/>
    <mergeCell ref="CK117:CK122"/>
    <mergeCell ref="CL117:CL122"/>
    <mergeCell ref="CM117:CM122"/>
    <mergeCell ref="CN117:CN122"/>
    <mergeCell ref="CO117:CO122"/>
    <mergeCell ref="CY105:CY110"/>
    <mergeCell ref="CZ105:CZ110"/>
    <mergeCell ref="BP111:BP116"/>
    <mergeCell ref="BQ111:BQ116"/>
    <mergeCell ref="BR111:BR116"/>
    <mergeCell ref="BS111:BS116"/>
    <mergeCell ref="BT111:BT116"/>
    <mergeCell ref="CB111:CB116"/>
    <mergeCell ref="CC111:CC116"/>
    <mergeCell ref="CD111:CD116"/>
    <mergeCell ref="CS111:CS116"/>
    <mergeCell ref="CT105:CT110"/>
    <mergeCell ref="CU105:CU110"/>
    <mergeCell ref="CV105:CV110"/>
    <mergeCell ref="CW105:CW110"/>
    <mergeCell ref="CX105:CX110"/>
    <mergeCell ref="BP105:BP110"/>
    <mergeCell ref="BQ105:BQ110"/>
    <mergeCell ref="BR105:BR110"/>
    <mergeCell ref="BS105:BS110"/>
    <mergeCell ref="BT105:BT110"/>
    <mergeCell ref="CB105:CB110"/>
    <mergeCell ref="CC105:CC110"/>
    <mergeCell ref="CD105:CD110"/>
    <mergeCell ref="CS105:CS110"/>
    <mergeCell ref="CZ93:CZ98"/>
    <mergeCell ref="CE93:CE98"/>
    <mergeCell ref="CF93:CF98"/>
    <mergeCell ref="CG93:CG98"/>
    <mergeCell ref="CH93:CH98"/>
    <mergeCell ref="CI93:CI98"/>
    <mergeCell ref="CJ93:CJ98"/>
    <mergeCell ref="CK93:CK98"/>
    <mergeCell ref="CL93:CL98"/>
    <mergeCell ref="CM93:CM98"/>
    <mergeCell ref="CN93:CN98"/>
    <mergeCell ref="CO93:CO98"/>
    <mergeCell ref="CP93:CP98"/>
    <mergeCell ref="CQ93:CQ98"/>
    <mergeCell ref="CR93:CR98"/>
    <mergeCell ref="CR99:CR104"/>
    <mergeCell ref="CW99:CW104"/>
    <mergeCell ref="CX99:CX104"/>
    <mergeCell ref="CY99:CY104"/>
    <mergeCell ref="CZ99:CZ104"/>
    <mergeCell ref="CT99:CT104"/>
    <mergeCell ref="CU99:CU104"/>
    <mergeCell ref="CV99:CV104"/>
    <mergeCell ref="BP99:BP104"/>
    <mergeCell ref="BQ99:BQ104"/>
    <mergeCell ref="BR99:BR104"/>
    <mergeCell ref="BS99:BS104"/>
    <mergeCell ref="BT99:BT104"/>
    <mergeCell ref="CB99:CB104"/>
    <mergeCell ref="CC99:CC104"/>
    <mergeCell ref="CD99:CD104"/>
    <mergeCell ref="CS99:CS104"/>
    <mergeCell ref="CE99:CE104"/>
    <mergeCell ref="CF99:CF104"/>
    <mergeCell ref="CG99:CG104"/>
    <mergeCell ref="CH99:CH104"/>
    <mergeCell ref="CI99:CI104"/>
    <mergeCell ref="CJ99:CJ104"/>
    <mergeCell ref="CK99:CK104"/>
    <mergeCell ref="CL99:CL104"/>
    <mergeCell ref="CM99:CM104"/>
    <mergeCell ref="CN99:CN104"/>
    <mergeCell ref="CO99:CO104"/>
    <mergeCell ref="CP99:CP104"/>
    <mergeCell ref="CQ99:CQ104"/>
    <mergeCell ref="BX99:BX104"/>
    <mergeCell ref="BP93:BP98"/>
    <mergeCell ref="BQ93:BQ98"/>
    <mergeCell ref="BR93:BR98"/>
    <mergeCell ref="BS93:BS98"/>
    <mergeCell ref="BT93:BT98"/>
    <mergeCell ref="CB93:CB98"/>
    <mergeCell ref="CC93:CC98"/>
    <mergeCell ref="CD93:CD98"/>
    <mergeCell ref="CS93:CS98"/>
    <mergeCell ref="CY93:CY98"/>
    <mergeCell ref="BP87:BP92"/>
    <mergeCell ref="BQ87:BQ92"/>
    <mergeCell ref="BR87:BR92"/>
    <mergeCell ref="BS87:BS92"/>
    <mergeCell ref="BT87:BT92"/>
    <mergeCell ref="CB87:CB92"/>
    <mergeCell ref="CC87:CC92"/>
    <mergeCell ref="CD87:CD92"/>
    <mergeCell ref="CS87:CS92"/>
    <mergeCell ref="CE87:CE92"/>
    <mergeCell ref="CF87:CF92"/>
    <mergeCell ref="CG87:CG92"/>
    <mergeCell ref="CH87:CH92"/>
    <mergeCell ref="CI87:CI92"/>
    <mergeCell ref="CJ87:CJ92"/>
    <mergeCell ref="CK87:CK92"/>
    <mergeCell ref="CL87:CL92"/>
    <mergeCell ref="CM87:CM92"/>
    <mergeCell ref="CN87:CN92"/>
    <mergeCell ref="CO87:CO92"/>
    <mergeCell ref="CP87:CP92"/>
    <mergeCell ref="BV93:BV98"/>
    <mergeCell ref="BT81:BT86"/>
    <mergeCell ref="CB81:CB86"/>
    <mergeCell ref="CC81:CC86"/>
    <mergeCell ref="CD81:CD86"/>
    <mergeCell ref="CS81:CS86"/>
    <mergeCell ref="BP81:BP86"/>
    <mergeCell ref="BQ81:BQ86"/>
    <mergeCell ref="BR81:BR86"/>
    <mergeCell ref="BS81:BS86"/>
    <mergeCell ref="CE81:CE86"/>
    <mergeCell ref="CF81:CF86"/>
    <mergeCell ref="CG81:CG86"/>
    <mergeCell ref="CH81:CH86"/>
    <mergeCell ref="CI81:CI86"/>
    <mergeCell ref="CJ81:CJ86"/>
    <mergeCell ref="CK81:CK86"/>
    <mergeCell ref="CL81:CL86"/>
    <mergeCell ref="CM81:CM86"/>
    <mergeCell ref="CN81:CN86"/>
    <mergeCell ref="CO81:CO86"/>
    <mergeCell ref="CT81:CT86"/>
    <mergeCell ref="CU81:CU86"/>
    <mergeCell ref="CV81:CV86"/>
    <mergeCell ref="CW81:CW86"/>
    <mergeCell ref="CX81:CX86"/>
    <mergeCell ref="DA63:DA68"/>
    <mergeCell ref="CW75:CW80"/>
    <mergeCell ref="CX75:CX80"/>
    <mergeCell ref="CY75:CY80"/>
    <mergeCell ref="CZ75:CZ80"/>
    <mergeCell ref="CZ69:CZ74"/>
    <mergeCell ref="CU69:CU74"/>
    <mergeCell ref="CV69:CV74"/>
    <mergeCell ref="CW69:CW74"/>
    <mergeCell ref="CX69:CX74"/>
    <mergeCell ref="CY69:CY74"/>
    <mergeCell ref="CY63:CY68"/>
    <mergeCell ref="CZ63:CZ68"/>
    <mergeCell ref="BP63:BP68"/>
    <mergeCell ref="BQ63:BQ68"/>
    <mergeCell ref="BR63:BR68"/>
    <mergeCell ref="BS63:BS68"/>
    <mergeCell ref="BT63:BT68"/>
    <mergeCell ref="CB63:CB68"/>
    <mergeCell ref="CC63:CC68"/>
    <mergeCell ref="CD63:CD68"/>
    <mergeCell ref="CS63:CS68"/>
    <mergeCell ref="CT57:CT62"/>
    <mergeCell ref="BP75:BP80"/>
    <mergeCell ref="BQ75:BQ80"/>
    <mergeCell ref="BR75:BR80"/>
    <mergeCell ref="BS75:BS80"/>
    <mergeCell ref="BT75:BT80"/>
    <mergeCell ref="CB75:CB80"/>
    <mergeCell ref="CC75:CC80"/>
    <mergeCell ref="CD75:CD80"/>
    <mergeCell ref="CS75:CS80"/>
    <mergeCell ref="CT69:CT74"/>
    <mergeCell ref="BP69:BP74"/>
    <mergeCell ref="BQ69:BQ74"/>
    <mergeCell ref="BR69:BR74"/>
    <mergeCell ref="BS69:BS74"/>
    <mergeCell ref="BT69:BT74"/>
    <mergeCell ref="CB69:CB74"/>
    <mergeCell ref="CC69:CC74"/>
    <mergeCell ref="CD69:CD74"/>
    <mergeCell ref="CS69:CS74"/>
    <mergeCell ref="CE69:CE74"/>
    <mergeCell ref="BV69:BV74"/>
    <mergeCell ref="BW69:BW74"/>
    <mergeCell ref="CD51:CD56"/>
    <mergeCell ref="CS51:CS56"/>
    <mergeCell ref="CE45:CE50"/>
    <mergeCell ref="CF45:CF50"/>
    <mergeCell ref="CG45:CG50"/>
    <mergeCell ref="CT63:CT68"/>
    <mergeCell ref="CU63:CU68"/>
    <mergeCell ref="CV63:CV68"/>
    <mergeCell ref="CW63:CW68"/>
    <mergeCell ref="CX63:CX68"/>
    <mergeCell ref="CW57:CW62"/>
    <mergeCell ref="CX57:CX62"/>
    <mergeCell ref="CY57:CY62"/>
    <mergeCell ref="CZ57:CZ62"/>
    <mergeCell ref="CH45:CH50"/>
    <mergeCell ref="CI45:CI50"/>
    <mergeCell ref="CJ45:CJ50"/>
    <mergeCell ref="CK45:CK50"/>
    <mergeCell ref="CL45:CL50"/>
    <mergeCell ref="CM45:CM50"/>
    <mergeCell ref="CN45:CN50"/>
    <mergeCell ref="CO45:CO50"/>
    <mergeCell ref="CP45:CP50"/>
    <mergeCell ref="CQ45:CQ50"/>
    <mergeCell ref="CR45:CR50"/>
    <mergeCell ref="CE51:CE56"/>
    <mergeCell ref="CF51:CF56"/>
    <mergeCell ref="CG51:CG56"/>
    <mergeCell ref="CH51:CH56"/>
    <mergeCell ref="CT51:CT56"/>
    <mergeCell ref="CU51:CU56"/>
    <mergeCell ref="CV51:CV56"/>
    <mergeCell ref="BP45:BP50"/>
    <mergeCell ref="BQ45:BQ50"/>
    <mergeCell ref="BR45:BR50"/>
    <mergeCell ref="BS45:BS50"/>
    <mergeCell ref="BT45:BT50"/>
    <mergeCell ref="CB45:CB50"/>
    <mergeCell ref="CC45:CC50"/>
    <mergeCell ref="CD45:CD50"/>
    <mergeCell ref="CS45:CS50"/>
    <mergeCell ref="CT39:CT44"/>
    <mergeCell ref="CU39:CU44"/>
    <mergeCell ref="CB39:CB44"/>
    <mergeCell ref="CC39:CC44"/>
    <mergeCell ref="CD39:CD44"/>
    <mergeCell ref="CS39:CS44"/>
    <mergeCell ref="CU57:CU62"/>
    <mergeCell ref="CV57:CV62"/>
    <mergeCell ref="BQ57:BQ62"/>
    <mergeCell ref="BR57:BR62"/>
    <mergeCell ref="BS57:BS62"/>
    <mergeCell ref="BT57:BT62"/>
    <mergeCell ref="CB57:CB62"/>
    <mergeCell ref="CC57:CC62"/>
    <mergeCell ref="CD57:CD62"/>
    <mergeCell ref="CS57:CS62"/>
    <mergeCell ref="BP51:BP56"/>
    <mergeCell ref="BQ51:BQ56"/>
    <mergeCell ref="BR51:BR56"/>
    <mergeCell ref="BS51:BS56"/>
    <mergeCell ref="BT51:BT56"/>
    <mergeCell ref="CB51:CB56"/>
    <mergeCell ref="CC51:CC56"/>
    <mergeCell ref="BR33:BR38"/>
    <mergeCell ref="CT45:CT50"/>
    <mergeCell ref="CU45:CU50"/>
    <mergeCell ref="CV45:CV50"/>
    <mergeCell ref="CY27:CY32"/>
    <mergeCell ref="CZ27:CZ32"/>
    <mergeCell ref="CZ21:CZ26"/>
    <mergeCell ref="CT21:CT26"/>
    <mergeCell ref="CU21:CU26"/>
    <mergeCell ref="CV21:CV26"/>
    <mergeCell ref="CW21:CW26"/>
    <mergeCell ref="CX21:CX26"/>
    <mergeCell ref="CY21:CY26"/>
    <mergeCell ref="CV39:CV44"/>
    <mergeCell ref="CW39:CW44"/>
    <mergeCell ref="CX39:CX44"/>
    <mergeCell ref="CW33:CW38"/>
    <mergeCell ref="CX33:CX38"/>
    <mergeCell ref="CY33:CY38"/>
    <mergeCell ref="CZ33:CZ38"/>
    <mergeCell ref="CW45:CW50"/>
    <mergeCell ref="CX45:CX50"/>
    <mergeCell ref="CY45:CY50"/>
    <mergeCell ref="CY39:CY44"/>
    <mergeCell ref="CZ39:CZ44"/>
    <mergeCell ref="CD21:CD26"/>
    <mergeCell ref="CS21:CS26"/>
    <mergeCell ref="CZ45:CZ50"/>
    <mergeCell ref="CQ27:CQ32"/>
    <mergeCell ref="BU21:BU26"/>
    <mergeCell ref="BU27:BU32"/>
    <mergeCell ref="BU33:BU38"/>
    <mergeCell ref="BS33:BS38"/>
    <mergeCell ref="BT33:BT38"/>
    <mergeCell ref="CB33:CB38"/>
    <mergeCell ref="CC33:CC38"/>
    <mergeCell ref="CD33:CD38"/>
    <mergeCell ref="CS33:CS38"/>
    <mergeCell ref="CV27:CV32"/>
    <mergeCell ref="CS27:CS32"/>
    <mergeCell ref="CE27:CE32"/>
    <mergeCell ref="CF27:CF32"/>
    <mergeCell ref="CG27:CG32"/>
    <mergeCell ref="CH27:CH32"/>
    <mergeCell ref="CI27:CI32"/>
    <mergeCell ref="CJ27:CJ32"/>
    <mergeCell ref="CK27:CK32"/>
    <mergeCell ref="CL27:CL32"/>
    <mergeCell ref="CM27:CM32"/>
    <mergeCell ref="CN27:CN32"/>
    <mergeCell ref="CO27:CO32"/>
    <mergeCell ref="CP27:CP32"/>
    <mergeCell ref="BY27:BY32"/>
    <mergeCell ref="BZ27:BZ32"/>
    <mergeCell ref="CA27:CA32"/>
    <mergeCell ref="BY33:BY38"/>
    <mergeCell ref="BZ33:BZ38"/>
    <mergeCell ref="CA33:CA38"/>
    <mergeCell ref="CG33:CG38"/>
    <mergeCell ref="CH33:CH38"/>
    <mergeCell ref="CI33:CI38"/>
    <mergeCell ref="CJ33:CJ38"/>
    <mergeCell ref="CK33:CK38"/>
    <mergeCell ref="CL33:CL38"/>
    <mergeCell ref="CY15:CY20"/>
    <mergeCell ref="CZ15:CZ20"/>
    <mergeCell ref="BU9:BU14"/>
    <mergeCell ref="BU15:BU20"/>
    <mergeCell ref="BV9:BV14"/>
    <mergeCell ref="BW9:BW14"/>
    <mergeCell ref="CJ15:CJ20"/>
    <mergeCell ref="CK15:CK20"/>
    <mergeCell ref="CT15:CT20"/>
    <mergeCell ref="CU15:CU20"/>
    <mergeCell ref="CV15:CV20"/>
    <mergeCell ref="CW15:CW20"/>
    <mergeCell ref="CX15:CX20"/>
    <mergeCell ref="CB27:CB32"/>
    <mergeCell ref="CC27:CC32"/>
    <mergeCell ref="CD27:CD32"/>
    <mergeCell ref="CT33:CT38"/>
    <mergeCell ref="CU33:CU38"/>
    <mergeCell ref="CV33:CV38"/>
    <mergeCell ref="BY15:BY20"/>
    <mergeCell ref="BZ15:BZ20"/>
    <mergeCell ref="CA15:CA20"/>
    <mergeCell ref="BY21:BY26"/>
    <mergeCell ref="BZ21:BZ26"/>
    <mergeCell ref="CA21:CA26"/>
    <mergeCell ref="CR27:CR32"/>
    <mergeCell ref="CL15:CL20"/>
    <mergeCell ref="CM15:CM20"/>
    <mergeCell ref="CN15:CN20"/>
    <mergeCell ref="CO15:CO20"/>
    <mergeCell ref="CP15:CP20"/>
    <mergeCell ref="CQ15:CQ20"/>
    <mergeCell ref="BP33:BP38"/>
    <mergeCell ref="BP57:BP62"/>
    <mergeCell ref="BP27:BP32"/>
    <mergeCell ref="BQ27:BQ32"/>
    <mergeCell ref="BR27:BR32"/>
    <mergeCell ref="BS27:BS32"/>
    <mergeCell ref="BT27:BT32"/>
    <mergeCell ref="BP39:BP44"/>
    <mergeCell ref="BQ39:BQ44"/>
    <mergeCell ref="BR39:BR44"/>
    <mergeCell ref="BS39:BS44"/>
    <mergeCell ref="BT39:BT44"/>
    <mergeCell ref="BQ33:BQ38"/>
    <mergeCell ref="CW9:CW14"/>
    <mergeCell ref="CX9:CX14"/>
    <mergeCell ref="CY9:CY14"/>
    <mergeCell ref="CZ9:CZ14"/>
    <mergeCell ref="BP15:BP20"/>
    <mergeCell ref="BQ15:BQ20"/>
    <mergeCell ref="BR15:BR20"/>
    <mergeCell ref="BS15:BS20"/>
    <mergeCell ref="BT15:BT20"/>
    <mergeCell ref="CB15:CB20"/>
    <mergeCell ref="CC15:CC20"/>
    <mergeCell ref="CD15:CD20"/>
    <mergeCell ref="CS15:CS20"/>
    <mergeCell ref="CT9:CT14"/>
    <mergeCell ref="CU9:CU14"/>
    <mergeCell ref="CV9:CV14"/>
    <mergeCell ref="BQ9:BQ14"/>
    <mergeCell ref="CE15:CE20"/>
    <mergeCell ref="CF15:CF20"/>
    <mergeCell ref="AN111:AN116"/>
    <mergeCell ref="AN117:AN122"/>
    <mergeCell ref="AI225:AI230"/>
    <mergeCell ref="AJ225:AJ230"/>
    <mergeCell ref="AK225:AK230"/>
    <mergeCell ref="AL225:AL230"/>
    <mergeCell ref="AM225:AM230"/>
    <mergeCell ref="AI231:AI236"/>
    <mergeCell ref="AJ231:AJ236"/>
    <mergeCell ref="AK231:AK236"/>
    <mergeCell ref="AN177:AN182"/>
    <mergeCell ref="AN183:AN188"/>
    <mergeCell ref="AN189:AN194"/>
    <mergeCell ref="AN195:AN200"/>
    <mergeCell ref="AN201:AN206"/>
    <mergeCell ref="AN207:AN212"/>
    <mergeCell ref="AN213:AN218"/>
    <mergeCell ref="AN219:AN224"/>
    <mergeCell ref="AN123:AN128"/>
    <mergeCell ref="AN129:AN134"/>
    <mergeCell ref="AN135:AN140"/>
    <mergeCell ref="AN141:AN146"/>
    <mergeCell ref="AN147:AN152"/>
    <mergeCell ref="AN153:AN158"/>
    <mergeCell ref="AN159:AN164"/>
    <mergeCell ref="AN165:AN170"/>
    <mergeCell ref="AN171:AN176"/>
    <mergeCell ref="AL189:AL194"/>
    <mergeCell ref="AM189:AM194"/>
    <mergeCell ref="AI195:AI200"/>
    <mergeCell ref="AJ195:AJ200"/>
    <mergeCell ref="AK195:AK200"/>
    <mergeCell ref="AN57:AN62"/>
    <mergeCell ref="AN63:AN68"/>
    <mergeCell ref="AN69:AN74"/>
    <mergeCell ref="AN75:AN80"/>
    <mergeCell ref="AN81:AN86"/>
    <mergeCell ref="AN87:AN92"/>
    <mergeCell ref="AN93:AN98"/>
    <mergeCell ref="AN99:AN104"/>
    <mergeCell ref="AN105:AN110"/>
    <mergeCell ref="AI213:AI218"/>
    <mergeCell ref="AJ213:AJ218"/>
    <mergeCell ref="AK213:AK218"/>
    <mergeCell ref="AL213:AL218"/>
    <mergeCell ref="AM213:AM218"/>
    <mergeCell ref="AI219:AI224"/>
    <mergeCell ref="AJ219:AJ224"/>
    <mergeCell ref="AK219:AK224"/>
    <mergeCell ref="AL219:AL224"/>
    <mergeCell ref="AM219:AM224"/>
    <mergeCell ref="AI201:AI206"/>
    <mergeCell ref="AJ201:AJ206"/>
    <mergeCell ref="AK201:AK206"/>
    <mergeCell ref="AL201:AL206"/>
    <mergeCell ref="AM201:AM206"/>
    <mergeCell ref="AI207:AI212"/>
    <mergeCell ref="AJ207:AJ212"/>
    <mergeCell ref="AK207:AK212"/>
    <mergeCell ref="AL207:AL212"/>
    <mergeCell ref="AM207:AM212"/>
    <mergeCell ref="AI189:AI194"/>
    <mergeCell ref="AJ189:AJ194"/>
    <mergeCell ref="AK189:AK194"/>
    <mergeCell ref="AL195:AL200"/>
    <mergeCell ref="AM195:AM200"/>
    <mergeCell ref="AI177:AI182"/>
    <mergeCell ref="AJ177:AJ182"/>
    <mergeCell ref="AK177:AK182"/>
    <mergeCell ref="AL177:AL182"/>
    <mergeCell ref="AM177:AM182"/>
    <mergeCell ref="AI183:AI188"/>
    <mergeCell ref="AJ183:AJ188"/>
    <mergeCell ref="AK183:AK188"/>
    <mergeCell ref="AL183:AL188"/>
    <mergeCell ref="AM183:AM188"/>
    <mergeCell ref="AI165:AI170"/>
    <mergeCell ref="AJ165:AJ170"/>
    <mergeCell ref="AK165:AK170"/>
    <mergeCell ref="AL165:AL170"/>
    <mergeCell ref="AM165:AM170"/>
    <mergeCell ref="AI171:AI176"/>
    <mergeCell ref="AJ171:AJ176"/>
    <mergeCell ref="AK171:AK176"/>
    <mergeCell ref="AL171:AL176"/>
    <mergeCell ref="AM171:AM176"/>
    <mergeCell ref="AI153:AI158"/>
    <mergeCell ref="AJ153:AJ158"/>
    <mergeCell ref="AK153:AK158"/>
    <mergeCell ref="AL153:AL158"/>
    <mergeCell ref="AM153:AM158"/>
    <mergeCell ref="AI159:AI164"/>
    <mergeCell ref="AJ159:AJ164"/>
    <mergeCell ref="AK159:AK164"/>
    <mergeCell ref="AL159:AL164"/>
    <mergeCell ref="AM159:AM164"/>
    <mergeCell ref="AI141:AI146"/>
    <mergeCell ref="AJ141:AJ146"/>
    <mergeCell ref="AK141:AK146"/>
    <mergeCell ref="AL141:AL146"/>
    <mergeCell ref="AM141:AM146"/>
    <mergeCell ref="AI147:AI152"/>
    <mergeCell ref="AJ147:AJ152"/>
    <mergeCell ref="AK147:AK152"/>
    <mergeCell ref="AL147:AL152"/>
    <mergeCell ref="AM147:AM152"/>
    <mergeCell ref="AI129:AI134"/>
    <mergeCell ref="AJ129:AJ134"/>
    <mergeCell ref="AK129:AK134"/>
    <mergeCell ref="AL129:AL134"/>
    <mergeCell ref="AM129:AM134"/>
    <mergeCell ref="AI135:AI140"/>
    <mergeCell ref="AJ135:AJ140"/>
    <mergeCell ref="AK135:AK140"/>
    <mergeCell ref="AL135:AL140"/>
    <mergeCell ref="AM135:AM140"/>
    <mergeCell ref="AI117:AI122"/>
    <mergeCell ref="AJ117:AJ122"/>
    <mergeCell ref="AK117:AK122"/>
    <mergeCell ref="AL117:AL122"/>
    <mergeCell ref="AM117:AM122"/>
    <mergeCell ref="AI123:AI128"/>
    <mergeCell ref="AJ123:AJ128"/>
    <mergeCell ref="AK123:AK128"/>
    <mergeCell ref="AL123:AL128"/>
    <mergeCell ref="AM123:AM128"/>
    <mergeCell ref="AI105:AI110"/>
    <mergeCell ref="AJ105:AJ110"/>
    <mergeCell ref="AK105:AK110"/>
    <mergeCell ref="AL105:AL110"/>
    <mergeCell ref="AM105:AM110"/>
    <mergeCell ref="AI111:AI116"/>
    <mergeCell ref="AJ111:AJ116"/>
    <mergeCell ref="AK111:AK116"/>
    <mergeCell ref="AL111:AL116"/>
    <mergeCell ref="AM111:AM116"/>
    <mergeCell ref="AI93:AI98"/>
    <mergeCell ref="AJ93:AJ98"/>
    <mergeCell ref="AK93:AK98"/>
    <mergeCell ref="AL93:AL98"/>
    <mergeCell ref="AM93:AM98"/>
    <mergeCell ref="AI99:AI104"/>
    <mergeCell ref="AJ99:AJ104"/>
    <mergeCell ref="AK99:AK104"/>
    <mergeCell ref="AL99:AL104"/>
    <mergeCell ref="AM99:AM104"/>
    <mergeCell ref="AI81:AI86"/>
    <mergeCell ref="AJ81:AJ86"/>
    <mergeCell ref="AK81:AK86"/>
    <mergeCell ref="AL81:AL86"/>
    <mergeCell ref="AM81:AM86"/>
    <mergeCell ref="AI87:AI92"/>
    <mergeCell ref="AJ87:AJ92"/>
    <mergeCell ref="AK87:AK92"/>
    <mergeCell ref="AL87:AL92"/>
    <mergeCell ref="AM87:AM92"/>
    <mergeCell ref="AI69:AI74"/>
    <mergeCell ref="AJ69:AJ74"/>
    <mergeCell ref="AK69:AK74"/>
    <mergeCell ref="AL69:AL74"/>
    <mergeCell ref="AM69:AM74"/>
    <mergeCell ref="AI75:AI80"/>
    <mergeCell ref="AJ75:AJ80"/>
    <mergeCell ref="AK75:AK80"/>
    <mergeCell ref="AL75:AL80"/>
    <mergeCell ref="AM75:AM80"/>
    <mergeCell ref="AI57:AI62"/>
    <mergeCell ref="AJ57:AJ62"/>
    <mergeCell ref="AK57:AK62"/>
    <mergeCell ref="AL57:AL62"/>
    <mergeCell ref="AM57:AM62"/>
    <mergeCell ref="AI63:AI68"/>
    <mergeCell ref="AJ63:AJ68"/>
    <mergeCell ref="AK63:AK68"/>
    <mergeCell ref="AL63:AL68"/>
    <mergeCell ref="AM63:AM68"/>
    <mergeCell ref="AM21:AM26"/>
    <mergeCell ref="AI27:AI32"/>
    <mergeCell ref="AJ27:AJ32"/>
    <mergeCell ref="AK27:AK32"/>
    <mergeCell ref="AL27:AL32"/>
    <mergeCell ref="AM27:AM32"/>
    <mergeCell ref="AI9:AI14"/>
    <mergeCell ref="AJ9:AJ14"/>
    <mergeCell ref="AK9:AK14"/>
    <mergeCell ref="AL9:AL14"/>
    <mergeCell ref="AM9:AM14"/>
    <mergeCell ref="AI15:AI20"/>
    <mergeCell ref="AJ15:AJ20"/>
    <mergeCell ref="AK15:AK20"/>
    <mergeCell ref="AL15:AL20"/>
    <mergeCell ref="AM15:AM20"/>
    <mergeCell ref="AI45:AI50"/>
    <mergeCell ref="AJ45:AJ50"/>
    <mergeCell ref="AK45:AK50"/>
    <mergeCell ref="AL45:AL50"/>
    <mergeCell ref="AM45:AM50"/>
    <mergeCell ref="AH213:AH218"/>
    <mergeCell ref="AH219:AH224"/>
    <mergeCell ref="AH117:AH122"/>
    <mergeCell ref="AH123:AH128"/>
    <mergeCell ref="AH129:AH134"/>
    <mergeCell ref="AH135:AH140"/>
    <mergeCell ref="AH141:AH146"/>
    <mergeCell ref="AH147:AH152"/>
    <mergeCell ref="AH153:AH158"/>
    <mergeCell ref="AH159:AH164"/>
    <mergeCell ref="AH165:AH170"/>
    <mergeCell ref="AH63:AH68"/>
    <mergeCell ref="AH69:AH74"/>
    <mergeCell ref="AH75:AH80"/>
    <mergeCell ref="AH81:AH86"/>
    <mergeCell ref="AH87:AH92"/>
    <mergeCell ref="AH93:AH98"/>
    <mergeCell ref="AH99:AH104"/>
    <mergeCell ref="AH105:AH110"/>
    <mergeCell ref="AH111:AH116"/>
    <mergeCell ref="AH171:AH176"/>
    <mergeCell ref="AH177:AH182"/>
    <mergeCell ref="AH183:AH188"/>
    <mergeCell ref="AH189:AH194"/>
    <mergeCell ref="AH195:AH200"/>
    <mergeCell ref="AH201:AH206"/>
    <mergeCell ref="AH207:AH212"/>
    <mergeCell ref="N33:N38"/>
    <mergeCell ref="I27:I32"/>
    <mergeCell ref="J27:J32"/>
    <mergeCell ref="K27:K32"/>
    <mergeCell ref="L27:L32"/>
    <mergeCell ref="M27:M32"/>
    <mergeCell ref="A27:A32"/>
    <mergeCell ref="B27:B32"/>
    <mergeCell ref="C27:C32"/>
    <mergeCell ref="E27:E32"/>
    <mergeCell ref="F27:F32"/>
    <mergeCell ref="G27:G32"/>
    <mergeCell ref="H27:H32"/>
    <mergeCell ref="D27:D32"/>
    <mergeCell ref="B33:B38"/>
    <mergeCell ref="C33:C38"/>
    <mergeCell ref="D33:D38"/>
    <mergeCell ref="B15:B20"/>
    <mergeCell ref="C15:C20"/>
    <mergeCell ref="D15:D20"/>
    <mergeCell ref="B21:B26"/>
    <mergeCell ref="C21:C26"/>
    <mergeCell ref="D21:D26"/>
    <mergeCell ref="A15:A20"/>
    <mergeCell ref="E15:E20"/>
    <mergeCell ref="F15:F20"/>
    <mergeCell ref="G15:G20"/>
    <mergeCell ref="A33:A38"/>
    <mergeCell ref="E33:E38"/>
    <mergeCell ref="F33:F38"/>
    <mergeCell ref="G33:G38"/>
    <mergeCell ref="H33:H38"/>
    <mergeCell ref="I33:I38"/>
    <mergeCell ref="J33:J38"/>
    <mergeCell ref="M9:M14"/>
    <mergeCell ref="O15:O20"/>
    <mergeCell ref="Q15:Q20"/>
    <mergeCell ref="H9:H14"/>
    <mergeCell ref="B9:B14"/>
    <mergeCell ref="C9:C14"/>
    <mergeCell ref="D9:D14"/>
    <mergeCell ref="N9:N14"/>
    <mergeCell ref="L9:L14"/>
    <mergeCell ref="E9:E14"/>
    <mergeCell ref="F9:F14"/>
    <mergeCell ref="G9:G14"/>
    <mergeCell ref="A21:A26"/>
    <mergeCell ref="E21:E26"/>
    <mergeCell ref="F21:F26"/>
    <mergeCell ref="G21:G26"/>
    <mergeCell ref="H21:H26"/>
    <mergeCell ref="I21:I26"/>
    <mergeCell ref="J21:J26"/>
    <mergeCell ref="K21:K26"/>
    <mergeCell ref="L21:L26"/>
    <mergeCell ref="M21:M26"/>
    <mergeCell ref="N21:N26"/>
    <mergeCell ref="O21:O26"/>
    <mergeCell ref="Q21:Q26"/>
    <mergeCell ref="M15:M20"/>
    <mergeCell ref="N15:N20"/>
    <mergeCell ref="H15:H20"/>
    <mergeCell ref="I15:I20"/>
    <mergeCell ref="J15:J20"/>
    <mergeCell ref="K15:K20"/>
    <mergeCell ref="L15:L20"/>
    <mergeCell ref="E7:E8"/>
    <mergeCell ref="F7:F8"/>
    <mergeCell ref="G7:G8"/>
    <mergeCell ref="H7:H8"/>
    <mergeCell ref="R7:R8"/>
    <mergeCell ref="A6:J6"/>
    <mergeCell ref="K6:Q6"/>
    <mergeCell ref="AE7:AE8"/>
    <mergeCell ref="AF7:AF8"/>
    <mergeCell ref="AG7:AG8"/>
    <mergeCell ref="AO7:AO8"/>
    <mergeCell ref="AP7:AP8"/>
    <mergeCell ref="AR7:AR8"/>
    <mergeCell ref="BP6:CS6"/>
    <mergeCell ref="A9:A14"/>
    <mergeCell ref="AH9:AH14"/>
    <mergeCell ref="CC9:CC14"/>
    <mergeCell ref="CD9:CD14"/>
    <mergeCell ref="CS9:CS14"/>
    <mergeCell ref="BP9:BP14"/>
    <mergeCell ref="BR9:BR14"/>
    <mergeCell ref="BS9:BS14"/>
    <mergeCell ref="BT9:BT14"/>
    <mergeCell ref="CB9:CB14"/>
    <mergeCell ref="M7:M8"/>
    <mergeCell ref="N7:N8"/>
    <mergeCell ref="O7:O8"/>
    <mergeCell ref="Q7:Q8"/>
    <mergeCell ref="I7:I8"/>
    <mergeCell ref="I9:I14"/>
    <mergeCell ref="J9:J14"/>
    <mergeCell ref="K9:K14"/>
    <mergeCell ref="A1:G3"/>
    <mergeCell ref="AV7:AV8"/>
    <mergeCell ref="AH6:AN6"/>
    <mergeCell ref="T7:T8"/>
    <mergeCell ref="S7:S8"/>
    <mergeCell ref="AH7:AH8"/>
    <mergeCell ref="AI7:AI8"/>
    <mergeCell ref="AJ7:AJ8"/>
    <mergeCell ref="AK7:AK8"/>
    <mergeCell ref="AM7:AM8"/>
    <mergeCell ref="O9:O14"/>
    <mergeCell ref="P9:P14"/>
    <mergeCell ref="R6:AD6"/>
    <mergeCell ref="U7:AD7"/>
    <mergeCell ref="A39:A44"/>
    <mergeCell ref="E39:E44"/>
    <mergeCell ref="F39:F44"/>
    <mergeCell ref="G39:G44"/>
    <mergeCell ref="H39:H44"/>
    <mergeCell ref="I39:I44"/>
    <mergeCell ref="J39:J44"/>
    <mergeCell ref="K39:K44"/>
    <mergeCell ref="L39:L44"/>
    <mergeCell ref="M39:M44"/>
    <mergeCell ref="N39:N44"/>
    <mergeCell ref="O39:O44"/>
    <mergeCell ref="P15:P20"/>
    <mergeCell ref="P21:P26"/>
    <mergeCell ref="P27:P32"/>
    <mergeCell ref="P33:P38"/>
    <mergeCell ref="AN7:AN8"/>
    <mergeCell ref="A7:A8"/>
    <mergeCell ref="M45:M50"/>
    <mergeCell ref="N45:N50"/>
    <mergeCell ref="O45:O50"/>
    <mergeCell ref="A51:A56"/>
    <mergeCell ref="E51:E56"/>
    <mergeCell ref="F51:F56"/>
    <mergeCell ref="G51:G56"/>
    <mergeCell ref="H51:H56"/>
    <mergeCell ref="I51:I56"/>
    <mergeCell ref="J51:J56"/>
    <mergeCell ref="K51:K56"/>
    <mergeCell ref="L51:L56"/>
    <mergeCell ref="M51:M56"/>
    <mergeCell ref="N51:N56"/>
    <mergeCell ref="O51:O56"/>
    <mergeCell ref="A45:A50"/>
    <mergeCell ref="E45:E50"/>
    <mergeCell ref="F45:F50"/>
    <mergeCell ref="G45:G50"/>
    <mergeCell ref="H45:H50"/>
    <mergeCell ref="I45:I50"/>
    <mergeCell ref="J45:J50"/>
    <mergeCell ref="K45:K50"/>
    <mergeCell ref="L45:L50"/>
    <mergeCell ref="B51:B56"/>
    <mergeCell ref="C51:C56"/>
    <mergeCell ref="D51:D56"/>
    <mergeCell ref="B45:B50"/>
    <mergeCell ref="C45:C50"/>
    <mergeCell ref="D45:D50"/>
    <mergeCell ref="M57:M62"/>
    <mergeCell ref="N57:N62"/>
    <mergeCell ref="O57:O62"/>
    <mergeCell ref="A63:A68"/>
    <mergeCell ref="E63:E68"/>
    <mergeCell ref="F63:F68"/>
    <mergeCell ref="G63:G68"/>
    <mergeCell ref="H63:H68"/>
    <mergeCell ref="I63:I68"/>
    <mergeCell ref="J63:J68"/>
    <mergeCell ref="K63:K68"/>
    <mergeCell ref="L63:L68"/>
    <mergeCell ref="M63:M68"/>
    <mergeCell ref="N63:N68"/>
    <mergeCell ref="O63:O68"/>
    <mergeCell ref="A57:A62"/>
    <mergeCell ref="E57:E62"/>
    <mergeCell ref="F57:F62"/>
    <mergeCell ref="G57:G62"/>
    <mergeCell ref="H57:H62"/>
    <mergeCell ref="I57:I62"/>
    <mergeCell ref="J57:J62"/>
    <mergeCell ref="K57:K62"/>
    <mergeCell ref="L57:L62"/>
    <mergeCell ref="B57:B62"/>
    <mergeCell ref="C57:C62"/>
    <mergeCell ref="D57:D62"/>
    <mergeCell ref="B63:B68"/>
    <mergeCell ref="C63:C68"/>
    <mergeCell ref="D63:D68"/>
    <mergeCell ref="M69:M74"/>
    <mergeCell ref="N69:N74"/>
    <mergeCell ref="O69:O74"/>
    <mergeCell ref="A75:A80"/>
    <mergeCell ref="E75:E80"/>
    <mergeCell ref="F75:F80"/>
    <mergeCell ref="G75:G80"/>
    <mergeCell ref="H75:H80"/>
    <mergeCell ref="I75:I80"/>
    <mergeCell ref="J75:J80"/>
    <mergeCell ref="K75:K80"/>
    <mergeCell ref="L75:L80"/>
    <mergeCell ref="M75:M80"/>
    <mergeCell ref="N75:N80"/>
    <mergeCell ref="O75:O80"/>
    <mergeCell ref="A69:A74"/>
    <mergeCell ref="E69:E74"/>
    <mergeCell ref="F69:F74"/>
    <mergeCell ref="G69:G74"/>
    <mergeCell ref="H69:H74"/>
    <mergeCell ref="I69:I74"/>
    <mergeCell ref="J69:J74"/>
    <mergeCell ref="K69:K74"/>
    <mergeCell ref="L69:L74"/>
    <mergeCell ref="B75:B80"/>
    <mergeCell ref="C75:C80"/>
    <mergeCell ref="D75:D80"/>
    <mergeCell ref="B69:B74"/>
    <mergeCell ref="C69:C74"/>
    <mergeCell ref="D69:D74"/>
    <mergeCell ref="M81:M86"/>
    <mergeCell ref="N81:N86"/>
    <mergeCell ref="O81:O86"/>
    <mergeCell ref="A87:A92"/>
    <mergeCell ref="E87:E92"/>
    <mergeCell ref="F87:F92"/>
    <mergeCell ref="G87:G92"/>
    <mergeCell ref="H87:H92"/>
    <mergeCell ref="I87:I92"/>
    <mergeCell ref="J87:J92"/>
    <mergeCell ref="K87:K92"/>
    <mergeCell ref="L87:L92"/>
    <mergeCell ref="M87:M92"/>
    <mergeCell ref="N87:N92"/>
    <mergeCell ref="O87:O92"/>
    <mergeCell ref="A81:A86"/>
    <mergeCell ref="E81:E86"/>
    <mergeCell ref="F81:F86"/>
    <mergeCell ref="G81:G86"/>
    <mergeCell ref="H81:H86"/>
    <mergeCell ref="I81:I86"/>
    <mergeCell ref="J81:J86"/>
    <mergeCell ref="K81:K86"/>
    <mergeCell ref="L81:L86"/>
    <mergeCell ref="B81:B86"/>
    <mergeCell ref="C81:C86"/>
    <mergeCell ref="D81:D86"/>
    <mergeCell ref="B87:B92"/>
    <mergeCell ref="C87:C92"/>
    <mergeCell ref="D87:D92"/>
    <mergeCell ref="M93:M98"/>
    <mergeCell ref="N93:N98"/>
    <mergeCell ref="O93:O98"/>
    <mergeCell ref="A99:A104"/>
    <mergeCell ref="E99:E104"/>
    <mergeCell ref="F99:F104"/>
    <mergeCell ref="G99:G104"/>
    <mergeCell ref="H99:H104"/>
    <mergeCell ref="I99:I104"/>
    <mergeCell ref="J99:J104"/>
    <mergeCell ref="K99:K104"/>
    <mergeCell ref="L99:L104"/>
    <mergeCell ref="M99:M104"/>
    <mergeCell ref="N99:N104"/>
    <mergeCell ref="O99:O104"/>
    <mergeCell ref="A93:A98"/>
    <mergeCell ref="E93:E98"/>
    <mergeCell ref="F93:F98"/>
    <mergeCell ref="G93:G98"/>
    <mergeCell ref="H93:H98"/>
    <mergeCell ref="I93:I98"/>
    <mergeCell ref="J93:J98"/>
    <mergeCell ref="K93:K98"/>
    <mergeCell ref="L93:L98"/>
    <mergeCell ref="B93:B98"/>
    <mergeCell ref="C93:C98"/>
    <mergeCell ref="D93:D98"/>
    <mergeCell ref="B99:B104"/>
    <mergeCell ref="C99:C104"/>
    <mergeCell ref="D99:D104"/>
    <mergeCell ref="M105:M110"/>
    <mergeCell ref="N105:N110"/>
    <mergeCell ref="O105:O110"/>
    <mergeCell ref="A111:A116"/>
    <mergeCell ref="E111:E116"/>
    <mergeCell ref="F111:F116"/>
    <mergeCell ref="G111:G116"/>
    <mergeCell ref="H111:H116"/>
    <mergeCell ref="I111:I116"/>
    <mergeCell ref="J111:J116"/>
    <mergeCell ref="K111:K116"/>
    <mergeCell ref="L111:L116"/>
    <mergeCell ref="M111:M116"/>
    <mergeCell ref="N111:N116"/>
    <mergeCell ref="O111:O116"/>
    <mergeCell ref="A105:A110"/>
    <mergeCell ref="E105:E110"/>
    <mergeCell ref="F105:F110"/>
    <mergeCell ref="G105:G110"/>
    <mergeCell ref="H105:H110"/>
    <mergeCell ref="I105:I110"/>
    <mergeCell ref="J105:J110"/>
    <mergeCell ref="K105:K110"/>
    <mergeCell ref="L105:L110"/>
    <mergeCell ref="B105:B110"/>
    <mergeCell ref="C105:C110"/>
    <mergeCell ref="D105:D110"/>
    <mergeCell ref="B111:B116"/>
    <mergeCell ref="C111:C116"/>
    <mergeCell ref="D111:D116"/>
    <mergeCell ref="M117:M122"/>
    <mergeCell ref="N117:N122"/>
    <mergeCell ref="O117:O122"/>
    <mergeCell ref="A123:A128"/>
    <mergeCell ref="E123:E128"/>
    <mergeCell ref="F123:F128"/>
    <mergeCell ref="G123:G128"/>
    <mergeCell ref="H123:H128"/>
    <mergeCell ref="I123:I128"/>
    <mergeCell ref="J123:J128"/>
    <mergeCell ref="K123:K128"/>
    <mergeCell ref="L123:L128"/>
    <mergeCell ref="M123:M128"/>
    <mergeCell ref="N123:N128"/>
    <mergeCell ref="O123:O128"/>
    <mergeCell ref="A117:A122"/>
    <mergeCell ref="E117:E122"/>
    <mergeCell ref="F117:F122"/>
    <mergeCell ref="G117:G122"/>
    <mergeCell ref="H117:H122"/>
    <mergeCell ref="I117:I122"/>
    <mergeCell ref="J117:J122"/>
    <mergeCell ref="K117:K122"/>
    <mergeCell ref="L117:L122"/>
    <mergeCell ref="B117:B122"/>
    <mergeCell ref="C117:C122"/>
    <mergeCell ref="D117:D122"/>
    <mergeCell ref="B123:B128"/>
    <mergeCell ref="C123:C128"/>
    <mergeCell ref="D123:D128"/>
    <mergeCell ref="M129:M134"/>
    <mergeCell ref="N129:N134"/>
    <mergeCell ref="O129:O134"/>
    <mergeCell ref="A135:A140"/>
    <mergeCell ref="E135:E140"/>
    <mergeCell ref="F135:F140"/>
    <mergeCell ref="G135:G140"/>
    <mergeCell ref="H135:H140"/>
    <mergeCell ref="I135:I140"/>
    <mergeCell ref="J135:J140"/>
    <mergeCell ref="K135:K140"/>
    <mergeCell ref="L135:L140"/>
    <mergeCell ref="M135:M140"/>
    <mergeCell ref="N135:N140"/>
    <mergeCell ref="O135:O140"/>
    <mergeCell ref="A129:A134"/>
    <mergeCell ref="E129:E134"/>
    <mergeCell ref="F129:F134"/>
    <mergeCell ref="G129:G134"/>
    <mergeCell ref="H129:H134"/>
    <mergeCell ref="I129:I134"/>
    <mergeCell ref="J129:J134"/>
    <mergeCell ref="K129:K134"/>
    <mergeCell ref="L129:L134"/>
    <mergeCell ref="B129:B134"/>
    <mergeCell ref="C129:C134"/>
    <mergeCell ref="D129:D134"/>
    <mergeCell ref="B135:B140"/>
    <mergeCell ref="C135:C140"/>
    <mergeCell ref="D135:D140"/>
    <mergeCell ref="M141:M146"/>
    <mergeCell ref="N141:N146"/>
    <mergeCell ref="O141:O146"/>
    <mergeCell ref="A147:A152"/>
    <mergeCell ref="E147:E152"/>
    <mergeCell ref="F147:F152"/>
    <mergeCell ref="G147:G152"/>
    <mergeCell ref="H147:H152"/>
    <mergeCell ref="I147:I152"/>
    <mergeCell ref="J147:J152"/>
    <mergeCell ref="K147:K152"/>
    <mergeCell ref="L147:L152"/>
    <mergeCell ref="M147:M152"/>
    <mergeCell ref="N147:N152"/>
    <mergeCell ref="O147:O152"/>
    <mergeCell ref="A141:A146"/>
    <mergeCell ref="E141:E146"/>
    <mergeCell ref="F141:F146"/>
    <mergeCell ref="G141:G146"/>
    <mergeCell ref="H141:H146"/>
    <mergeCell ref="I141:I146"/>
    <mergeCell ref="J141:J146"/>
    <mergeCell ref="K141:K146"/>
    <mergeCell ref="L141:L146"/>
    <mergeCell ref="B141:B146"/>
    <mergeCell ref="C141:C146"/>
    <mergeCell ref="D141:D146"/>
    <mergeCell ref="B147:B152"/>
    <mergeCell ref="C147:C152"/>
    <mergeCell ref="D147:D152"/>
    <mergeCell ref="M153:M158"/>
    <mergeCell ref="N153:N158"/>
    <mergeCell ref="O153:O158"/>
    <mergeCell ref="A159:A164"/>
    <mergeCell ref="E159:E164"/>
    <mergeCell ref="F159:F164"/>
    <mergeCell ref="G159:G164"/>
    <mergeCell ref="H159:H164"/>
    <mergeCell ref="I159:I164"/>
    <mergeCell ref="J159:J164"/>
    <mergeCell ref="K159:K164"/>
    <mergeCell ref="L159:L164"/>
    <mergeCell ref="M159:M164"/>
    <mergeCell ref="N159:N164"/>
    <mergeCell ref="O159:O164"/>
    <mergeCell ref="A153:A158"/>
    <mergeCell ref="E153:E158"/>
    <mergeCell ref="F153:F158"/>
    <mergeCell ref="G153:G158"/>
    <mergeCell ref="H153:H158"/>
    <mergeCell ref="I153:I158"/>
    <mergeCell ref="J153:J158"/>
    <mergeCell ref="K153:K158"/>
    <mergeCell ref="L153:L158"/>
    <mergeCell ref="B153:B158"/>
    <mergeCell ref="C153:C158"/>
    <mergeCell ref="D153:D158"/>
    <mergeCell ref="B159:B164"/>
    <mergeCell ref="C159:C164"/>
    <mergeCell ref="D159:D164"/>
    <mergeCell ref="M165:M170"/>
    <mergeCell ref="N165:N170"/>
    <mergeCell ref="O165:O170"/>
    <mergeCell ref="A171:A176"/>
    <mergeCell ref="E171:E176"/>
    <mergeCell ref="F171:F176"/>
    <mergeCell ref="G171:G176"/>
    <mergeCell ref="H171:H176"/>
    <mergeCell ref="I171:I176"/>
    <mergeCell ref="J171:J176"/>
    <mergeCell ref="K171:K176"/>
    <mergeCell ref="L171:L176"/>
    <mergeCell ref="M171:M176"/>
    <mergeCell ref="N171:N176"/>
    <mergeCell ref="O171:O176"/>
    <mergeCell ref="A165:A170"/>
    <mergeCell ref="E165:E170"/>
    <mergeCell ref="F165:F170"/>
    <mergeCell ref="G165:G170"/>
    <mergeCell ref="H165:H170"/>
    <mergeCell ref="I165:I170"/>
    <mergeCell ref="J165:J170"/>
    <mergeCell ref="K165:K170"/>
    <mergeCell ref="L165:L170"/>
    <mergeCell ref="D165:D170"/>
    <mergeCell ref="B171:B176"/>
    <mergeCell ref="C171:C176"/>
    <mergeCell ref="D171:D176"/>
    <mergeCell ref="B165:B170"/>
    <mergeCell ref="C165:C170"/>
    <mergeCell ref="M177:M182"/>
    <mergeCell ref="N177:N182"/>
    <mergeCell ref="O177:O182"/>
    <mergeCell ref="A183:A188"/>
    <mergeCell ref="E183:E188"/>
    <mergeCell ref="F183:F188"/>
    <mergeCell ref="G183:G188"/>
    <mergeCell ref="H183:H188"/>
    <mergeCell ref="I183:I188"/>
    <mergeCell ref="J183:J188"/>
    <mergeCell ref="K183:K188"/>
    <mergeCell ref="L183:L188"/>
    <mergeCell ref="M183:M188"/>
    <mergeCell ref="N183:N188"/>
    <mergeCell ref="O183:O188"/>
    <mergeCell ref="A177:A182"/>
    <mergeCell ref="E177:E182"/>
    <mergeCell ref="F177:F182"/>
    <mergeCell ref="G177:G182"/>
    <mergeCell ref="H177:H182"/>
    <mergeCell ref="I177:I182"/>
    <mergeCell ref="J177:J182"/>
    <mergeCell ref="K177:K182"/>
    <mergeCell ref="L177:L182"/>
    <mergeCell ref="B177:B182"/>
    <mergeCell ref="C177:C182"/>
    <mergeCell ref="D177:D182"/>
    <mergeCell ref="B183:B188"/>
    <mergeCell ref="C183:C188"/>
    <mergeCell ref="D183:D188"/>
    <mergeCell ref="M189:M194"/>
    <mergeCell ref="N189:N194"/>
    <mergeCell ref="O189:O194"/>
    <mergeCell ref="A195:A200"/>
    <mergeCell ref="E195:E200"/>
    <mergeCell ref="F195:F200"/>
    <mergeCell ref="G195:G200"/>
    <mergeCell ref="H195:H200"/>
    <mergeCell ref="I195:I200"/>
    <mergeCell ref="J195:J200"/>
    <mergeCell ref="K195:K200"/>
    <mergeCell ref="L195:L200"/>
    <mergeCell ref="M195:M200"/>
    <mergeCell ref="N195:N200"/>
    <mergeCell ref="O195:O200"/>
    <mergeCell ref="A189:A194"/>
    <mergeCell ref="E189:E194"/>
    <mergeCell ref="F189:F194"/>
    <mergeCell ref="G189:G194"/>
    <mergeCell ref="H189:H194"/>
    <mergeCell ref="I189:I194"/>
    <mergeCell ref="J189:J194"/>
    <mergeCell ref="K189:K194"/>
    <mergeCell ref="L189:L194"/>
    <mergeCell ref="B195:B200"/>
    <mergeCell ref="C195:C200"/>
    <mergeCell ref="D195:D200"/>
    <mergeCell ref="B189:B194"/>
    <mergeCell ref="C189:C194"/>
    <mergeCell ref="D189:D194"/>
    <mergeCell ref="M201:M206"/>
    <mergeCell ref="N201:N206"/>
    <mergeCell ref="O201:O206"/>
    <mergeCell ref="A207:A212"/>
    <mergeCell ref="E207:E212"/>
    <mergeCell ref="F207:F212"/>
    <mergeCell ref="G207:G212"/>
    <mergeCell ref="H207:H212"/>
    <mergeCell ref="I207:I212"/>
    <mergeCell ref="J207:J212"/>
    <mergeCell ref="K207:K212"/>
    <mergeCell ref="L207:L212"/>
    <mergeCell ref="M207:M212"/>
    <mergeCell ref="N207:N212"/>
    <mergeCell ref="O207:O212"/>
    <mergeCell ref="A201:A206"/>
    <mergeCell ref="E201:E206"/>
    <mergeCell ref="F201:F206"/>
    <mergeCell ref="G201:G206"/>
    <mergeCell ref="H201:H206"/>
    <mergeCell ref="I201:I206"/>
    <mergeCell ref="J201:J206"/>
    <mergeCell ref="K201:K206"/>
    <mergeCell ref="L201:L206"/>
    <mergeCell ref="B207:B212"/>
    <mergeCell ref="C207:C212"/>
    <mergeCell ref="D207:D212"/>
    <mergeCell ref="B201:B206"/>
    <mergeCell ref="C201:C206"/>
    <mergeCell ref="D201:D206"/>
    <mergeCell ref="M213:M218"/>
    <mergeCell ref="N213:N218"/>
    <mergeCell ref="O213:O218"/>
    <mergeCell ref="A219:A224"/>
    <mergeCell ref="E219:E224"/>
    <mergeCell ref="F219:F224"/>
    <mergeCell ref="G219:G224"/>
    <mergeCell ref="H219:H224"/>
    <mergeCell ref="I219:I224"/>
    <mergeCell ref="J219:J224"/>
    <mergeCell ref="K219:K224"/>
    <mergeCell ref="L219:L224"/>
    <mergeCell ref="M219:M224"/>
    <mergeCell ref="N219:N224"/>
    <mergeCell ref="O219:O224"/>
    <mergeCell ref="A213:A218"/>
    <mergeCell ref="E213:E218"/>
    <mergeCell ref="F213:F218"/>
    <mergeCell ref="G213:G218"/>
    <mergeCell ref="H213:H218"/>
    <mergeCell ref="I213:I218"/>
    <mergeCell ref="J213:J218"/>
    <mergeCell ref="K213:K218"/>
    <mergeCell ref="L213:L218"/>
    <mergeCell ref="B213:B218"/>
    <mergeCell ref="C213:C218"/>
    <mergeCell ref="D213:D218"/>
    <mergeCell ref="B219:B224"/>
    <mergeCell ref="C219:C224"/>
    <mergeCell ref="D219:D224"/>
    <mergeCell ref="P219:P224"/>
    <mergeCell ref="Q219:Q224"/>
    <mergeCell ref="P165:P170"/>
    <mergeCell ref="Q165:Q170"/>
    <mergeCell ref="P171:P176"/>
    <mergeCell ref="Q171:Q176"/>
    <mergeCell ref="P177:P182"/>
    <mergeCell ref="Q177:Q182"/>
    <mergeCell ref="P183:P188"/>
    <mergeCell ref="Q183:Q188"/>
    <mergeCell ref="P189:P194"/>
    <mergeCell ref="Q189:Q194"/>
    <mergeCell ref="P195:P200"/>
    <mergeCell ref="Q195:Q200"/>
    <mergeCell ref="P201:P206"/>
    <mergeCell ref="Q201:Q206"/>
    <mergeCell ref="P207:P212"/>
    <mergeCell ref="Q207:Q212"/>
    <mergeCell ref="P213:P218"/>
    <mergeCell ref="Q213:Q218"/>
    <mergeCell ref="P147:P152"/>
    <mergeCell ref="Q147:Q152"/>
    <mergeCell ref="P153:P158"/>
    <mergeCell ref="Q153:Q158"/>
    <mergeCell ref="P159:P164"/>
    <mergeCell ref="Q159:Q164"/>
    <mergeCell ref="P69:P74"/>
    <mergeCell ref="Q69:Q74"/>
    <mergeCell ref="P75:P80"/>
    <mergeCell ref="Q75:Q80"/>
    <mergeCell ref="P81:P86"/>
    <mergeCell ref="Q81:Q86"/>
    <mergeCell ref="P87:P92"/>
    <mergeCell ref="Q87:Q92"/>
    <mergeCell ref="P93:P98"/>
    <mergeCell ref="Q93:Q98"/>
    <mergeCell ref="P99:P104"/>
    <mergeCell ref="Q99:Q104"/>
    <mergeCell ref="P105:P110"/>
    <mergeCell ref="Q105:Q110"/>
    <mergeCell ref="P111:P116"/>
    <mergeCell ref="Q111:Q116"/>
    <mergeCell ref="P117:P122"/>
    <mergeCell ref="Q117:Q122"/>
    <mergeCell ref="DI9:DI14"/>
    <mergeCell ref="DJ9:DJ14"/>
    <mergeCell ref="DK9:DK14"/>
    <mergeCell ref="CT6:CX7"/>
    <mergeCell ref="P123:P128"/>
    <mergeCell ref="Q123:Q128"/>
    <mergeCell ref="P129:P134"/>
    <mergeCell ref="Q129:Q134"/>
    <mergeCell ref="P135:P140"/>
    <mergeCell ref="Q135:Q140"/>
    <mergeCell ref="P141:P146"/>
    <mergeCell ref="Q141:Q146"/>
    <mergeCell ref="P45:P50"/>
    <mergeCell ref="Q45:Q50"/>
    <mergeCell ref="P51:P56"/>
    <mergeCell ref="Q51:Q56"/>
    <mergeCell ref="P57:P62"/>
    <mergeCell ref="Q57:Q62"/>
    <mergeCell ref="P63:P68"/>
    <mergeCell ref="Q63:Q68"/>
    <mergeCell ref="AJ51:AJ56"/>
    <mergeCell ref="AK51:AK56"/>
    <mergeCell ref="AL51:AL56"/>
    <mergeCell ref="AM51:AM56"/>
    <mergeCell ref="AI33:AI38"/>
    <mergeCell ref="AH15:AH20"/>
    <mergeCell ref="AH21:AH26"/>
    <mergeCell ref="AH45:AH50"/>
    <mergeCell ref="AH51:AH56"/>
    <mergeCell ref="AH57:AH62"/>
    <mergeCell ref="AI51:AI56"/>
    <mergeCell ref="AL21:AL26"/>
    <mergeCell ref="DQ9:DQ14"/>
    <mergeCell ref="DR9:DR14"/>
    <mergeCell ref="DS9:DS14"/>
    <mergeCell ref="DT9:DT14"/>
    <mergeCell ref="DA15:DA20"/>
    <mergeCell ref="DB15:DB20"/>
    <mergeCell ref="DC15:DC20"/>
    <mergeCell ref="DD15:DD20"/>
    <mergeCell ref="DE15:DE20"/>
    <mergeCell ref="DF15:DF20"/>
    <mergeCell ref="DG15:DG20"/>
    <mergeCell ref="DH15:DH20"/>
    <mergeCell ref="DI15:DI20"/>
    <mergeCell ref="DJ15:DJ20"/>
    <mergeCell ref="DK15:DK20"/>
    <mergeCell ref="DL15:DL20"/>
    <mergeCell ref="DM15:DM20"/>
    <mergeCell ref="DN15:DN20"/>
    <mergeCell ref="DO15:DO20"/>
    <mergeCell ref="DP15:DP20"/>
    <mergeCell ref="DA9:DA14"/>
    <mergeCell ref="DB9:DB14"/>
    <mergeCell ref="DC9:DC14"/>
    <mergeCell ref="DD9:DD14"/>
    <mergeCell ref="DE9:DE14"/>
    <mergeCell ref="DF9:DF14"/>
    <mergeCell ref="DG9:DG14"/>
    <mergeCell ref="DH9:DH14"/>
    <mergeCell ref="DQ15:DQ20"/>
    <mergeCell ref="DR15:DR20"/>
    <mergeCell ref="DS15:DS20"/>
    <mergeCell ref="DT15:DT20"/>
    <mergeCell ref="DQ27:DQ32"/>
    <mergeCell ref="DR27:DR32"/>
    <mergeCell ref="DS27:DS32"/>
    <mergeCell ref="DT27:DT32"/>
    <mergeCell ref="DA21:DA26"/>
    <mergeCell ref="DB21:DB26"/>
    <mergeCell ref="DC21:DC26"/>
    <mergeCell ref="DD21:DD26"/>
    <mergeCell ref="DE21:DE26"/>
    <mergeCell ref="DF21:DF26"/>
    <mergeCell ref="DG21:DG26"/>
    <mergeCell ref="DH21:DH26"/>
    <mergeCell ref="DI21:DI26"/>
    <mergeCell ref="DJ21:DJ26"/>
    <mergeCell ref="DK21:DK26"/>
    <mergeCell ref="DL21:DL26"/>
    <mergeCell ref="DM21:DM26"/>
    <mergeCell ref="DN21:DN26"/>
    <mergeCell ref="DO21:DO26"/>
    <mergeCell ref="DP21:DP26"/>
    <mergeCell ref="DQ21:DQ26"/>
    <mergeCell ref="DI33:DI38"/>
    <mergeCell ref="DJ33:DJ38"/>
    <mergeCell ref="DK33:DK38"/>
    <mergeCell ref="DL33:DL38"/>
    <mergeCell ref="DM33:DM38"/>
    <mergeCell ref="DN33:DN38"/>
    <mergeCell ref="DO33:DO38"/>
    <mergeCell ref="DP33:DP38"/>
    <mergeCell ref="DQ33:DQ38"/>
    <mergeCell ref="DR21:DR26"/>
    <mergeCell ref="DS21:DS26"/>
    <mergeCell ref="DT21:DT26"/>
    <mergeCell ref="CT27:CT32"/>
    <mergeCell ref="CU27:CU32"/>
    <mergeCell ref="DA27:DA32"/>
    <mergeCell ref="DB27:DB32"/>
    <mergeCell ref="DC27:DC32"/>
    <mergeCell ref="DD27:DD32"/>
    <mergeCell ref="DE27:DE32"/>
    <mergeCell ref="DF27:DF32"/>
    <mergeCell ref="DG27:DG32"/>
    <mergeCell ref="DH27:DH32"/>
    <mergeCell ref="DI27:DI32"/>
    <mergeCell ref="DJ27:DJ32"/>
    <mergeCell ref="DK27:DK32"/>
    <mergeCell ref="DL27:DL32"/>
    <mergeCell ref="DM27:DM32"/>
    <mergeCell ref="DN27:DN32"/>
    <mergeCell ref="DO27:DO32"/>
    <mergeCell ref="DP27:DP32"/>
    <mergeCell ref="CW27:CW32"/>
    <mergeCell ref="CX27:CX32"/>
    <mergeCell ref="DO45:DO50"/>
    <mergeCell ref="DR33:DR38"/>
    <mergeCell ref="DS33:DS38"/>
    <mergeCell ref="DT33:DT38"/>
    <mergeCell ref="DA39:DA44"/>
    <mergeCell ref="DB39:DB44"/>
    <mergeCell ref="DC39:DC44"/>
    <mergeCell ref="DD39:DD44"/>
    <mergeCell ref="DE39:DE44"/>
    <mergeCell ref="DF39:DF44"/>
    <mergeCell ref="DG39:DG44"/>
    <mergeCell ref="DH39:DH44"/>
    <mergeCell ref="DI39:DI44"/>
    <mergeCell ref="DJ39:DJ44"/>
    <mergeCell ref="DK39:DK44"/>
    <mergeCell ref="DL39:DL44"/>
    <mergeCell ref="DM39:DM44"/>
    <mergeCell ref="DN39:DN44"/>
    <mergeCell ref="DO39:DO44"/>
    <mergeCell ref="DP39:DP44"/>
    <mergeCell ref="DQ39:DQ44"/>
    <mergeCell ref="DR39:DR44"/>
    <mergeCell ref="DS39:DS44"/>
    <mergeCell ref="DT39:DT44"/>
    <mergeCell ref="DA33:DA38"/>
    <mergeCell ref="DB33:DB38"/>
    <mergeCell ref="DC33:DC38"/>
    <mergeCell ref="DD33:DD38"/>
    <mergeCell ref="DE33:DE38"/>
    <mergeCell ref="DF33:DF38"/>
    <mergeCell ref="DG33:DG38"/>
    <mergeCell ref="DH33:DH38"/>
    <mergeCell ref="DB57:DB62"/>
    <mergeCell ref="DK51:DK56"/>
    <mergeCell ref="DL51:DL56"/>
    <mergeCell ref="DA45:DA50"/>
    <mergeCell ref="DB45:DB50"/>
    <mergeCell ref="DC45:DC50"/>
    <mergeCell ref="DD45:DD50"/>
    <mergeCell ref="DE45:DE50"/>
    <mergeCell ref="DF45:DF50"/>
    <mergeCell ref="DG45:DG50"/>
    <mergeCell ref="DH45:DH50"/>
    <mergeCell ref="DI45:DI50"/>
    <mergeCell ref="DJ45:DJ50"/>
    <mergeCell ref="DK45:DK50"/>
    <mergeCell ref="DL45:DL50"/>
    <mergeCell ref="DM45:DM50"/>
    <mergeCell ref="DN45:DN50"/>
    <mergeCell ref="DT57:DT62"/>
    <mergeCell ref="DM51:DM56"/>
    <mergeCell ref="DN51:DN56"/>
    <mergeCell ref="DO51:DO56"/>
    <mergeCell ref="DP51:DP56"/>
    <mergeCell ref="DQ51:DQ56"/>
    <mergeCell ref="DR51:DR56"/>
    <mergeCell ref="DS51:DS56"/>
    <mergeCell ref="DT51:DT56"/>
    <mergeCell ref="DR45:DR50"/>
    <mergeCell ref="DS45:DS50"/>
    <mergeCell ref="DT45:DT50"/>
    <mergeCell ref="DP45:DP50"/>
    <mergeCell ref="DQ45:DQ50"/>
    <mergeCell ref="CW51:CW56"/>
    <mergeCell ref="CX51:CX56"/>
    <mergeCell ref="CY51:CY56"/>
    <mergeCell ref="CZ51:CZ56"/>
    <mergeCell ref="DA51:DA56"/>
    <mergeCell ref="DB51:DB56"/>
    <mergeCell ref="DC51:DC56"/>
    <mergeCell ref="DD51:DD56"/>
    <mergeCell ref="DE51:DE56"/>
    <mergeCell ref="DF51:DF56"/>
    <mergeCell ref="DG51:DG56"/>
    <mergeCell ref="DH51:DH56"/>
    <mergeCell ref="DI51:DI56"/>
    <mergeCell ref="DJ51:DJ56"/>
    <mergeCell ref="DN57:DN62"/>
    <mergeCell ref="DO57:DO62"/>
    <mergeCell ref="DP57:DP62"/>
    <mergeCell ref="DA57:DA62"/>
    <mergeCell ref="DI69:DI74"/>
    <mergeCell ref="DJ69:DJ74"/>
    <mergeCell ref="DK69:DK74"/>
    <mergeCell ref="DL69:DL74"/>
    <mergeCell ref="DM69:DM74"/>
    <mergeCell ref="DN69:DN74"/>
    <mergeCell ref="DO69:DO74"/>
    <mergeCell ref="DP69:DP74"/>
    <mergeCell ref="DQ69:DQ74"/>
    <mergeCell ref="DB63:DB68"/>
    <mergeCell ref="DC63:DC68"/>
    <mergeCell ref="DD63:DD68"/>
    <mergeCell ref="DE63:DE68"/>
    <mergeCell ref="DF63:DF68"/>
    <mergeCell ref="DG63:DG68"/>
    <mergeCell ref="DH63:DH68"/>
    <mergeCell ref="DI63:DI68"/>
    <mergeCell ref="DJ63:DJ68"/>
    <mergeCell ref="DK63:DK68"/>
    <mergeCell ref="DR69:DR74"/>
    <mergeCell ref="DS69:DS74"/>
    <mergeCell ref="DT69:DT74"/>
    <mergeCell ref="CT75:CT80"/>
    <mergeCell ref="CU75:CU80"/>
    <mergeCell ref="CV75:CV80"/>
    <mergeCell ref="DA75:DA80"/>
    <mergeCell ref="DB75:DB80"/>
    <mergeCell ref="DC75:DC80"/>
    <mergeCell ref="DD75:DD80"/>
    <mergeCell ref="DE75:DE80"/>
    <mergeCell ref="DF75:DF80"/>
    <mergeCell ref="DG75:DG80"/>
    <mergeCell ref="DH75:DH80"/>
    <mergeCell ref="DI75:DI80"/>
    <mergeCell ref="DJ75:DJ80"/>
    <mergeCell ref="DK75:DK80"/>
    <mergeCell ref="DL75:DL80"/>
    <mergeCell ref="DM75:DM80"/>
    <mergeCell ref="DN75:DN80"/>
    <mergeCell ref="DO75:DO80"/>
    <mergeCell ref="DP75:DP80"/>
    <mergeCell ref="DA69:DA74"/>
    <mergeCell ref="DB69:DB74"/>
    <mergeCell ref="DC69:DC74"/>
    <mergeCell ref="DD69:DD74"/>
    <mergeCell ref="DE69:DE74"/>
    <mergeCell ref="DF69:DF74"/>
    <mergeCell ref="DG69:DG74"/>
    <mergeCell ref="DH69:DH74"/>
    <mergeCell ref="DQ75:DQ80"/>
    <mergeCell ref="DR75:DR80"/>
    <mergeCell ref="DS75:DS80"/>
    <mergeCell ref="DT75:DT80"/>
    <mergeCell ref="DA81:DA86"/>
    <mergeCell ref="DB81:DB86"/>
    <mergeCell ref="DC81:DC86"/>
    <mergeCell ref="DD81:DD86"/>
    <mergeCell ref="DE81:DE86"/>
    <mergeCell ref="DF81:DF86"/>
    <mergeCell ref="DG81:DG86"/>
    <mergeCell ref="DH81:DH86"/>
    <mergeCell ref="DI81:DI86"/>
    <mergeCell ref="DJ81:DJ86"/>
    <mergeCell ref="DK81:DK86"/>
    <mergeCell ref="DL81:DL86"/>
    <mergeCell ref="DM81:DM86"/>
    <mergeCell ref="DN81:DN86"/>
    <mergeCell ref="DO81:DO86"/>
    <mergeCell ref="DP81:DP86"/>
    <mergeCell ref="DT93:DT98"/>
    <mergeCell ref="DK87:DK92"/>
    <mergeCell ref="DQ81:DQ86"/>
    <mergeCell ref="DR81:DR86"/>
    <mergeCell ref="DS81:DS86"/>
    <mergeCell ref="DT81:DT86"/>
    <mergeCell ref="CT87:CT92"/>
    <mergeCell ref="CU87:CU92"/>
    <mergeCell ref="CV87:CV92"/>
    <mergeCell ref="CW87:CW92"/>
    <mergeCell ref="CX87:CX92"/>
    <mergeCell ref="CY87:CY92"/>
    <mergeCell ref="CZ87:CZ92"/>
    <mergeCell ref="DA87:DA92"/>
    <mergeCell ref="DB87:DB92"/>
    <mergeCell ref="DC87:DC92"/>
    <mergeCell ref="DD87:DD92"/>
    <mergeCell ref="DE87:DE92"/>
    <mergeCell ref="DF87:DF92"/>
    <mergeCell ref="DG87:DG92"/>
    <mergeCell ref="DH87:DH92"/>
    <mergeCell ref="DI87:DI92"/>
    <mergeCell ref="DJ87:DJ92"/>
    <mergeCell ref="CY81:CY86"/>
    <mergeCell ref="CZ81:CZ86"/>
    <mergeCell ref="DL87:DL92"/>
    <mergeCell ref="DM87:DM92"/>
    <mergeCell ref="DN87:DN92"/>
    <mergeCell ref="DO87:DO92"/>
    <mergeCell ref="DP87:DP92"/>
    <mergeCell ref="DQ87:DQ92"/>
    <mergeCell ref="DR87:DR92"/>
    <mergeCell ref="DQ99:DQ104"/>
    <mergeCell ref="DR99:DR104"/>
    <mergeCell ref="DS99:DS104"/>
    <mergeCell ref="DT99:DT104"/>
    <mergeCell ref="CT93:CT98"/>
    <mergeCell ref="CU93:CU98"/>
    <mergeCell ref="CV93:CV98"/>
    <mergeCell ref="CW93:CW98"/>
    <mergeCell ref="CX93:CX98"/>
    <mergeCell ref="DA93:DA98"/>
    <mergeCell ref="DB93:DB98"/>
    <mergeCell ref="DC93:DC98"/>
    <mergeCell ref="DD93:DD98"/>
    <mergeCell ref="DE93:DE98"/>
    <mergeCell ref="DF93:DF98"/>
    <mergeCell ref="DG93:DG98"/>
    <mergeCell ref="DH93:DH98"/>
    <mergeCell ref="DI93:DI98"/>
    <mergeCell ref="DJ93:DJ98"/>
    <mergeCell ref="DK93:DK98"/>
    <mergeCell ref="DL93:DL98"/>
    <mergeCell ref="DM93:DM98"/>
    <mergeCell ref="DN93:DN98"/>
    <mergeCell ref="DO93:DO98"/>
    <mergeCell ref="DP93:DP98"/>
    <mergeCell ref="DQ93:DQ98"/>
    <mergeCell ref="DR93:DR98"/>
    <mergeCell ref="DS93:DS98"/>
    <mergeCell ref="DA99:DA104"/>
    <mergeCell ref="DB99:DB104"/>
    <mergeCell ref="DC99:DC104"/>
    <mergeCell ref="DD99:DD104"/>
    <mergeCell ref="DE99:DE104"/>
    <mergeCell ref="DF99:DF104"/>
    <mergeCell ref="DG99:DG104"/>
    <mergeCell ref="DH99:DH104"/>
    <mergeCell ref="DI99:DI104"/>
    <mergeCell ref="DJ99:DJ104"/>
    <mergeCell ref="DK99:DK104"/>
    <mergeCell ref="DL99:DL104"/>
    <mergeCell ref="DM99:DM104"/>
    <mergeCell ref="DN99:DN104"/>
    <mergeCell ref="DO99:DO104"/>
    <mergeCell ref="DP99:DP104"/>
    <mergeCell ref="DQ111:DQ116"/>
    <mergeCell ref="DR111:DR116"/>
    <mergeCell ref="DS111:DS116"/>
    <mergeCell ref="DT111:DT116"/>
    <mergeCell ref="DA105:DA110"/>
    <mergeCell ref="DB105:DB110"/>
    <mergeCell ref="DC105:DC110"/>
    <mergeCell ref="DD105:DD110"/>
    <mergeCell ref="DE105:DE110"/>
    <mergeCell ref="DF105:DF110"/>
    <mergeCell ref="DG105:DG110"/>
    <mergeCell ref="DH105:DH110"/>
    <mergeCell ref="DI105:DI110"/>
    <mergeCell ref="DJ105:DJ110"/>
    <mergeCell ref="DK105:DK110"/>
    <mergeCell ref="DL105:DL110"/>
    <mergeCell ref="DM105:DM110"/>
    <mergeCell ref="DN105:DN110"/>
    <mergeCell ref="DO105:DO110"/>
    <mergeCell ref="DP105:DP110"/>
    <mergeCell ref="DQ105:DQ110"/>
    <mergeCell ref="DR105:DR110"/>
    <mergeCell ref="DS105:DS110"/>
    <mergeCell ref="DT105:DT110"/>
    <mergeCell ref="DA111:DA116"/>
    <mergeCell ref="DB111:DB116"/>
    <mergeCell ref="DC111:DC116"/>
    <mergeCell ref="DD111:DD116"/>
    <mergeCell ref="DE111:DE116"/>
    <mergeCell ref="DF111:DF116"/>
    <mergeCell ref="DG111:DG116"/>
    <mergeCell ref="DH111:DH116"/>
    <mergeCell ref="DI111:DI116"/>
    <mergeCell ref="DJ111:DJ116"/>
    <mergeCell ref="DK111:DK116"/>
    <mergeCell ref="DL111:DL116"/>
    <mergeCell ref="DM111:DM116"/>
    <mergeCell ref="DN111:DN116"/>
    <mergeCell ref="DO111:DO116"/>
    <mergeCell ref="DP111:DP116"/>
    <mergeCell ref="DQ123:DQ128"/>
    <mergeCell ref="DR123:DR128"/>
    <mergeCell ref="DS123:DS128"/>
    <mergeCell ref="DT123:DT128"/>
    <mergeCell ref="CT117:CT122"/>
    <mergeCell ref="CU117:CU122"/>
    <mergeCell ref="DA117:DA122"/>
    <mergeCell ref="DB117:DB122"/>
    <mergeCell ref="DC117:DC122"/>
    <mergeCell ref="DD117:DD122"/>
    <mergeCell ref="DE117:DE122"/>
    <mergeCell ref="DF117:DF122"/>
    <mergeCell ref="DG117:DG122"/>
    <mergeCell ref="DH117:DH122"/>
    <mergeCell ref="DI117:DI122"/>
    <mergeCell ref="DJ117:DJ122"/>
    <mergeCell ref="DK117:DK122"/>
    <mergeCell ref="DL117:DL122"/>
    <mergeCell ref="DM117:DM122"/>
    <mergeCell ref="DN117:DN122"/>
    <mergeCell ref="DO117:DO122"/>
    <mergeCell ref="DP117:DP122"/>
    <mergeCell ref="DQ117:DQ122"/>
    <mergeCell ref="DR117:DR122"/>
    <mergeCell ref="DS117:DS122"/>
    <mergeCell ref="DT117:DT122"/>
    <mergeCell ref="CV117:CV122"/>
    <mergeCell ref="CW117:CW122"/>
    <mergeCell ref="CX117:CX122"/>
    <mergeCell ref="DA123:DA128"/>
    <mergeCell ref="DB123:DB128"/>
    <mergeCell ref="DC123:DC128"/>
    <mergeCell ref="DD123:DD128"/>
    <mergeCell ref="DE123:DE128"/>
    <mergeCell ref="DF123:DF128"/>
    <mergeCell ref="DG123:DG128"/>
    <mergeCell ref="DH123:DH128"/>
    <mergeCell ref="DI123:DI128"/>
    <mergeCell ref="DJ123:DJ128"/>
    <mergeCell ref="DK123:DK128"/>
    <mergeCell ref="DL123:DL128"/>
    <mergeCell ref="DM123:DM128"/>
    <mergeCell ref="DN123:DN128"/>
    <mergeCell ref="DO123:DO128"/>
    <mergeCell ref="DP123:DP128"/>
    <mergeCell ref="DS135:DS140"/>
    <mergeCell ref="DT135:DT140"/>
    <mergeCell ref="DA129:DA134"/>
    <mergeCell ref="DB129:DB134"/>
    <mergeCell ref="DC129:DC134"/>
    <mergeCell ref="DD129:DD134"/>
    <mergeCell ref="DE129:DE134"/>
    <mergeCell ref="DF129:DF134"/>
    <mergeCell ref="DG129:DG134"/>
    <mergeCell ref="DH129:DH134"/>
    <mergeCell ref="DI129:DI134"/>
    <mergeCell ref="DJ129:DJ134"/>
    <mergeCell ref="DK129:DK134"/>
    <mergeCell ref="DL129:DL134"/>
    <mergeCell ref="DM129:DM134"/>
    <mergeCell ref="DN129:DN134"/>
    <mergeCell ref="DO129:DO134"/>
    <mergeCell ref="DP129:DP134"/>
    <mergeCell ref="DQ129:DQ134"/>
    <mergeCell ref="DR129:DR134"/>
    <mergeCell ref="DS129:DS134"/>
    <mergeCell ref="DT129:DT134"/>
    <mergeCell ref="DL141:DL146"/>
    <mergeCell ref="DM141:DM146"/>
    <mergeCell ref="DN141:DN146"/>
    <mergeCell ref="DO141:DO146"/>
    <mergeCell ref="DP141:DP146"/>
    <mergeCell ref="DQ141:DQ146"/>
    <mergeCell ref="DR141:DR146"/>
    <mergeCell ref="DS141:DS146"/>
    <mergeCell ref="DT141:DT146"/>
    <mergeCell ref="CY135:CY140"/>
    <mergeCell ref="CZ135:CZ140"/>
    <mergeCell ref="DA135:DA140"/>
    <mergeCell ref="DB135:DB140"/>
    <mergeCell ref="DC135:DC140"/>
    <mergeCell ref="DD135:DD140"/>
    <mergeCell ref="DE135:DE140"/>
    <mergeCell ref="DF135:DF140"/>
    <mergeCell ref="DG135:DG140"/>
    <mergeCell ref="DH135:DH140"/>
    <mergeCell ref="DI135:DI140"/>
    <mergeCell ref="DJ135:DJ140"/>
    <mergeCell ref="DK135:DK140"/>
    <mergeCell ref="DL135:DL140"/>
    <mergeCell ref="DM135:DM140"/>
    <mergeCell ref="DN135:DN140"/>
    <mergeCell ref="DO135:DO140"/>
    <mergeCell ref="DP135:DP140"/>
    <mergeCell ref="DQ135:DQ140"/>
    <mergeCell ref="DR135:DR140"/>
    <mergeCell ref="DT153:DT158"/>
    <mergeCell ref="DA147:DA152"/>
    <mergeCell ref="DB147:DB152"/>
    <mergeCell ref="DC147:DC152"/>
    <mergeCell ref="DD147:DD152"/>
    <mergeCell ref="DE147:DE152"/>
    <mergeCell ref="DF147:DF152"/>
    <mergeCell ref="DG147:DG152"/>
    <mergeCell ref="DH147:DH152"/>
    <mergeCell ref="DI147:DI152"/>
    <mergeCell ref="DJ147:DJ152"/>
    <mergeCell ref="DK147:DK152"/>
    <mergeCell ref="DL147:DL152"/>
    <mergeCell ref="DM147:DM152"/>
    <mergeCell ref="DN147:DN152"/>
    <mergeCell ref="DO147:DO152"/>
    <mergeCell ref="DP147:DP152"/>
    <mergeCell ref="DQ147:DQ152"/>
    <mergeCell ref="DA153:DA158"/>
    <mergeCell ref="DB153:DB158"/>
    <mergeCell ref="DC153:DC158"/>
    <mergeCell ref="DD153:DD158"/>
    <mergeCell ref="DE153:DE158"/>
    <mergeCell ref="DF153:DF158"/>
    <mergeCell ref="DG153:DG158"/>
    <mergeCell ref="DH153:DH158"/>
    <mergeCell ref="DI153:DI158"/>
    <mergeCell ref="DJ153:DJ158"/>
    <mergeCell ref="DK153:DK158"/>
    <mergeCell ref="DL153:DL158"/>
    <mergeCell ref="DM153:DM158"/>
    <mergeCell ref="DN153:DN158"/>
    <mergeCell ref="DO153:DO158"/>
    <mergeCell ref="DP153:DP158"/>
    <mergeCell ref="DA141:DA146"/>
    <mergeCell ref="DB141:DB146"/>
    <mergeCell ref="DC141:DC146"/>
    <mergeCell ref="DD141:DD146"/>
    <mergeCell ref="DE141:DE146"/>
    <mergeCell ref="DF141:DF146"/>
    <mergeCell ref="DG141:DG146"/>
    <mergeCell ref="DH141:DH146"/>
    <mergeCell ref="DI141:DI146"/>
    <mergeCell ref="DJ141:DJ146"/>
    <mergeCell ref="DK141:DK146"/>
    <mergeCell ref="CT159:CT164"/>
    <mergeCell ref="CU159:CU164"/>
    <mergeCell ref="CV159:CV164"/>
    <mergeCell ref="CW159:CW164"/>
    <mergeCell ref="CX159:CX164"/>
    <mergeCell ref="DA159:DA164"/>
    <mergeCell ref="DB159:DB164"/>
    <mergeCell ref="DC159:DC164"/>
    <mergeCell ref="DD159:DD164"/>
    <mergeCell ref="DE159:DE164"/>
    <mergeCell ref="DF159:DF164"/>
    <mergeCell ref="DG159:DG164"/>
    <mergeCell ref="DH159:DH164"/>
    <mergeCell ref="DI159:DI164"/>
    <mergeCell ref="DJ159:DJ164"/>
    <mergeCell ref="DK159:DK164"/>
    <mergeCell ref="CY159:CY164"/>
    <mergeCell ref="CZ159:CZ164"/>
    <mergeCell ref="CY147:CY152"/>
    <mergeCell ref="CY165:CY170"/>
    <mergeCell ref="CZ165:CZ170"/>
    <mergeCell ref="DS159:DS164"/>
    <mergeCell ref="DT159:DT164"/>
    <mergeCell ref="DA165:DA170"/>
    <mergeCell ref="DB165:DB170"/>
    <mergeCell ref="DC165:DC170"/>
    <mergeCell ref="DD165:DD170"/>
    <mergeCell ref="DE165:DE170"/>
    <mergeCell ref="DF165:DF170"/>
    <mergeCell ref="DG165:DG170"/>
    <mergeCell ref="DH165:DH170"/>
    <mergeCell ref="DI165:DI170"/>
    <mergeCell ref="DJ165:DJ170"/>
    <mergeCell ref="DK165:DK170"/>
    <mergeCell ref="DL165:DL170"/>
    <mergeCell ref="DM165:DM170"/>
    <mergeCell ref="DN165:DN170"/>
    <mergeCell ref="DO165:DO170"/>
    <mergeCell ref="DP165:DP170"/>
    <mergeCell ref="DQ165:DQ170"/>
    <mergeCell ref="DR165:DR170"/>
    <mergeCell ref="DS165:DS170"/>
    <mergeCell ref="DL159:DL164"/>
    <mergeCell ref="DM159:DM164"/>
    <mergeCell ref="DN159:DN164"/>
    <mergeCell ref="DO159:DO164"/>
    <mergeCell ref="DP159:DP164"/>
    <mergeCell ref="DQ159:DQ164"/>
    <mergeCell ref="DR159:DR164"/>
    <mergeCell ref="CV171:CV176"/>
    <mergeCell ref="CW171:CW176"/>
    <mergeCell ref="CX171:CX176"/>
    <mergeCell ref="CY171:CY176"/>
    <mergeCell ref="CZ171:CZ176"/>
    <mergeCell ref="DA171:DA176"/>
    <mergeCell ref="DB171:DB176"/>
    <mergeCell ref="DC171:DC176"/>
    <mergeCell ref="DD171:DD176"/>
    <mergeCell ref="DE171:DE176"/>
    <mergeCell ref="DF171:DF176"/>
    <mergeCell ref="DG171:DG176"/>
    <mergeCell ref="DH171:DH176"/>
    <mergeCell ref="DI171:DI176"/>
    <mergeCell ref="DJ171:DJ176"/>
    <mergeCell ref="DB177:DB182"/>
    <mergeCell ref="DC177:DC182"/>
    <mergeCell ref="DD177:DD182"/>
    <mergeCell ref="DE177:DE182"/>
    <mergeCell ref="DF177:DF182"/>
    <mergeCell ref="DG177:DG182"/>
    <mergeCell ref="DH177:DH182"/>
    <mergeCell ref="DI177:DI182"/>
    <mergeCell ref="DJ177:DJ182"/>
    <mergeCell ref="DA177:DA182"/>
    <mergeCell ref="DK177:DK182"/>
    <mergeCell ref="DN171:DN176"/>
    <mergeCell ref="DO171:DO176"/>
    <mergeCell ref="DP171:DP176"/>
    <mergeCell ref="DQ171:DQ176"/>
    <mergeCell ref="DR171:DR176"/>
    <mergeCell ref="DA183:DA188"/>
    <mergeCell ref="DB183:DB188"/>
    <mergeCell ref="DC183:DC188"/>
    <mergeCell ref="DD183:DD188"/>
    <mergeCell ref="DE183:DE188"/>
    <mergeCell ref="DF183:DF188"/>
    <mergeCell ref="DG183:DG188"/>
    <mergeCell ref="DH183:DH188"/>
    <mergeCell ref="DI183:DI188"/>
    <mergeCell ref="DJ183:DJ188"/>
    <mergeCell ref="DK183:DK188"/>
    <mergeCell ref="DL183:DL188"/>
    <mergeCell ref="DM183:DM188"/>
    <mergeCell ref="DN183:DN188"/>
    <mergeCell ref="DO183:DO188"/>
    <mergeCell ref="DP183:DP188"/>
    <mergeCell ref="DK171:DK176"/>
    <mergeCell ref="DB195:DB200"/>
    <mergeCell ref="DC195:DC200"/>
    <mergeCell ref="DD195:DD200"/>
    <mergeCell ref="DE195:DE200"/>
    <mergeCell ref="DF195:DF200"/>
    <mergeCell ref="DG195:DG200"/>
    <mergeCell ref="DH195:DH200"/>
    <mergeCell ref="DI195:DI200"/>
    <mergeCell ref="DJ195:DJ200"/>
    <mergeCell ref="DK195:DK200"/>
    <mergeCell ref="DR183:DR188"/>
    <mergeCell ref="DS183:DS188"/>
    <mergeCell ref="DT183:DT188"/>
    <mergeCell ref="DA189:DA194"/>
    <mergeCell ref="DB189:DB194"/>
    <mergeCell ref="DC189:DC194"/>
    <mergeCell ref="DD189:DD194"/>
    <mergeCell ref="DE189:DE194"/>
    <mergeCell ref="DF189:DF194"/>
    <mergeCell ref="DG189:DG194"/>
    <mergeCell ref="DH189:DH194"/>
    <mergeCell ref="DI189:DI194"/>
    <mergeCell ref="DJ189:DJ194"/>
    <mergeCell ref="DK189:DK194"/>
    <mergeCell ref="DL189:DL194"/>
    <mergeCell ref="DM189:DM194"/>
    <mergeCell ref="DN189:DN194"/>
    <mergeCell ref="DO189:DO194"/>
    <mergeCell ref="DP189:DP194"/>
    <mergeCell ref="DR207:DR212"/>
    <mergeCell ref="DS207:DS212"/>
    <mergeCell ref="DT207:DT212"/>
    <mergeCell ref="DT195:DT200"/>
    <mergeCell ref="DA201:DA206"/>
    <mergeCell ref="DB201:DB206"/>
    <mergeCell ref="DC201:DC206"/>
    <mergeCell ref="DD201:DD206"/>
    <mergeCell ref="DE201:DE206"/>
    <mergeCell ref="DF201:DF206"/>
    <mergeCell ref="DG201:DG206"/>
    <mergeCell ref="DH201:DH206"/>
    <mergeCell ref="DI201:DI206"/>
    <mergeCell ref="DJ201:DJ206"/>
    <mergeCell ref="DK201:DK206"/>
    <mergeCell ref="DL201:DL206"/>
    <mergeCell ref="DM201:DM206"/>
    <mergeCell ref="DN201:DN206"/>
    <mergeCell ref="DO201:DO206"/>
    <mergeCell ref="DP201:DP206"/>
    <mergeCell ref="DQ201:DQ206"/>
    <mergeCell ref="DR201:DR206"/>
    <mergeCell ref="DS201:DS206"/>
    <mergeCell ref="DT201:DT206"/>
    <mergeCell ref="DQ195:DQ200"/>
    <mergeCell ref="DR195:DR200"/>
    <mergeCell ref="DS195:DS200"/>
    <mergeCell ref="DA207:DA212"/>
    <mergeCell ref="DB207:DB212"/>
    <mergeCell ref="DC207:DC212"/>
    <mergeCell ref="DD207:DD212"/>
    <mergeCell ref="DA195:DA200"/>
    <mergeCell ref="DF207:DF212"/>
    <mergeCell ref="DG207:DG212"/>
    <mergeCell ref="DH207:DH212"/>
    <mergeCell ref="DI207:DI212"/>
    <mergeCell ref="DJ207:DJ212"/>
    <mergeCell ref="DK207:DK212"/>
    <mergeCell ref="DL207:DL212"/>
    <mergeCell ref="DM207:DM212"/>
    <mergeCell ref="DN207:DN212"/>
    <mergeCell ref="DO207:DO212"/>
    <mergeCell ref="DP207:DP212"/>
    <mergeCell ref="DQ219:DQ224"/>
    <mergeCell ref="DR219:DR224"/>
    <mergeCell ref="DS219:DS224"/>
    <mergeCell ref="DT219:DT224"/>
    <mergeCell ref="DA213:DA218"/>
    <mergeCell ref="DB213:DB218"/>
    <mergeCell ref="DC213:DC218"/>
    <mergeCell ref="DD213:DD218"/>
    <mergeCell ref="DE213:DE218"/>
    <mergeCell ref="DF213:DF218"/>
    <mergeCell ref="DG213:DG218"/>
    <mergeCell ref="DH213:DH218"/>
    <mergeCell ref="DI213:DI218"/>
    <mergeCell ref="DJ213:DJ218"/>
    <mergeCell ref="DK213:DK218"/>
    <mergeCell ref="DL213:DL218"/>
    <mergeCell ref="DM213:DM218"/>
    <mergeCell ref="DN213:DN218"/>
    <mergeCell ref="DO213:DO218"/>
    <mergeCell ref="DP213:DP218"/>
    <mergeCell ref="DQ207:DQ212"/>
    <mergeCell ref="BP21:BP26"/>
    <mergeCell ref="BQ21:BQ26"/>
    <mergeCell ref="BR21:BR26"/>
    <mergeCell ref="BS21:BS26"/>
    <mergeCell ref="BT21:BT26"/>
    <mergeCell ref="CB21:CB26"/>
    <mergeCell ref="CC21:CC26"/>
    <mergeCell ref="AX7:BA7"/>
    <mergeCell ref="BB7:BE7"/>
    <mergeCell ref="BF7:BI7"/>
    <mergeCell ref="DQ213:DQ218"/>
    <mergeCell ref="DR213:DR218"/>
    <mergeCell ref="DS213:DS218"/>
    <mergeCell ref="DT213:DT218"/>
    <mergeCell ref="DA219:DA224"/>
    <mergeCell ref="DB219:DB224"/>
    <mergeCell ref="DC219:DC224"/>
    <mergeCell ref="DD219:DD224"/>
    <mergeCell ref="DE219:DE224"/>
    <mergeCell ref="DF219:DF224"/>
    <mergeCell ref="DG219:DG224"/>
    <mergeCell ref="DH219:DH224"/>
    <mergeCell ref="DI219:DI224"/>
    <mergeCell ref="DJ219:DJ224"/>
    <mergeCell ref="DK219:DK224"/>
    <mergeCell ref="DL219:DL224"/>
    <mergeCell ref="DM219:DM224"/>
    <mergeCell ref="DN219:DN224"/>
    <mergeCell ref="DO219:DO224"/>
    <mergeCell ref="DP219:DP224"/>
    <mergeCell ref="DE207:DE212"/>
    <mergeCell ref="CY6:DB7"/>
    <mergeCell ref="DC6:DG7"/>
    <mergeCell ref="DH6:DK7"/>
    <mergeCell ref="DL6:DP7"/>
    <mergeCell ref="DQ6:DT7"/>
    <mergeCell ref="DL9:DL14"/>
    <mergeCell ref="DM9:DM14"/>
    <mergeCell ref="DN9:DN14"/>
    <mergeCell ref="DO9:DO14"/>
    <mergeCell ref="DP9:DP14"/>
    <mergeCell ref="DL63:DL68"/>
    <mergeCell ref="DM63:DM68"/>
    <mergeCell ref="DN63:DN68"/>
    <mergeCell ref="DO63:DO68"/>
    <mergeCell ref="DP63:DP68"/>
    <mergeCell ref="DQ63:DQ68"/>
    <mergeCell ref="DR63:DR68"/>
    <mergeCell ref="DS63:DS68"/>
    <mergeCell ref="DT63:DT68"/>
    <mergeCell ref="DC57:DC62"/>
    <mergeCell ref="DD57:DD62"/>
    <mergeCell ref="DE57:DE62"/>
    <mergeCell ref="DF57:DF62"/>
    <mergeCell ref="DG57:DG62"/>
    <mergeCell ref="DH57:DH62"/>
    <mergeCell ref="DI57:DI62"/>
    <mergeCell ref="DJ57:DJ62"/>
    <mergeCell ref="DK57:DK62"/>
    <mergeCell ref="DL57:DL62"/>
    <mergeCell ref="DM57:DM62"/>
    <mergeCell ref="DQ57:DQ62"/>
    <mergeCell ref="DR57:DR62"/>
    <mergeCell ref="DS57:DS62"/>
    <mergeCell ref="DS87:DS92"/>
    <mergeCell ref="DT87:DT92"/>
    <mergeCell ref="DL177:DL182"/>
    <mergeCell ref="DM177:DM182"/>
    <mergeCell ref="DN177:DN182"/>
    <mergeCell ref="DO177:DO182"/>
    <mergeCell ref="DP177:DP182"/>
    <mergeCell ref="DL195:DL200"/>
    <mergeCell ref="DM195:DM200"/>
    <mergeCell ref="DN195:DN200"/>
    <mergeCell ref="DO195:DO200"/>
    <mergeCell ref="DP195:DP200"/>
    <mergeCell ref="DS189:DS194"/>
    <mergeCell ref="DT189:DT194"/>
    <mergeCell ref="DQ189:DQ194"/>
    <mergeCell ref="DR189:DR194"/>
    <mergeCell ref="DQ177:DQ182"/>
    <mergeCell ref="DR177:DR182"/>
    <mergeCell ref="DS177:DS182"/>
    <mergeCell ref="DT177:DT182"/>
    <mergeCell ref="DQ183:DQ188"/>
    <mergeCell ref="DS171:DS176"/>
    <mergeCell ref="DT171:DT176"/>
    <mergeCell ref="DT165:DT170"/>
    <mergeCell ref="DL171:DL176"/>
    <mergeCell ref="DM171:DM176"/>
    <mergeCell ref="DR147:DR152"/>
    <mergeCell ref="DS147:DS152"/>
    <mergeCell ref="DT147:DT152"/>
    <mergeCell ref="DQ153:DQ158"/>
    <mergeCell ref="DR153:DR158"/>
    <mergeCell ref="DS153:DS158"/>
    <mergeCell ref="BJ7:BM7"/>
    <mergeCell ref="BN7:BQ7"/>
    <mergeCell ref="BR7:BU7"/>
    <mergeCell ref="BV7:BY7"/>
    <mergeCell ref="BZ7:CC7"/>
    <mergeCell ref="CD7:CG7"/>
    <mergeCell ref="CH7:CK7"/>
    <mergeCell ref="CL7:CO7"/>
    <mergeCell ref="CP7:CS7"/>
    <mergeCell ref="CE9:CE14"/>
    <mergeCell ref="CF9:CF14"/>
    <mergeCell ref="CG9:CG14"/>
    <mergeCell ref="CH9:CH14"/>
    <mergeCell ref="CI9:CI14"/>
    <mergeCell ref="CJ9:CJ14"/>
    <mergeCell ref="CK9:CK14"/>
    <mergeCell ref="CL9:CL14"/>
    <mergeCell ref="CM9:CM14"/>
    <mergeCell ref="CN9:CN14"/>
    <mergeCell ref="CO9:CO14"/>
    <mergeCell ref="CP9:CP14"/>
    <mergeCell ref="CQ9:CQ14"/>
    <mergeCell ref="CR9:CR14"/>
    <mergeCell ref="BX9:BX14"/>
    <mergeCell ref="BY9:BY14"/>
    <mergeCell ref="BZ9:BZ14"/>
    <mergeCell ref="CA9:CA14"/>
    <mergeCell ref="CR15:CR20"/>
    <mergeCell ref="CE21:CE26"/>
    <mergeCell ref="CF21:CF26"/>
    <mergeCell ref="CG21:CG26"/>
    <mergeCell ref="CH21:CH26"/>
    <mergeCell ref="CI21:CI26"/>
    <mergeCell ref="CJ21:CJ26"/>
    <mergeCell ref="CK21:CK26"/>
    <mergeCell ref="CL21:CL26"/>
    <mergeCell ref="CM21:CM26"/>
    <mergeCell ref="CN21:CN26"/>
    <mergeCell ref="CO21:CO26"/>
    <mergeCell ref="CP21:CP26"/>
    <mergeCell ref="CQ21:CQ26"/>
    <mergeCell ref="CR21:CR26"/>
    <mergeCell ref="CG15:CG20"/>
    <mergeCell ref="CH15:CH20"/>
    <mergeCell ref="CI15:CI20"/>
    <mergeCell ref="CM33:CM38"/>
    <mergeCell ref="CN33:CN38"/>
    <mergeCell ref="CO33:CO38"/>
    <mergeCell ref="CP33:CP38"/>
    <mergeCell ref="CQ33:CQ38"/>
    <mergeCell ref="CR33:CR38"/>
    <mergeCell ref="CE39:CE44"/>
    <mergeCell ref="CF39:CF44"/>
    <mergeCell ref="CG39:CG44"/>
    <mergeCell ref="CH39:CH44"/>
    <mergeCell ref="CI39:CI44"/>
    <mergeCell ref="CJ39:CJ44"/>
    <mergeCell ref="CK39:CK44"/>
    <mergeCell ref="CL39:CL44"/>
    <mergeCell ref="CM39:CM44"/>
    <mergeCell ref="CN39:CN44"/>
    <mergeCell ref="CO39:CO44"/>
    <mergeCell ref="CP39:CP44"/>
    <mergeCell ref="CQ39:CQ44"/>
    <mergeCell ref="CR39:CR44"/>
    <mergeCell ref="CE33:CE38"/>
    <mergeCell ref="CF33:CF38"/>
    <mergeCell ref="CI51:CI56"/>
    <mergeCell ref="CJ51:CJ56"/>
    <mergeCell ref="CK51:CK56"/>
    <mergeCell ref="CL51:CL56"/>
    <mergeCell ref="CM51:CM56"/>
    <mergeCell ref="CN51:CN56"/>
    <mergeCell ref="CO51:CO56"/>
    <mergeCell ref="CP51:CP56"/>
    <mergeCell ref="CQ51:CQ56"/>
    <mergeCell ref="CR51:CR56"/>
    <mergeCell ref="CE57:CE62"/>
    <mergeCell ref="CF57:CF62"/>
    <mergeCell ref="CG57:CG62"/>
    <mergeCell ref="CH57:CH62"/>
    <mergeCell ref="CI57:CI62"/>
    <mergeCell ref="CJ57:CJ62"/>
    <mergeCell ref="CK57:CK62"/>
    <mergeCell ref="CL57:CL62"/>
    <mergeCell ref="CM57:CM62"/>
    <mergeCell ref="CN57:CN62"/>
    <mergeCell ref="CO57:CO62"/>
    <mergeCell ref="CP57:CP62"/>
    <mergeCell ref="CQ57:CQ62"/>
    <mergeCell ref="CR57:CR62"/>
    <mergeCell ref="CE63:CE68"/>
    <mergeCell ref="CF63:CF68"/>
    <mergeCell ref="CG63:CG68"/>
    <mergeCell ref="CH63:CH68"/>
    <mergeCell ref="CI63:CI68"/>
    <mergeCell ref="CJ63:CJ68"/>
    <mergeCell ref="CK63:CK68"/>
    <mergeCell ref="CL63:CL68"/>
    <mergeCell ref="CM63:CM68"/>
    <mergeCell ref="CN63:CN68"/>
    <mergeCell ref="CO63:CO68"/>
    <mergeCell ref="CP63:CP68"/>
    <mergeCell ref="CQ63:CQ68"/>
    <mergeCell ref="CR63:CR68"/>
    <mergeCell ref="CF69:CF74"/>
    <mergeCell ref="CG69:CG74"/>
    <mergeCell ref="CH69:CH74"/>
    <mergeCell ref="CI69:CI74"/>
    <mergeCell ref="CJ69:CJ74"/>
    <mergeCell ref="CK69:CK74"/>
    <mergeCell ref="CL69:CL74"/>
    <mergeCell ref="CM69:CM74"/>
    <mergeCell ref="CN69:CN74"/>
    <mergeCell ref="CO69:CO74"/>
    <mergeCell ref="CP69:CP74"/>
    <mergeCell ref="CQ69:CQ74"/>
    <mergeCell ref="CR69:CR74"/>
    <mergeCell ref="CE75:CE80"/>
    <mergeCell ref="CF75:CF80"/>
    <mergeCell ref="CG75:CG80"/>
    <mergeCell ref="CH75:CH80"/>
    <mergeCell ref="CI75:CI80"/>
    <mergeCell ref="CJ75:CJ80"/>
    <mergeCell ref="CK75:CK80"/>
    <mergeCell ref="CL75:CL80"/>
    <mergeCell ref="CM75:CM80"/>
    <mergeCell ref="CN75:CN80"/>
    <mergeCell ref="CO75:CO80"/>
    <mergeCell ref="CP75:CP80"/>
    <mergeCell ref="CQ75:CQ80"/>
    <mergeCell ref="CR75:CR80"/>
    <mergeCell ref="CP81:CP86"/>
    <mergeCell ref="CQ81:CQ86"/>
    <mergeCell ref="CR81:CR86"/>
    <mergeCell ref="CQ87:CQ92"/>
    <mergeCell ref="CR87:CR92"/>
    <mergeCell ref="CE105:CE110"/>
    <mergeCell ref="CF105:CF110"/>
    <mergeCell ref="CG105:CG110"/>
    <mergeCell ref="CH105:CH110"/>
    <mergeCell ref="CI105:CI110"/>
    <mergeCell ref="CJ105:CJ110"/>
    <mergeCell ref="CK105:CK110"/>
    <mergeCell ref="CL105:CL110"/>
    <mergeCell ref="CM105:CM110"/>
    <mergeCell ref="CN105:CN110"/>
    <mergeCell ref="CO105:CO110"/>
    <mergeCell ref="CP105:CP110"/>
    <mergeCell ref="CQ105:CQ110"/>
    <mergeCell ref="CR105:CR110"/>
    <mergeCell ref="CE111:CE116"/>
    <mergeCell ref="CF111:CF116"/>
    <mergeCell ref="CG111:CG116"/>
    <mergeCell ref="CH111:CH116"/>
    <mergeCell ref="CI111:CI116"/>
    <mergeCell ref="CJ111:CJ116"/>
    <mergeCell ref="CK111:CK116"/>
    <mergeCell ref="CL111:CL116"/>
    <mergeCell ref="CM111:CM116"/>
    <mergeCell ref="CN111:CN116"/>
    <mergeCell ref="CO111:CO116"/>
    <mergeCell ref="CP111:CP116"/>
    <mergeCell ref="CQ111:CQ116"/>
    <mergeCell ref="CR111:CR116"/>
    <mergeCell ref="CP117:CP122"/>
    <mergeCell ref="CQ117:CQ122"/>
    <mergeCell ref="CR117:CR122"/>
    <mergeCell ref="CE123:CE128"/>
    <mergeCell ref="CF123:CF128"/>
    <mergeCell ref="CG123:CG128"/>
    <mergeCell ref="CH123:CH128"/>
    <mergeCell ref="CI123:CI128"/>
    <mergeCell ref="CJ123:CJ128"/>
    <mergeCell ref="CK123:CK128"/>
    <mergeCell ref="CL123:CL128"/>
    <mergeCell ref="CM123:CM128"/>
    <mergeCell ref="CN123:CN128"/>
    <mergeCell ref="CO123:CO128"/>
    <mergeCell ref="CP123:CP128"/>
    <mergeCell ref="CQ123:CQ128"/>
    <mergeCell ref="CR123:CR128"/>
    <mergeCell ref="CG153:CG158"/>
    <mergeCell ref="CH153:CH158"/>
    <mergeCell ref="CI153:CI158"/>
    <mergeCell ref="CJ153:CJ158"/>
    <mergeCell ref="CK153:CK158"/>
    <mergeCell ref="CL153:CL158"/>
    <mergeCell ref="CM153:CM158"/>
    <mergeCell ref="CN153:CN158"/>
    <mergeCell ref="CO153:CO158"/>
    <mergeCell ref="CP153:CP158"/>
    <mergeCell ref="CQ153:CQ158"/>
    <mergeCell ref="CR153:CR158"/>
    <mergeCell ref="CE159:CE164"/>
    <mergeCell ref="CF159:CF164"/>
    <mergeCell ref="CG159:CG164"/>
    <mergeCell ref="CH159:CH164"/>
    <mergeCell ref="CI159:CI164"/>
    <mergeCell ref="CJ159:CJ164"/>
    <mergeCell ref="CK159:CK164"/>
    <mergeCell ref="CL159:CL164"/>
    <mergeCell ref="CM159:CM164"/>
    <mergeCell ref="CN159:CN164"/>
    <mergeCell ref="CO159:CO164"/>
    <mergeCell ref="CP159:CP164"/>
    <mergeCell ref="CQ159:CQ164"/>
    <mergeCell ref="CR159:CR164"/>
    <mergeCell ref="CN165:CN170"/>
    <mergeCell ref="CO165:CO170"/>
    <mergeCell ref="CP165:CP170"/>
    <mergeCell ref="CQ165:CQ170"/>
    <mergeCell ref="CR165:CR170"/>
    <mergeCell ref="CJ177:CJ182"/>
    <mergeCell ref="CK177:CK182"/>
    <mergeCell ref="CL177:CL182"/>
    <mergeCell ref="CM177:CM182"/>
    <mergeCell ref="CN177:CN182"/>
    <mergeCell ref="CO177:CO182"/>
    <mergeCell ref="CP177:CP182"/>
    <mergeCell ref="CQ177:CQ182"/>
    <mergeCell ref="CR177:CR182"/>
    <mergeCell ref="CE183:CE188"/>
    <mergeCell ref="CF183:CF188"/>
    <mergeCell ref="CG183:CG188"/>
    <mergeCell ref="CH183:CH188"/>
    <mergeCell ref="CI183:CI188"/>
    <mergeCell ref="CJ183:CJ188"/>
    <mergeCell ref="CK183:CK188"/>
    <mergeCell ref="CL183:CL188"/>
    <mergeCell ref="CM183:CM188"/>
    <mergeCell ref="CN183:CN188"/>
    <mergeCell ref="CO183:CO188"/>
    <mergeCell ref="CP183:CP188"/>
    <mergeCell ref="CQ183:CQ188"/>
    <mergeCell ref="CR183:CR188"/>
    <mergeCell ref="CR189:CR194"/>
    <mergeCell ref="CE195:CE200"/>
    <mergeCell ref="CF195:CF200"/>
    <mergeCell ref="CG195:CG200"/>
    <mergeCell ref="CH195:CH200"/>
    <mergeCell ref="CI195:CI200"/>
    <mergeCell ref="CJ195:CJ200"/>
    <mergeCell ref="CK195:CK200"/>
    <mergeCell ref="CL195:CL200"/>
    <mergeCell ref="CM195:CM200"/>
    <mergeCell ref="CN195:CN200"/>
    <mergeCell ref="CO195:CO200"/>
    <mergeCell ref="CP195:CP200"/>
    <mergeCell ref="CQ195:CQ200"/>
    <mergeCell ref="CR195:CR200"/>
    <mergeCell ref="CO207:CO212"/>
    <mergeCell ref="CP207:CP212"/>
    <mergeCell ref="CQ207:CQ212"/>
    <mergeCell ref="CR207:CR212"/>
    <mergeCell ref="CE213:CE218"/>
    <mergeCell ref="CF213:CF218"/>
    <mergeCell ref="CG213:CG218"/>
    <mergeCell ref="CH213:CH218"/>
    <mergeCell ref="CI213:CI218"/>
    <mergeCell ref="CJ213:CJ218"/>
    <mergeCell ref="CK213:CK218"/>
    <mergeCell ref="CL213:CL218"/>
    <mergeCell ref="CM213:CM218"/>
    <mergeCell ref="CN213:CN218"/>
    <mergeCell ref="CO213:CO218"/>
    <mergeCell ref="CP213:CP218"/>
    <mergeCell ref="CQ213:CQ218"/>
    <mergeCell ref="CR213:CR218"/>
    <mergeCell ref="CF219:CF224"/>
    <mergeCell ref="CG219:CG224"/>
    <mergeCell ref="CH219:CH224"/>
    <mergeCell ref="CI219:CI224"/>
    <mergeCell ref="CJ219:CJ224"/>
    <mergeCell ref="CK219:CK224"/>
    <mergeCell ref="CL219:CL224"/>
    <mergeCell ref="CM219:CM224"/>
    <mergeCell ref="CN219:CN224"/>
    <mergeCell ref="CO219:CO224"/>
    <mergeCell ref="CP219:CP224"/>
    <mergeCell ref="CQ219:CQ224"/>
    <mergeCell ref="CR219:CR224"/>
    <mergeCell ref="A225:A230"/>
    <mergeCell ref="A231:A236"/>
    <mergeCell ref="A237:A242"/>
    <mergeCell ref="A243:A248"/>
    <mergeCell ref="E225:E230"/>
    <mergeCell ref="E231:E236"/>
    <mergeCell ref="E237:E242"/>
    <mergeCell ref="E243:E248"/>
    <mergeCell ref="I225:I230"/>
    <mergeCell ref="I231:I236"/>
    <mergeCell ref="I237:I242"/>
    <mergeCell ref="I243:I248"/>
    <mergeCell ref="N225:N230"/>
    <mergeCell ref="O225:O230"/>
    <mergeCell ref="N231:N236"/>
    <mergeCell ref="O231:O236"/>
    <mergeCell ref="N237:N242"/>
    <mergeCell ref="O237:O242"/>
    <mergeCell ref="N243:N248"/>
    <mergeCell ref="E249:E254"/>
    <mergeCell ref="F225:F230"/>
    <mergeCell ref="G225:G230"/>
    <mergeCell ref="F231:F236"/>
    <mergeCell ref="G231:G236"/>
    <mergeCell ref="F237:F242"/>
    <mergeCell ref="G237:G242"/>
    <mergeCell ref="F243:F248"/>
    <mergeCell ref="G243:G248"/>
    <mergeCell ref="F249:F254"/>
    <mergeCell ref="G249:G254"/>
    <mergeCell ref="H225:H230"/>
    <mergeCell ref="H231:H236"/>
    <mergeCell ref="H237:H242"/>
    <mergeCell ref="H243:H248"/>
    <mergeCell ref="H249:H254"/>
    <mergeCell ref="A249:A254"/>
    <mergeCell ref="B225:B230"/>
    <mergeCell ref="B231:B236"/>
    <mergeCell ref="B237:B242"/>
    <mergeCell ref="B243:B248"/>
    <mergeCell ref="B249:B254"/>
    <mergeCell ref="C225:C230"/>
    <mergeCell ref="C231:C236"/>
    <mergeCell ref="C237:C242"/>
    <mergeCell ref="C243:C248"/>
    <mergeCell ref="C249:C254"/>
    <mergeCell ref="D225:D230"/>
    <mergeCell ref="D231:D236"/>
    <mergeCell ref="D237:D242"/>
    <mergeCell ref="D243:D248"/>
    <mergeCell ref="D249:D254"/>
    <mergeCell ref="I249:I254"/>
    <mergeCell ref="J225:J230"/>
    <mergeCell ref="J231:J236"/>
    <mergeCell ref="J237:J242"/>
    <mergeCell ref="J243:J248"/>
    <mergeCell ref="J249:J254"/>
    <mergeCell ref="M225:M230"/>
    <mergeCell ref="M231:M236"/>
    <mergeCell ref="M237:M242"/>
    <mergeCell ref="M243:M248"/>
    <mergeCell ref="M249:M254"/>
    <mergeCell ref="K225:K230"/>
    <mergeCell ref="K231:K236"/>
    <mergeCell ref="K237:K242"/>
    <mergeCell ref="K243:K248"/>
    <mergeCell ref="K249:K254"/>
    <mergeCell ref="L225:L230"/>
    <mergeCell ref="L231:L236"/>
    <mergeCell ref="L237:L242"/>
    <mergeCell ref="L243:L248"/>
    <mergeCell ref="L249:L254"/>
    <mergeCell ref="AN225:AN230"/>
    <mergeCell ref="AN231:AN236"/>
    <mergeCell ref="AN237:AN242"/>
    <mergeCell ref="AN243:AN248"/>
    <mergeCell ref="AN249:AN254"/>
    <mergeCell ref="O243:O248"/>
    <mergeCell ref="N249:N254"/>
    <mergeCell ref="O249:O254"/>
    <mergeCell ref="P225:P230"/>
    <mergeCell ref="Q225:Q230"/>
    <mergeCell ref="P231:P236"/>
    <mergeCell ref="Q231:Q236"/>
    <mergeCell ref="P237:P242"/>
    <mergeCell ref="Q237:Q242"/>
    <mergeCell ref="P243:P248"/>
    <mergeCell ref="Q243:Q248"/>
    <mergeCell ref="P249:P254"/>
    <mergeCell ref="Q249:Q254"/>
    <mergeCell ref="AL231:AL236"/>
    <mergeCell ref="AM231:AM236"/>
    <mergeCell ref="AI237:AI242"/>
    <mergeCell ref="AJ237:AJ242"/>
    <mergeCell ref="AK237:AK242"/>
    <mergeCell ref="AL237:AL242"/>
    <mergeCell ref="AM237:AM242"/>
    <mergeCell ref="AW165:AW170"/>
    <mergeCell ref="AW171:AW176"/>
    <mergeCell ref="AW177:AW182"/>
    <mergeCell ref="AW183:AW188"/>
    <mergeCell ref="AW189:AW194"/>
    <mergeCell ref="AW195:AW200"/>
    <mergeCell ref="AW7:AW8"/>
    <mergeCell ref="AW9:AW14"/>
    <mergeCell ref="AW15:AW20"/>
    <mergeCell ref="AW21:AW26"/>
    <mergeCell ref="AW27:AW32"/>
    <mergeCell ref="AW33:AW38"/>
    <mergeCell ref="AW39:AW44"/>
    <mergeCell ref="AW45:AW50"/>
    <mergeCell ref="AW51:AW56"/>
    <mergeCell ref="AW57:AW62"/>
    <mergeCell ref="AW63:AW68"/>
    <mergeCell ref="AW69:AW74"/>
    <mergeCell ref="AW75:AW80"/>
    <mergeCell ref="AW81:AW86"/>
    <mergeCell ref="AW87:AW92"/>
    <mergeCell ref="AW93:AW98"/>
    <mergeCell ref="AO6:AW6"/>
    <mergeCell ref="AQ7:AQ8"/>
    <mergeCell ref="AW201:AW206"/>
    <mergeCell ref="AW207:AW212"/>
    <mergeCell ref="AW213:AW218"/>
    <mergeCell ref="AW219:AW224"/>
    <mergeCell ref="AW225:AW230"/>
    <mergeCell ref="AW231:AW236"/>
    <mergeCell ref="AW237:AW242"/>
    <mergeCell ref="AW243:AW248"/>
    <mergeCell ref="AW249:AW254"/>
    <mergeCell ref="AI243:AI248"/>
    <mergeCell ref="AJ243:AJ248"/>
    <mergeCell ref="AI249:AI254"/>
    <mergeCell ref="AJ249:AJ254"/>
    <mergeCell ref="AK243:AK248"/>
    <mergeCell ref="AL243:AL248"/>
    <mergeCell ref="AM243:AM248"/>
    <mergeCell ref="AK249:AK254"/>
    <mergeCell ref="AL249:AL254"/>
    <mergeCell ref="AM249:AM254"/>
    <mergeCell ref="AW99:AW104"/>
    <mergeCell ref="AW105:AW110"/>
    <mergeCell ref="AW111:AW116"/>
    <mergeCell ref="AW117:AW122"/>
    <mergeCell ref="AW123:AW128"/>
    <mergeCell ref="AW129:AW134"/>
    <mergeCell ref="AW135:AW140"/>
    <mergeCell ref="AW141:AW146"/>
    <mergeCell ref="AW147:AW152"/>
    <mergeCell ref="AW153:AW158"/>
    <mergeCell ref="AW159:AW164"/>
  </mergeCells>
  <conditionalFormatting sqref="K9 K15 K21 K27 K33 K39 K45 K51 K57 K63 K69 K75 K81 K87 K93 K99 K105 K111 K117 K123 K129 K135 K141 K147 K153 K159 K165 K171 K177 K183 K189 K195 K201 K207 K213 K219 K225 K231 K237 K243 K249">
    <cfRule type="cellIs" dxfId="1272" priority="1793" operator="equal">
      <formula>"Muy Alta"</formula>
    </cfRule>
    <cfRule type="cellIs" dxfId="1271" priority="1794" operator="equal">
      <formula>"Alta"</formula>
    </cfRule>
    <cfRule type="cellIs" dxfId="1270" priority="1795" operator="equal">
      <formula>"Media"</formula>
    </cfRule>
    <cfRule type="cellIs" dxfId="1269" priority="1796" operator="equal">
      <formula>"Baja"</formula>
    </cfRule>
    <cfRule type="cellIs" dxfId="1268" priority="1797" operator="equal">
      <formula>"Muy Baja"</formula>
    </cfRule>
  </conditionalFormatting>
  <conditionalFormatting sqref="N9 N15 N21 N27 N33 N39 N45 N51 N57 N63 N69 N75 N81 N87 N93 N99 N105 N111 N117 N123 N129 N135 N141 N147 N153 N159 N165 N171 N177 N183 N189 N195 N201 N207 N213 N219 AX9:BT9 AX15:BT15 AX21:BT21 AX27:BT27 AX33:BT33 AX39:BT39 AX45:BT45 AX51:BT51 AX57:BT57 AX63:BT63 AX69:BT69 AX75:BT75 AX81:BT81 AX87:BT87 AX93:BT93 AX99:BT99 AX105:BT105 AX111:BT111 AX117:BT117 AX123:BT123 AX129:BT129 AX135:BT135 AX141:BT141 AX147:BT147 AX153:BT153 AX159:BT159 AX165:BT165 AX171:BT171 AX177:BT177 AX183:BT183 AX189:BT189 AX195:BT195 AX201:BT201 AX207:BT207 AX213:BT213 AX219:BT219 CB219:CD219 CB213:CD213 CB207:CD207 CB201:CD201 CB195:CD195 CB189:CD189 CB183:CD183 CB177:CD177 CB171:CD171 CB165:CD165 CB159:CD159 CB153:CD153 CB147:CD147 CB141:CD141 CB135:CD135 CB129:CD129 CB123:CD123 CB117:CD117 CB111:CD111 CB105:CD105 CB99:CD99 CB93:CD93 CB87:CD87 CB81:CD81 CB75:CD75 CB69:CD69 CB63:CD63 CB57:CD57 CB51:CD51 CB45:CD45 CB39:CD39 CB33:CD33 CB27:CD27 CB21:CD21 CB15:CD15 CB9:CD9 N225 N231 N237 N243 N249 CT9:DT9 CT15:DT15 CT21:DT21 CT27:DT27 CT33:DT33 CT39:DT39 CT45:DT45 CT51:DT51 CT57:DT57 CT63:DT63 CT69:DT69 CT75:DT75 CT81:DT81 CT87:DT87 CT93:DT93 CT99:DT99 CT105:DT105 CT111:DT111 CT117:DT117 CT123:DT123 CT129:DT129 CT135:DT135 CT141:DT141 CT147:DT147 CT153:DT153 CT159:DT159 CT165:DT165 CT171:DT171 CT177:DT177 CT183:DT183 CT189:DT189 CT195:DT195 CT201:DT201 CT207:DT207 CT213:DT213 CT219:DT219">
    <cfRule type="cellIs" dxfId="1267" priority="1788" operator="equal">
      <formula>"Catastrófico"</formula>
    </cfRule>
    <cfRule type="cellIs" dxfId="1266" priority="1789" operator="equal">
      <formula>"Mayor"</formula>
    </cfRule>
    <cfRule type="cellIs" dxfId="1265" priority="1790" operator="equal">
      <formula>"Moderado"</formula>
    </cfRule>
    <cfRule type="cellIs" dxfId="1264" priority="1791" operator="equal">
      <formula>"Menor"</formula>
    </cfRule>
    <cfRule type="cellIs" dxfId="1263" priority="1792" operator="equal">
      <formula>"Leve"</formula>
    </cfRule>
  </conditionalFormatting>
  <conditionalFormatting sqref="Q9 Q15 Q21 Q27 Q33 Q39 Q45 Q51 Q57 Q63 Q69 Q75 Q81 Q87 Q93 Q99 Q105 Q111 Q117 Q123 Q129 Q135 Q141 Q147 Q153 Q159 Q165 Q171 Q177 Q183 Q189 Q195 Q201 Q207 Q213 Q219 Q225 Q231 Q237 Q243 Q249">
    <cfRule type="cellIs" dxfId="1262" priority="1784" operator="equal">
      <formula>"Extremo"</formula>
    </cfRule>
    <cfRule type="cellIs" dxfId="1261" priority="1785" operator="equal">
      <formula>"Alto"</formula>
    </cfRule>
    <cfRule type="cellIs" dxfId="1260" priority="1786" operator="equal">
      <formula>"Moderado"</formula>
    </cfRule>
    <cfRule type="cellIs" dxfId="1259" priority="1787" operator="equal">
      <formula>"Bajo"</formula>
    </cfRule>
  </conditionalFormatting>
  <conditionalFormatting sqref="O9:P9">
    <cfRule type="cellIs" dxfId="1258" priority="1677" operator="equal">
      <formula>"Catastrófico"</formula>
    </cfRule>
    <cfRule type="cellIs" dxfId="1257" priority="1678" operator="equal">
      <formula>"Mayor"</formula>
    </cfRule>
    <cfRule type="cellIs" dxfId="1256" priority="1679" operator="equal">
      <formula>"Moderado"</formula>
    </cfRule>
    <cfRule type="cellIs" dxfId="1255" priority="1680" operator="equal">
      <formula>"Menor"</formula>
    </cfRule>
    <cfRule type="cellIs" dxfId="1254" priority="1681" operator="equal">
      <formula>"Leve"</formula>
    </cfRule>
  </conditionalFormatting>
  <conditionalFormatting sqref="O15:P15 O21:P21 O27:P27 O33:P33 O39:P39 O45:P45 O51:P51 O57:P57 O63:P63 O69:P69 O75:P75 O81:P81 O87:P87 O93:P93 O99:P99 O105:P105 O111:P111 O117:P117 O123:P123 O129:P129 O135:P135 O141:P141 O147:P147 O153:P153 O159:P159 O165:P165 O171:P171 O177:P177 O183:P183 O189:P189 O195:P195 O201:P201 O207:P207 O213:P213 O219:P219 O225:P225 O231:P231 O237:P237 O243:P243 O249:P249">
    <cfRule type="cellIs" dxfId="1253" priority="1339" operator="equal">
      <formula>"Catastrófico"</formula>
    </cfRule>
    <cfRule type="cellIs" dxfId="1252" priority="1340" operator="equal">
      <formula>"Mayor"</formula>
    </cfRule>
    <cfRule type="cellIs" dxfId="1251" priority="1341" operator="equal">
      <formula>"Moderado"</formula>
    </cfRule>
    <cfRule type="cellIs" dxfId="1250" priority="1342" operator="equal">
      <formula>"Menor"</formula>
    </cfRule>
    <cfRule type="cellIs" dxfId="1249" priority="1343" operator="equal">
      <formula>"Leve"</formula>
    </cfRule>
  </conditionalFormatting>
  <conditionalFormatting sqref="AL9 AL15 AL21 AL27 AL33 AL39 AL45 AL51 AL57 AL63 AL69 AL75 AL81 AL87 AL93 AL99 AL105 AL111 AL117 AL123 AL129 AL135 AL141 AL147 AL153 AL159 AL165 AL171 AL177 AL183 AL189 AL195 AL201 AL207 AL213 AL219 AL225 AL231 AL237 AL243 AL249">
    <cfRule type="cellIs" dxfId="1248" priority="1320" operator="equal">
      <formula>"Catastrófico"</formula>
    </cfRule>
    <cfRule type="cellIs" dxfId="1247" priority="1321" operator="equal">
      <formula>"Mayor"</formula>
    </cfRule>
    <cfRule type="cellIs" dxfId="1246" priority="1322" operator="equal">
      <formula>"Moderado"</formula>
    </cfRule>
    <cfRule type="cellIs" dxfId="1245" priority="1323" operator="equal">
      <formula>"Menor"</formula>
    </cfRule>
    <cfRule type="cellIs" dxfId="1244" priority="1324" operator="equal">
      <formula>"Leve"</formula>
    </cfRule>
  </conditionalFormatting>
  <conditionalFormatting sqref="AM9 AM15 AM21 AM27 AM33 AM39 AM45 AM51 AM57 AM63 AM69 AM75 AM81 AM87 AM93 AM99 AM105 AM111 AM117 AM123 AM129 AM135 AM141 AM147 AM153 AM159 AM165 AM171 AM177 AM183 AM189 AM195 AM201 AM207 AM213 AM219 AM225 AM231 AM237 AM243 AM249">
    <cfRule type="cellIs" dxfId="1243" priority="1316" operator="equal">
      <formula>"Extremo"</formula>
    </cfRule>
    <cfRule type="cellIs" dxfId="1242" priority="1317" operator="equal">
      <formula>"Alto"</formula>
    </cfRule>
    <cfRule type="cellIs" dxfId="1241" priority="1318" operator="equal">
      <formula>"Moderado"</formula>
    </cfRule>
    <cfRule type="cellIs" dxfId="1240" priority="1319" operator="equal">
      <formula>"Bajo"</formula>
    </cfRule>
  </conditionalFormatting>
  <conditionalFormatting sqref="AP15:AQ16">
    <cfRule type="cellIs" dxfId="1239" priority="736" operator="equal">
      <formula>"Catastrófico"</formula>
    </cfRule>
    <cfRule type="cellIs" dxfId="1238" priority="737" operator="equal">
      <formula>"Mayor"</formula>
    </cfRule>
    <cfRule type="cellIs" dxfId="1237" priority="738" operator="equal">
      <formula>"Moderado"</formula>
    </cfRule>
    <cfRule type="cellIs" dxfId="1236" priority="739" operator="equal">
      <formula>"Menor"</formula>
    </cfRule>
    <cfRule type="cellIs" dxfId="1235" priority="740" operator="equal">
      <formula>"Leve"</formula>
    </cfRule>
  </conditionalFormatting>
  <conditionalFormatting sqref="AP231:AQ232">
    <cfRule type="cellIs" dxfId="1234" priority="781" operator="equal">
      <formula>"Catastrófico"</formula>
    </cfRule>
    <cfRule type="cellIs" dxfId="1233" priority="782" operator="equal">
      <formula>"Mayor"</formula>
    </cfRule>
    <cfRule type="cellIs" dxfId="1232" priority="783" operator="equal">
      <formula>"Moderado"</formula>
    </cfRule>
    <cfRule type="cellIs" dxfId="1231" priority="784" operator="equal">
      <formula>"Menor"</formula>
    </cfRule>
    <cfRule type="cellIs" dxfId="1230" priority="785" operator="equal">
      <formula>"Leve"</formula>
    </cfRule>
  </conditionalFormatting>
  <conditionalFormatting sqref="AP237:AQ237">
    <cfRule type="cellIs" dxfId="1229" priority="766" operator="equal">
      <formula>"Catastrófico"</formula>
    </cfRule>
    <cfRule type="cellIs" dxfId="1228" priority="767" operator="equal">
      <formula>"Mayor"</formula>
    </cfRule>
    <cfRule type="cellIs" dxfId="1227" priority="768" operator="equal">
      <formula>"Moderado"</formula>
    </cfRule>
    <cfRule type="cellIs" dxfId="1226" priority="769" operator="equal">
      <formula>"Menor"</formula>
    </cfRule>
    <cfRule type="cellIs" dxfId="1225" priority="770" operator="equal">
      <formula>"Leve"</formula>
    </cfRule>
  </conditionalFormatting>
  <conditionalFormatting sqref="CE9:CS9 CE15:CS15 CE21:CS21 CE27:CS27 CE33:CS33 CE39:CS39 CE45:CS45 CE51:CS51 CE57:CS57 CE63:CS63 CE69:CS69 CE75:CS75 CE81:CS81 CE87:CS87 CE93:CS93 CE99:CS99 CE105:CS105 CE111:CS111 CE117:CS117 CE123:CS123 CE129:CS129 CE135:CS135 CE141:CS141 CE147:CS147 CE153:CS153 CE159:CS159 CE165:CS165 CE171:CS171 CE177:CS177 CE183:CS183 CE189:CS189 CE195:CS195 CE201:CS201 CE207:CS207 CE213:CS213 CE219:CS219">
    <cfRule type="cellIs" dxfId="1224" priority="1266" operator="equal">
      <formula>"Catastrófico"</formula>
    </cfRule>
    <cfRule type="cellIs" dxfId="1223" priority="1267" operator="equal">
      <formula>"Mayor"</formula>
    </cfRule>
    <cfRule type="cellIs" dxfId="1222" priority="1268" operator="equal">
      <formula>"Moderado"</formula>
    </cfRule>
    <cfRule type="cellIs" dxfId="1221" priority="1269" operator="equal">
      <formula>"Menor"</formula>
    </cfRule>
    <cfRule type="cellIs" dxfId="1220" priority="1270" operator="equal">
      <formula>"Leve"</formula>
    </cfRule>
  </conditionalFormatting>
  <conditionalFormatting sqref="BU9 BU15 BU21 BU27 BU33 BU39 BU45 BU51 BU57 BU63 BU69 BU75 BU81 BU87 BU93 BU99 BU105 BU111 BU117 BU123 BU129 BU135 BU141 BU147 BU153 BU159 BU165 BU171 BU177 BU183 BU189 BU195 BU201 BU207 BU213 BU219">
    <cfRule type="cellIs" dxfId="1219" priority="1261" operator="equal">
      <formula>"Catastrófico"</formula>
    </cfRule>
    <cfRule type="cellIs" dxfId="1218" priority="1262" operator="equal">
      <formula>"Mayor"</formula>
    </cfRule>
    <cfRule type="cellIs" dxfId="1217" priority="1263" operator="equal">
      <formula>"Moderado"</formula>
    </cfRule>
    <cfRule type="cellIs" dxfId="1216" priority="1264" operator="equal">
      <formula>"Menor"</formula>
    </cfRule>
    <cfRule type="cellIs" dxfId="1215" priority="1265" operator="equal">
      <formula>"Leve"</formula>
    </cfRule>
  </conditionalFormatting>
  <conditionalFormatting sqref="BV9:CA9 BV15:CA15 BV21:CA21 BV27:CA27 BV33:CA33 BV39:CA39 BV45:CA45 BV51:CA51 BV57:CA57 BV63:CA63 BV69:CA69 BV75:CA75 BV81:CA81 BV87:CA87 BV93:CA93 BV99:CA99 BV105:CA105 BV111:CA111 BV117:CA117 BV123:CA123 BV129:CA129 BV135:CA135 BV141:CA141 BV147:CA147 BV153:CA153 BV159:CA159 BV165:CA165 BV171:CA171 BV177:CA177 BV183:CA183 BV189:CA189 BV195:CA195 BV201:CA201 BV207:CA207 BV213:CA213 BV219:CA219">
    <cfRule type="cellIs" dxfId="1214" priority="1256" operator="equal">
      <formula>"Catastrófico"</formula>
    </cfRule>
    <cfRule type="cellIs" dxfId="1213" priority="1257" operator="equal">
      <formula>"Mayor"</formula>
    </cfRule>
    <cfRule type="cellIs" dxfId="1212" priority="1258" operator="equal">
      <formula>"Moderado"</formula>
    </cfRule>
    <cfRule type="cellIs" dxfId="1211" priority="1259" operator="equal">
      <formula>"Menor"</formula>
    </cfRule>
    <cfRule type="cellIs" dxfId="1210" priority="1260" operator="equal">
      <formula>"Leve"</formula>
    </cfRule>
  </conditionalFormatting>
  <conditionalFormatting sqref="AN21 AN27 AN33 AN69 AN75 AN87 AN99 AN105 AN111 AN147 AN153 AN165">
    <cfRule type="cellIs" dxfId="1209" priority="1251" operator="equal">
      <formula>"Catastrófico"</formula>
    </cfRule>
    <cfRule type="cellIs" dxfId="1208" priority="1252" operator="equal">
      <formula>"Mayor"</formula>
    </cfRule>
    <cfRule type="cellIs" dxfId="1207" priority="1253" operator="equal">
      <formula>"Moderado"</formula>
    </cfRule>
    <cfRule type="cellIs" dxfId="1206" priority="1254" operator="equal">
      <formula>"Menor"</formula>
    </cfRule>
    <cfRule type="cellIs" dxfId="1205" priority="1255" operator="equal">
      <formula>"Leve"</formula>
    </cfRule>
  </conditionalFormatting>
  <conditionalFormatting sqref="AO63 AO123 AO129 AO159 AO171">
    <cfRule type="cellIs" dxfId="1204" priority="1246" operator="equal">
      <formula>"Catastrófico"</formula>
    </cfRule>
    <cfRule type="cellIs" dxfId="1203" priority="1247" operator="equal">
      <formula>"Mayor"</formula>
    </cfRule>
    <cfRule type="cellIs" dxfId="1202" priority="1248" operator="equal">
      <formula>"Moderado"</formula>
    </cfRule>
    <cfRule type="cellIs" dxfId="1201" priority="1249" operator="equal">
      <formula>"Menor"</formula>
    </cfRule>
    <cfRule type="cellIs" dxfId="1200" priority="1250" operator="equal">
      <formula>"Leve"</formula>
    </cfRule>
  </conditionalFormatting>
  <conditionalFormatting sqref="AN9">
    <cfRule type="cellIs" dxfId="1199" priority="1241" operator="equal">
      <formula>"Catastrófico"</formula>
    </cfRule>
    <cfRule type="cellIs" dxfId="1198" priority="1242" operator="equal">
      <formula>"Mayor"</formula>
    </cfRule>
    <cfRule type="cellIs" dxfId="1197" priority="1243" operator="equal">
      <formula>"Moderado"</formula>
    </cfRule>
    <cfRule type="cellIs" dxfId="1196" priority="1244" operator="equal">
      <formula>"Menor"</formula>
    </cfRule>
    <cfRule type="cellIs" dxfId="1195" priority="1245" operator="equal">
      <formula>"Leve"</formula>
    </cfRule>
  </conditionalFormatting>
  <conditionalFormatting sqref="AN15">
    <cfRule type="cellIs" dxfId="1194" priority="1236" operator="equal">
      <formula>"Catastrófico"</formula>
    </cfRule>
    <cfRule type="cellIs" dxfId="1193" priority="1237" operator="equal">
      <formula>"Mayor"</formula>
    </cfRule>
    <cfRule type="cellIs" dxfId="1192" priority="1238" operator="equal">
      <formula>"Moderado"</formula>
    </cfRule>
    <cfRule type="cellIs" dxfId="1191" priority="1239" operator="equal">
      <formula>"Menor"</formula>
    </cfRule>
    <cfRule type="cellIs" dxfId="1190" priority="1240" operator="equal">
      <formula>"Leve"</formula>
    </cfRule>
  </conditionalFormatting>
  <conditionalFormatting sqref="AN57">
    <cfRule type="cellIs" dxfId="1189" priority="1231" operator="equal">
      <formula>"Catastrófico"</formula>
    </cfRule>
    <cfRule type="cellIs" dxfId="1188" priority="1232" operator="equal">
      <formula>"Mayor"</formula>
    </cfRule>
    <cfRule type="cellIs" dxfId="1187" priority="1233" operator="equal">
      <formula>"Moderado"</formula>
    </cfRule>
    <cfRule type="cellIs" dxfId="1186" priority="1234" operator="equal">
      <formula>"Menor"</formula>
    </cfRule>
    <cfRule type="cellIs" dxfId="1185" priority="1235" operator="equal">
      <formula>"Leve"</formula>
    </cfRule>
  </conditionalFormatting>
  <conditionalFormatting sqref="AO57">
    <cfRule type="cellIs" dxfId="1184" priority="1226" operator="equal">
      <formula>"Catastrófico"</formula>
    </cfRule>
    <cfRule type="cellIs" dxfId="1183" priority="1227" operator="equal">
      <formula>"Mayor"</formula>
    </cfRule>
    <cfRule type="cellIs" dxfId="1182" priority="1228" operator="equal">
      <formula>"Moderado"</formula>
    </cfRule>
    <cfRule type="cellIs" dxfId="1181" priority="1229" operator="equal">
      <formula>"Menor"</formula>
    </cfRule>
    <cfRule type="cellIs" dxfId="1180" priority="1230" operator="equal">
      <formula>"Leve"</formula>
    </cfRule>
  </conditionalFormatting>
  <conditionalFormatting sqref="AN45">
    <cfRule type="cellIs" dxfId="1179" priority="1221" operator="equal">
      <formula>"Catastrófico"</formula>
    </cfRule>
    <cfRule type="cellIs" dxfId="1178" priority="1222" operator="equal">
      <formula>"Mayor"</formula>
    </cfRule>
    <cfRule type="cellIs" dxfId="1177" priority="1223" operator="equal">
      <formula>"Moderado"</formula>
    </cfRule>
    <cfRule type="cellIs" dxfId="1176" priority="1224" operator="equal">
      <formula>"Menor"</formula>
    </cfRule>
    <cfRule type="cellIs" dxfId="1175" priority="1225" operator="equal">
      <formula>"Leve"</formula>
    </cfRule>
  </conditionalFormatting>
  <conditionalFormatting sqref="AO51">
    <cfRule type="cellIs" dxfId="1174" priority="1216" operator="equal">
      <formula>"Catastrófico"</formula>
    </cfRule>
    <cfRule type="cellIs" dxfId="1173" priority="1217" operator="equal">
      <formula>"Mayor"</formula>
    </cfRule>
    <cfRule type="cellIs" dxfId="1172" priority="1218" operator="equal">
      <formula>"Moderado"</formula>
    </cfRule>
    <cfRule type="cellIs" dxfId="1171" priority="1219" operator="equal">
      <formula>"Menor"</formula>
    </cfRule>
    <cfRule type="cellIs" dxfId="1170" priority="1220" operator="equal">
      <formula>"Leve"</formula>
    </cfRule>
  </conditionalFormatting>
  <conditionalFormatting sqref="AO75">
    <cfRule type="cellIs" dxfId="1169" priority="1211" operator="equal">
      <formula>"Catastrófico"</formula>
    </cfRule>
    <cfRule type="cellIs" dxfId="1168" priority="1212" operator="equal">
      <formula>"Mayor"</formula>
    </cfRule>
    <cfRule type="cellIs" dxfId="1167" priority="1213" operator="equal">
      <formula>"Moderado"</formula>
    </cfRule>
    <cfRule type="cellIs" dxfId="1166" priority="1214" operator="equal">
      <formula>"Menor"</formula>
    </cfRule>
    <cfRule type="cellIs" dxfId="1165" priority="1215" operator="equal">
      <formula>"Leve"</formula>
    </cfRule>
  </conditionalFormatting>
  <conditionalFormatting sqref="AO69">
    <cfRule type="cellIs" dxfId="1164" priority="1206" operator="equal">
      <formula>"Catastrófico"</formula>
    </cfRule>
    <cfRule type="cellIs" dxfId="1163" priority="1207" operator="equal">
      <formula>"Mayor"</formula>
    </cfRule>
    <cfRule type="cellIs" dxfId="1162" priority="1208" operator="equal">
      <formula>"Moderado"</formula>
    </cfRule>
    <cfRule type="cellIs" dxfId="1161" priority="1209" operator="equal">
      <formula>"Menor"</formula>
    </cfRule>
    <cfRule type="cellIs" dxfId="1160" priority="1210" operator="equal">
      <formula>"Leve"</formula>
    </cfRule>
  </conditionalFormatting>
  <conditionalFormatting sqref="AO87">
    <cfRule type="cellIs" dxfId="1159" priority="1201" operator="equal">
      <formula>"Catastrófico"</formula>
    </cfRule>
    <cfRule type="cellIs" dxfId="1158" priority="1202" operator="equal">
      <formula>"Mayor"</formula>
    </cfRule>
    <cfRule type="cellIs" dxfId="1157" priority="1203" operator="equal">
      <formula>"Moderado"</formula>
    </cfRule>
    <cfRule type="cellIs" dxfId="1156" priority="1204" operator="equal">
      <formula>"Menor"</formula>
    </cfRule>
    <cfRule type="cellIs" dxfId="1155" priority="1205" operator="equal">
      <formula>"Leve"</formula>
    </cfRule>
  </conditionalFormatting>
  <conditionalFormatting sqref="AO99">
    <cfRule type="cellIs" dxfId="1154" priority="1196" operator="equal">
      <formula>"Catastrófico"</formula>
    </cfRule>
    <cfRule type="cellIs" dxfId="1153" priority="1197" operator="equal">
      <formula>"Mayor"</formula>
    </cfRule>
    <cfRule type="cellIs" dxfId="1152" priority="1198" operator="equal">
      <formula>"Moderado"</formula>
    </cfRule>
    <cfRule type="cellIs" dxfId="1151" priority="1199" operator="equal">
      <formula>"Menor"</formula>
    </cfRule>
    <cfRule type="cellIs" dxfId="1150" priority="1200" operator="equal">
      <formula>"Leve"</formula>
    </cfRule>
  </conditionalFormatting>
  <conditionalFormatting sqref="AO105">
    <cfRule type="cellIs" dxfId="1149" priority="1191" operator="equal">
      <formula>"Catastrófico"</formula>
    </cfRule>
    <cfRule type="cellIs" dxfId="1148" priority="1192" operator="equal">
      <formula>"Mayor"</formula>
    </cfRule>
    <cfRule type="cellIs" dxfId="1147" priority="1193" operator="equal">
      <formula>"Moderado"</formula>
    </cfRule>
    <cfRule type="cellIs" dxfId="1146" priority="1194" operator="equal">
      <formula>"Menor"</formula>
    </cfRule>
    <cfRule type="cellIs" dxfId="1145" priority="1195" operator="equal">
      <formula>"Leve"</formula>
    </cfRule>
  </conditionalFormatting>
  <conditionalFormatting sqref="AN81">
    <cfRule type="cellIs" dxfId="1144" priority="1186" operator="equal">
      <formula>"Catastrófico"</formula>
    </cfRule>
    <cfRule type="cellIs" dxfId="1143" priority="1187" operator="equal">
      <formula>"Mayor"</formula>
    </cfRule>
    <cfRule type="cellIs" dxfId="1142" priority="1188" operator="equal">
      <formula>"Moderado"</formula>
    </cfRule>
    <cfRule type="cellIs" dxfId="1141" priority="1189" operator="equal">
      <formula>"Menor"</formula>
    </cfRule>
    <cfRule type="cellIs" dxfId="1140" priority="1190" operator="equal">
      <formula>"Leve"</formula>
    </cfRule>
  </conditionalFormatting>
  <conditionalFormatting sqref="AO81">
    <cfRule type="cellIs" dxfId="1139" priority="1181" operator="equal">
      <formula>"Catastrófico"</formula>
    </cfRule>
    <cfRule type="cellIs" dxfId="1138" priority="1182" operator="equal">
      <formula>"Mayor"</formula>
    </cfRule>
    <cfRule type="cellIs" dxfId="1137" priority="1183" operator="equal">
      <formula>"Moderado"</formula>
    </cfRule>
    <cfRule type="cellIs" dxfId="1136" priority="1184" operator="equal">
      <formula>"Menor"</formula>
    </cfRule>
    <cfRule type="cellIs" dxfId="1135" priority="1185" operator="equal">
      <formula>"Leve"</formula>
    </cfRule>
  </conditionalFormatting>
  <conditionalFormatting sqref="AN93">
    <cfRule type="cellIs" dxfId="1134" priority="1176" operator="equal">
      <formula>"Catastrófico"</formula>
    </cfRule>
    <cfRule type="cellIs" dxfId="1133" priority="1177" operator="equal">
      <formula>"Mayor"</formula>
    </cfRule>
    <cfRule type="cellIs" dxfId="1132" priority="1178" operator="equal">
      <formula>"Moderado"</formula>
    </cfRule>
    <cfRule type="cellIs" dxfId="1131" priority="1179" operator="equal">
      <formula>"Menor"</formula>
    </cfRule>
    <cfRule type="cellIs" dxfId="1130" priority="1180" operator="equal">
      <formula>"Leve"</formula>
    </cfRule>
  </conditionalFormatting>
  <conditionalFormatting sqref="AO93">
    <cfRule type="cellIs" dxfId="1129" priority="1171" operator="equal">
      <formula>"Catastrófico"</formula>
    </cfRule>
    <cfRule type="cellIs" dxfId="1128" priority="1172" operator="equal">
      <formula>"Mayor"</formula>
    </cfRule>
    <cfRule type="cellIs" dxfId="1127" priority="1173" operator="equal">
      <formula>"Moderado"</formula>
    </cfRule>
    <cfRule type="cellIs" dxfId="1126" priority="1174" operator="equal">
      <formula>"Menor"</formula>
    </cfRule>
    <cfRule type="cellIs" dxfId="1125" priority="1175" operator="equal">
      <formula>"Leve"</formula>
    </cfRule>
  </conditionalFormatting>
  <conditionalFormatting sqref="AN63">
    <cfRule type="cellIs" dxfId="1124" priority="1166" operator="equal">
      <formula>"Catastrófico"</formula>
    </cfRule>
    <cfRule type="cellIs" dxfId="1123" priority="1167" operator="equal">
      <formula>"Mayor"</formula>
    </cfRule>
    <cfRule type="cellIs" dxfId="1122" priority="1168" operator="equal">
      <formula>"Moderado"</formula>
    </cfRule>
    <cfRule type="cellIs" dxfId="1121" priority="1169" operator="equal">
      <formula>"Menor"</formula>
    </cfRule>
    <cfRule type="cellIs" dxfId="1120" priority="1170" operator="equal">
      <formula>"Leve"</formula>
    </cfRule>
  </conditionalFormatting>
  <conditionalFormatting sqref="AN177">
    <cfRule type="cellIs" dxfId="1119" priority="1161" operator="equal">
      <formula>"Catastrófico"</formula>
    </cfRule>
    <cfRule type="cellIs" dxfId="1118" priority="1162" operator="equal">
      <formula>"Mayor"</formula>
    </cfRule>
    <cfRule type="cellIs" dxfId="1117" priority="1163" operator="equal">
      <formula>"Moderado"</formula>
    </cfRule>
    <cfRule type="cellIs" dxfId="1116" priority="1164" operator="equal">
      <formula>"Menor"</formula>
    </cfRule>
    <cfRule type="cellIs" dxfId="1115" priority="1165" operator="equal">
      <formula>"Leve"</formula>
    </cfRule>
  </conditionalFormatting>
  <conditionalFormatting sqref="AO177">
    <cfRule type="cellIs" dxfId="1114" priority="1156" operator="equal">
      <formula>"Catastrófico"</formula>
    </cfRule>
    <cfRule type="cellIs" dxfId="1113" priority="1157" operator="equal">
      <formula>"Mayor"</formula>
    </cfRule>
    <cfRule type="cellIs" dxfId="1112" priority="1158" operator="equal">
      <formula>"Moderado"</formula>
    </cfRule>
    <cfRule type="cellIs" dxfId="1111" priority="1159" operator="equal">
      <formula>"Menor"</formula>
    </cfRule>
    <cfRule type="cellIs" dxfId="1110" priority="1160" operator="equal">
      <formula>"Leve"</formula>
    </cfRule>
  </conditionalFormatting>
  <conditionalFormatting sqref="AN183">
    <cfRule type="cellIs" dxfId="1109" priority="1151" operator="equal">
      <formula>"Catastrófico"</formula>
    </cfRule>
    <cfRule type="cellIs" dxfId="1108" priority="1152" operator="equal">
      <formula>"Mayor"</formula>
    </cfRule>
    <cfRule type="cellIs" dxfId="1107" priority="1153" operator="equal">
      <formula>"Moderado"</formula>
    </cfRule>
    <cfRule type="cellIs" dxfId="1106" priority="1154" operator="equal">
      <formula>"Menor"</formula>
    </cfRule>
    <cfRule type="cellIs" dxfId="1105" priority="1155" operator="equal">
      <formula>"Leve"</formula>
    </cfRule>
  </conditionalFormatting>
  <conditionalFormatting sqref="AO183">
    <cfRule type="cellIs" dxfId="1104" priority="1146" operator="equal">
      <formula>"Catastrófico"</formula>
    </cfRule>
    <cfRule type="cellIs" dxfId="1103" priority="1147" operator="equal">
      <formula>"Mayor"</formula>
    </cfRule>
    <cfRule type="cellIs" dxfId="1102" priority="1148" operator="equal">
      <formula>"Moderado"</formula>
    </cfRule>
    <cfRule type="cellIs" dxfId="1101" priority="1149" operator="equal">
      <formula>"Menor"</formula>
    </cfRule>
    <cfRule type="cellIs" dxfId="1100" priority="1150" operator="equal">
      <formula>"Leve"</formula>
    </cfRule>
  </conditionalFormatting>
  <conditionalFormatting sqref="AN189">
    <cfRule type="cellIs" dxfId="1099" priority="1141" operator="equal">
      <formula>"Catastrófico"</formula>
    </cfRule>
    <cfRule type="cellIs" dxfId="1098" priority="1142" operator="equal">
      <formula>"Mayor"</formula>
    </cfRule>
    <cfRule type="cellIs" dxfId="1097" priority="1143" operator="equal">
      <formula>"Moderado"</formula>
    </cfRule>
    <cfRule type="cellIs" dxfId="1096" priority="1144" operator="equal">
      <formula>"Menor"</formula>
    </cfRule>
    <cfRule type="cellIs" dxfId="1095" priority="1145" operator="equal">
      <formula>"Leve"</formula>
    </cfRule>
  </conditionalFormatting>
  <conditionalFormatting sqref="AO189">
    <cfRule type="cellIs" dxfId="1094" priority="1136" operator="equal">
      <formula>"Catastrófico"</formula>
    </cfRule>
    <cfRule type="cellIs" dxfId="1093" priority="1137" operator="equal">
      <formula>"Mayor"</formula>
    </cfRule>
    <cfRule type="cellIs" dxfId="1092" priority="1138" operator="equal">
      <formula>"Moderado"</formula>
    </cfRule>
    <cfRule type="cellIs" dxfId="1091" priority="1139" operator="equal">
      <formula>"Menor"</formula>
    </cfRule>
    <cfRule type="cellIs" dxfId="1090" priority="1140" operator="equal">
      <formula>"Leve"</formula>
    </cfRule>
  </conditionalFormatting>
  <conditionalFormatting sqref="AN195">
    <cfRule type="cellIs" dxfId="1089" priority="1131" operator="equal">
      <formula>"Catastrófico"</formula>
    </cfRule>
    <cfRule type="cellIs" dxfId="1088" priority="1132" operator="equal">
      <formula>"Mayor"</formula>
    </cfRule>
    <cfRule type="cellIs" dxfId="1087" priority="1133" operator="equal">
      <formula>"Moderado"</formula>
    </cfRule>
    <cfRule type="cellIs" dxfId="1086" priority="1134" operator="equal">
      <formula>"Menor"</formula>
    </cfRule>
    <cfRule type="cellIs" dxfId="1085" priority="1135" operator="equal">
      <formula>"Leve"</formula>
    </cfRule>
  </conditionalFormatting>
  <conditionalFormatting sqref="AO195">
    <cfRule type="cellIs" dxfId="1084" priority="1126" operator="equal">
      <formula>"Catastrófico"</formula>
    </cfRule>
    <cfRule type="cellIs" dxfId="1083" priority="1127" operator="equal">
      <formula>"Mayor"</formula>
    </cfRule>
    <cfRule type="cellIs" dxfId="1082" priority="1128" operator="equal">
      <formula>"Moderado"</formula>
    </cfRule>
    <cfRule type="cellIs" dxfId="1081" priority="1129" operator="equal">
      <formula>"Menor"</formula>
    </cfRule>
    <cfRule type="cellIs" dxfId="1080" priority="1130" operator="equal">
      <formula>"Leve"</formula>
    </cfRule>
  </conditionalFormatting>
  <conditionalFormatting sqref="AN201">
    <cfRule type="cellIs" dxfId="1079" priority="1121" operator="equal">
      <formula>"Catastrófico"</formula>
    </cfRule>
    <cfRule type="cellIs" dxfId="1078" priority="1122" operator="equal">
      <formula>"Mayor"</formula>
    </cfRule>
    <cfRule type="cellIs" dxfId="1077" priority="1123" operator="equal">
      <formula>"Moderado"</formula>
    </cfRule>
    <cfRule type="cellIs" dxfId="1076" priority="1124" operator="equal">
      <formula>"Menor"</formula>
    </cfRule>
    <cfRule type="cellIs" dxfId="1075" priority="1125" operator="equal">
      <formula>"Leve"</formula>
    </cfRule>
  </conditionalFormatting>
  <conditionalFormatting sqref="AO201">
    <cfRule type="cellIs" dxfId="1074" priority="1116" operator="equal">
      <formula>"Catastrófico"</formula>
    </cfRule>
    <cfRule type="cellIs" dxfId="1073" priority="1117" operator="equal">
      <formula>"Mayor"</formula>
    </cfRule>
    <cfRule type="cellIs" dxfId="1072" priority="1118" operator="equal">
      <formula>"Moderado"</formula>
    </cfRule>
    <cfRule type="cellIs" dxfId="1071" priority="1119" operator="equal">
      <formula>"Menor"</formula>
    </cfRule>
    <cfRule type="cellIs" dxfId="1070" priority="1120" operator="equal">
      <formula>"Leve"</formula>
    </cfRule>
  </conditionalFormatting>
  <conditionalFormatting sqref="AN207">
    <cfRule type="cellIs" dxfId="1069" priority="1111" operator="equal">
      <formula>"Catastrófico"</formula>
    </cfRule>
    <cfRule type="cellIs" dxfId="1068" priority="1112" operator="equal">
      <formula>"Mayor"</formula>
    </cfRule>
    <cfRule type="cellIs" dxfId="1067" priority="1113" operator="equal">
      <formula>"Moderado"</formula>
    </cfRule>
    <cfRule type="cellIs" dxfId="1066" priority="1114" operator="equal">
      <formula>"Menor"</formula>
    </cfRule>
    <cfRule type="cellIs" dxfId="1065" priority="1115" operator="equal">
      <formula>"Leve"</formula>
    </cfRule>
  </conditionalFormatting>
  <conditionalFormatting sqref="AO207">
    <cfRule type="cellIs" dxfId="1064" priority="1106" operator="equal">
      <formula>"Catastrófico"</formula>
    </cfRule>
    <cfRule type="cellIs" dxfId="1063" priority="1107" operator="equal">
      <formula>"Mayor"</formula>
    </cfRule>
    <cfRule type="cellIs" dxfId="1062" priority="1108" operator="equal">
      <formula>"Moderado"</formula>
    </cfRule>
    <cfRule type="cellIs" dxfId="1061" priority="1109" operator="equal">
      <formula>"Menor"</formula>
    </cfRule>
    <cfRule type="cellIs" dxfId="1060" priority="1110" operator="equal">
      <formula>"Leve"</formula>
    </cfRule>
  </conditionalFormatting>
  <conditionalFormatting sqref="AN213">
    <cfRule type="cellIs" dxfId="1059" priority="1101" operator="equal">
      <formula>"Catastrófico"</formula>
    </cfRule>
    <cfRule type="cellIs" dxfId="1058" priority="1102" operator="equal">
      <formula>"Mayor"</formula>
    </cfRule>
    <cfRule type="cellIs" dxfId="1057" priority="1103" operator="equal">
      <formula>"Moderado"</formula>
    </cfRule>
    <cfRule type="cellIs" dxfId="1056" priority="1104" operator="equal">
      <formula>"Menor"</formula>
    </cfRule>
    <cfRule type="cellIs" dxfId="1055" priority="1105" operator="equal">
      <formula>"Leve"</formula>
    </cfRule>
  </conditionalFormatting>
  <conditionalFormatting sqref="AO213">
    <cfRule type="cellIs" dxfId="1054" priority="1096" operator="equal">
      <formula>"Catastrófico"</formula>
    </cfRule>
    <cfRule type="cellIs" dxfId="1053" priority="1097" operator="equal">
      <formula>"Mayor"</formula>
    </cfRule>
    <cfRule type="cellIs" dxfId="1052" priority="1098" operator="equal">
      <formula>"Moderado"</formula>
    </cfRule>
    <cfRule type="cellIs" dxfId="1051" priority="1099" operator="equal">
      <formula>"Menor"</formula>
    </cfRule>
    <cfRule type="cellIs" dxfId="1050" priority="1100" operator="equal">
      <formula>"Leve"</formula>
    </cfRule>
  </conditionalFormatting>
  <conditionalFormatting sqref="AO111">
    <cfRule type="cellIs" dxfId="1049" priority="1091" operator="equal">
      <formula>"Catastrófico"</formula>
    </cfRule>
    <cfRule type="cellIs" dxfId="1048" priority="1092" operator="equal">
      <formula>"Mayor"</formula>
    </cfRule>
    <cfRule type="cellIs" dxfId="1047" priority="1093" operator="equal">
      <formula>"Moderado"</formula>
    </cfRule>
    <cfRule type="cellIs" dxfId="1046" priority="1094" operator="equal">
      <formula>"Menor"</formula>
    </cfRule>
    <cfRule type="cellIs" dxfId="1045" priority="1095" operator="equal">
      <formula>"Leve"</formula>
    </cfRule>
  </conditionalFormatting>
  <conditionalFormatting sqref="AN51">
    <cfRule type="cellIs" dxfId="1044" priority="1086" operator="equal">
      <formula>"Catastrófico"</formula>
    </cfRule>
    <cfRule type="cellIs" dxfId="1043" priority="1087" operator="equal">
      <formula>"Mayor"</formula>
    </cfRule>
    <cfRule type="cellIs" dxfId="1042" priority="1088" operator="equal">
      <formula>"Moderado"</formula>
    </cfRule>
    <cfRule type="cellIs" dxfId="1041" priority="1089" operator="equal">
      <formula>"Menor"</formula>
    </cfRule>
    <cfRule type="cellIs" dxfId="1040" priority="1090" operator="equal">
      <formula>"Leve"</formula>
    </cfRule>
  </conditionalFormatting>
  <conditionalFormatting sqref="AO45">
    <cfRule type="cellIs" dxfId="1039" priority="1081" operator="equal">
      <formula>"Catastrófico"</formula>
    </cfRule>
    <cfRule type="cellIs" dxfId="1038" priority="1082" operator="equal">
      <formula>"Mayor"</formula>
    </cfRule>
    <cfRule type="cellIs" dxfId="1037" priority="1083" operator="equal">
      <formula>"Moderado"</formula>
    </cfRule>
    <cfRule type="cellIs" dxfId="1036" priority="1084" operator="equal">
      <formula>"Menor"</formula>
    </cfRule>
    <cfRule type="cellIs" dxfId="1035" priority="1085" operator="equal">
      <formula>"Leve"</formula>
    </cfRule>
  </conditionalFormatting>
  <conditionalFormatting sqref="AN117">
    <cfRule type="cellIs" dxfId="1034" priority="1076" operator="equal">
      <formula>"Catastrófico"</formula>
    </cfRule>
    <cfRule type="cellIs" dxfId="1033" priority="1077" operator="equal">
      <formula>"Mayor"</formula>
    </cfRule>
    <cfRule type="cellIs" dxfId="1032" priority="1078" operator="equal">
      <formula>"Moderado"</formula>
    </cfRule>
    <cfRule type="cellIs" dxfId="1031" priority="1079" operator="equal">
      <formula>"Menor"</formula>
    </cfRule>
    <cfRule type="cellIs" dxfId="1030" priority="1080" operator="equal">
      <formula>"Leve"</formula>
    </cfRule>
  </conditionalFormatting>
  <conditionalFormatting sqref="AO117">
    <cfRule type="cellIs" dxfId="1029" priority="1071" operator="equal">
      <formula>"Catastrófico"</formula>
    </cfRule>
    <cfRule type="cellIs" dxfId="1028" priority="1072" operator="equal">
      <formula>"Mayor"</formula>
    </cfRule>
    <cfRule type="cellIs" dxfId="1027" priority="1073" operator="equal">
      <formula>"Moderado"</formula>
    </cfRule>
    <cfRule type="cellIs" dxfId="1026" priority="1074" operator="equal">
      <formula>"Menor"</formula>
    </cfRule>
    <cfRule type="cellIs" dxfId="1025" priority="1075" operator="equal">
      <formula>"Leve"</formula>
    </cfRule>
  </conditionalFormatting>
  <conditionalFormatting sqref="AN237">
    <cfRule type="cellIs" dxfId="1024" priority="1066" operator="equal">
      <formula>"Catastrófico"</formula>
    </cfRule>
    <cfRule type="cellIs" dxfId="1023" priority="1067" operator="equal">
      <formula>"Mayor"</formula>
    </cfRule>
    <cfRule type="cellIs" dxfId="1022" priority="1068" operator="equal">
      <formula>"Moderado"</formula>
    </cfRule>
    <cfRule type="cellIs" dxfId="1021" priority="1069" operator="equal">
      <formula>"Menor"</formula>
    </cfRule>
    <cfRule type="cellIs" dxfId="1020" priority="1070" operator="equal">
      <formula>"Leve"</formula>
    </cfRule>
  </conditionalFormatting>
  <conditionalFormatting sqref="AN219">
    <cfRule type="cellIs" dxfId="1019" priority="1061" operator="equal">
      <formula>"Catastrófico"</formula>
    </cfRule>
    <cfRule type="cellIs" dxfId="1018" priority="1062" operator="equal">
      <formula>"Mayor"</formula>
    </cfRule>
    <cfRule type="cellIs" dxfId="1017" priority="1063" operator="equal">
      <formula>"Moderado"</formula>
    </cfRule>
    <cfRule type="cellIs" dxfId="1016" priority="1064" operator="equal">
      <formula>"Menor"</formula>
    </cfRule>
    <cfRule type="cellIs" dxfId="1015" priority="1065" operator="equal">
      <formula>"Leve"</formula>
    </cfRule>
  </conditionalFormatting>
  <conditionalFormatting sqref="AO219">
    <cfRule type="cellIs" dxfId="1014" priority="1056" operator="equal">
      <formula>"Catastrófico"</formula>
    </cfRule>
    <cfRule type="cellIs" dxfId="1013" priority="1057" operator="equal">
      <formula>"Mayor"</formula>
    </cfRule>
    <cfRule type="cellIs" dxfId="1012" priority="1058" operator="equal">
      <formula>"Moderado"</formula>
    </cfRule>
    <cfRule type="cellIs" dxfId="1011" priority="1059" operator="equal">
      <formula>"Menor"</formula>
    </cfRule>
    <cfRule type="cellIs" dxfId="1010" priority="1060" operator="equal">
      <formula>"Leve"</formula>
    </cfRule>
  </conditionalFormatting>
  <conditionalFormatting sqref="AN225">
    <cfRule type="cellIs" dxfId="1009" priority="1051" operator="equal">
      <formula>"Catastrófico"</formula>
    </cfRule>
    <cfRule type="cellIs" dxfId="1008" priority="1052" operator="equal">
      <formula>"Mayor"</formula>
    </cfRule>
    <cfRule type="cellIs" dxfId="1007" priority="1053" operator="equal">
      <formula>"Moderado"</formula>
    </cfRule>
    <cfRule type="cellIs" dxfId="1006" priority="1054" operator="equal">
      <formula>"Menor"</formula>
    </cfRule>
    <cfRule type="cellIs" dxfId="1005" priority="1055" operator="equal">
      <formula>"Leve"</formula>
    </cfRule>
  </conditionalFormatting>
  <conditionalFormatting sqref="AO225">
    <cfRule type="cellIs" dxfId="1004" priority="1046" operator="equal">
      <formula>"Catastrófico"</formula>
    </cfRule>
    <cfRule type="cellIs" dxfId="1003" priority="1047" operator="equal">
      <formula>"Mayor"</formula>
    </cfRule>
    <cfRule type="cellIs" dxfId="1002" priority="1048" operator="equal">
      <formula>"Moderado"</formula>
    </cfRule>
    <cfRule type="cellIs" dxfId="1001" priority="1049" operator="equal">
      <formula>"Menor"</formula>
    </cfRule>
    <cfRule type="cellIs" dxfId="1000" priority="1050" operator="equal">
      <formula>"Leve"</formula>
    </cfRule>
  </conditionalFormatting>
  <conditionalFormatting sqref="AN231">
    <cfRule type="cellIs" dxfId="999" priority="1041" operator="equal">
      <formula>"Catastrófico"</formula>
    </cfRule>
    <cfRule type="cellIs" dxfId="998" priority="1042" operator="equal">
      <formula>"Mayor"</formula>
    </cfRule>
    <cfRule type="cellIs" dxfId="997" priority="1043" operator="equal">
      <formula>"Moderado"</formula>
    </cfRule>
    <cfRule type="cellIs" dxfId="996" priority="1044" operator="equal">
      <formula>"Menor"</formula>
    </cfRule>
    <cfRule type="cellIs" dxfId="995" priority="1045" operator="equal">
      <formula>"Leve"</formula>
    </cfRule>
  </conditionalFormatting>
  <conditionalFormatting sqref="AO231">
    <cfRule type="cellIs" dxfId="994" priority="1036" operator="equal">
      <formula>"Catastrófico"</formula>
    </cfRule>
    <cfRule type="cellIs" dxfId="993" priority="1037" operator="equal">
      <formula>"Mayor"</formula>
    </cfRule>
    <cfRule type="cellIs" dxfId="992" priority="1038" operator="equal">
      <formula>"Moderado"</formula>
    </cfRule>
    <cfRule type="cellIs" dxfId="991" priority="1039" operator="equal">
      <formula>"Menor"</formula>
    </cfRule>
    <cfRule type="cellIs" dxfId="990" priority="1040" operator="equal">
      <formula>"Leve"</formula>
    </cfRule>
  </conditionalFormatting>
  <conditionalFormatting sqref="AN135">
    <cfRule type="cellIs" dxfId="989" priority="1031" operator="equal">
      <formula>"Catastrófico"</formula>
    </cfRule>
    <cfRule type="cellIs" dxfId="988" priority="1032" operator="equal">
      <formula>"Mayor"</formula>
    </cfRule>
    <cfRule type="cellIs" dxfId="987" priority="1033" operator="equal">
      <formula>"Moderado"</formula>
    </cfRule>
    <cfRule type="cellIs" dxfId="986" priority="1034" operator="equal">
      <formula>"Menor"</formula>
    </cfRule>
    <cfRule type="cellIs" dxfId="985" priority="1035" operator="equal">
      <formula>"Leve"</formula>
    </cfRule>
  </conditionalFormatting>
  <conditionalFormatting sqref="AO135">
    <cfRule type="cellIs" dxfId="984" priority="1026" operator="equal">
      <formula>"Catastrófico"</formula>
    </cfRule>
    <cfRule type="cellIs" dxfId="983" priority="1027" operator="equal">
      <formula>"Mayor"</formula>
    </cfRule>
    <cfRule type="cellIs" dxfId="982" priority="1028" operator="equal">
      <formula>"Moderado"</formula>
    </cfRule>
    <cfRule type="cellIs" dxfId="981" priority="1029" operator="equal">
      <formula>"Menor"</formula>
    </cfRule>
    <cfRule type="cellIs" dxfId="980" priority="1030" operator="equal">
      <formula>"Leve"</formula>
    </cfRule>
  </conditionalFormatting>
  <conditionalFormatting sqref="AN243">
    <cfRule type="cellIs" dxfId="979" priority="1021" operator="equal">
      <formula>"Catastrófico"</formula>
    </cfRule>
    <cfRule type="cellIs" dxfId="978" priority="1022" operator="equal">
      <formula>"Mayor"</formula>
    </cfRule>
    <cfRule type="cellIs" dxfId="977" priority="1023" operator="equal">
      <formula>"Moderado"</formula>
    </cfRule>
    <cfRule type="cellIs" dxfId="976" priority="1024" operator="equal">
      <formula>"Menor"</formula>
    </cfRule>
    <cfRule type="cellIs" dxfId="975" priority="1025" operator="equal">
      <formula>"Leve"</formula>
    </cfRule>
  </conditionalFormatting>
  <conditionalFormatting sqref="AO237">
    <cfRule type="cellIs" dxfId="974" priority="1006" operator="equal">
      <formula>"Catastrófico"</formula>
    </cfRule>
    <cfRule type="cellIs" dxfId="973" priority="1007" operator="equal">
      <formula>"Mayor"</formula>
    </cfRule>
    <cfRule type="cellIs" dxfId="972" priority="1008" operator="equal">
      <formula>"Moderado"</formula>
    </cfRule>
    <cfRule type="cellIs" dxfId="971" priority="1009" operator="equal">
      <formula>"Menor"</formula>
    </cfRule>
    <cfRule type="cellIs" dxfId="970" priority="1010" operator="equal">
      <formula>"Leve"</formula>
    </cfRule>
  </conditionalFormatting>
  <conditionalFormatting sqref="AO238">
    <cfRule type="cellIs" dxfId="969" priority="1001" operator="equal">
      <formula>"Catastrófico"</formula>
    </cfRule>
    <cfRule type="cellIs" dxfId="968" priority="1002" operator="equal">
      <formula>"Mayor"</formula>
    </cfRule>
    <cfRule type="cellIs" dxfId="967" priority="1003" operator="equal">
      <formula>"Moderado"</formula>
    </cfRule>
    <cfRule type="cellIs" dxfId="966" priority="1004" operator="equal">
      <formula>"Menor"</formula>
    </cfRule>
    <cfRule type="cellIs" dxfId="965" priority="1005" operator="equal">
      <formula>"Leve"</formula>
    </cfRule>
  </conditionalFormatting>
  <conditionalFormatting sqref="AO147">
    <cfRule type="cellIs" dxfId="964" priority="996" operator="equal">
      <formula>"Catastrófico"</formula>
    </cfRule>
    <cfRule type="cellIs" dxfId="963" priority="997" operator="equal">
      <formula>"Mayor"</formula>
    </cfRule>
    <cfRule type="cellIs" dxfId="962" priority="998" operator="equal">
      <formula>"Moderado"</formula>
    </cfRule>
    <cfRule type="cellIs" dxfId="961" priority="999" operator="equal">
      <formula>"Menor"</formula>
    </cfRule>
    <cfRule type="cellIs" dxfId="960" priority="1000" operator="equal">
      <formula>"Leve"</formula>
    </cfRule>
  </conditionalFormatting>
  <conditionalFormatting sqref="AO154">
    <cfRule type="cellIs" dxfId="959" priority="991" operator="equal">
      <formula>"Catastrófico"</formula>
    </cfRule>
    <cfRule type="cellIs" dxfId="958" priority="992" operator="equal">
      <formula>"Mayor"</formula>
    </cfRule>
    <cfRule type="cellIs" dxfId="957" priority="993" operator="equal">
      <formula>"Moderado"</formula>
    </cfRule>
    <cfRule type="cellIs" dxfId="956" priority="994" operator="equal">
      <formula>"Menor"</formula>
    </cfRule>
    <cfRule type="cellIs" dxfId="955" priority="995" operator="equal">
      <formula>"Leve"</formula>
    </cfRule>
  </conditionalFormatting>
  <conditionalFormatting sqref="AO153">
    <cfRule type="cellIs" dxfId="954" priority="986" operator="equal">
      <formula>"Catastrófico"</formula>
    </cfRule>
    <cfRule type="cellIs" dxfId="953" priority="987" operator="equal">
      <formula>"Mayor"</formula>
    </cfRule>
    <cfRule type="cellIs" dxfId="952" priority="988" operator="equal">
      <formula>"Moderado"</formula>
    </cfRule>
    <cfRule type="cellIs" dxfId="951" priority="989" operator="equal">
      <formula>"Menor"</formula>
    </cfRule>
    <cfRule type="cellIs" dxfId="950" priority="990" operator="equal">
      <formula>"Leve"</formula>
    </cfRule>
  </conditionalFormatting>
  <conditionalFormatting sqref="AO9">
    <cfRule type="cellIs" dxfId="949" priority="981" operator="equal">
      <formula>"Catastrófico"</formula>
    </cfRule>
    <cfRule type="cellIs" dxfId="948" priority="982" operator="equal">
      <formula>"Mayor"</formula>
    </cfRule>
    <cfRule type="cellIs" dxfId="947" priority="983" operator="equal">
      <formula>"Moderado"</formula>
    </cfRule>
    <cfRule type="cellIs" dxfId="946" priority="984" operator="equal">
      <formula>"Menor"</formula>
    </cfRule>
    <cfRule type="cellIs" dxfId="945" priority="985" operator="equal">
      <formula>"Leve"</formula>
    </cfRule>
  </conditionalFormatting>
  <conditionalFormatting sqref="AO15">
    <cfRule type="cellIs" dxfId="944" priority="976" operator="equal">
      <formula>"Catastrófico"</formula>
    </cfRule>
    <cfRule type="cellIs" dxfId="943" priority="977" operator="equal">
      <formula>"Mayor"</formula>
    </cfRule>
    <cfRule type="cellIs" dxfId="942" priority="978" operator="equal">
      <formula>"Moderado"</formula>
    </cfRule>
    <cfRule type="cellIs" dxfId="941" priority="979" operator="equal">
      <formula>"Menor"</formula>
    </cfRule>
    <cfRule type="cellIs" dxfId="940" priority="980" operator="equal">
      <formula>"Leve"</formula>
    </cfRule>
  </conditionalFormatting>
  <conditionalFormatting sqref="AO21">
    <cfRule type="cellIs" dxfId="939" priority="971" operator="equal">
      <formula>"Catastrófico"</formula>
    </cfRule>
    <cfRule type="cellIs" dxfId="938" priority="972" operator="equal">
      <formula>"Mayor"</formula>
    </cfRule>
    <cfRule type="cellIs" dxfId="937" priority="973" operator="equal">
      <formula>"Moderado"</formula>
    </cfRule>
    <cfRule type="cellIs" dxfId="936" priority="974" operator="equal">
      <formula>"Menor"</formula>
    </cfRule>
    <cfRule type="cellIs" dxfId="935" priority="975" operator="equal">
      <formula>"Leve"</formula>
    </cfRule>
  </conditionalFormatting>
  <conditionalFormatting sqref="AN141">
    <cfRule type="cellIs" dxfId="934" priority="966" operator="equal">
      <formula>"Catastrófico"</formula>
    </cfRule>
    <cfRule type="cellIs" dxfId="933" priority="967" operator="equal">
      <formula>"Mayor"</formula>
    </cfRule>
    <cfRule type="cellIs" dxfId="932" priority="968" operator="equal">
      <formula>"Moderado"</formula>
    </cfRule>
    <cfRule type="cellIs" dxfId="931" priority="969" operator="equal">
      <formula>"Menor"</formula>
    </cfRule>
    <cfRule type="cellIs" dxfId="930" priority="970" operator="equal">
      <formula>"Leve"</formula>
    </cfRule>
  </conditionalFormatting>
  <conditionalFormatting sqref="AO141">
    <cfRule type="cellIs" dxfId="929" priority="961" operator="equal">
      <formula>"Catastrófico"</formula>
    </cfRule>
    <cfRule type="cellIs" dxfId="928" priority="962" operator="equal">
      <formula>"Mayor"</formula>
    </cfRule>
    <cfRule type="cellIs" dxfId="927" priority="963" operator="equal">
      <formula>"Moderado"</formula>
    </cfRule>
    <cfRule type="cellIs" dxfId="926" priority="964" operator="equal">
      <formula>"Menor"</formula>
    </cfRule>
    <cfRule type="cellIs" dxfId="925" priority="965" operator="equal">
      <formula>"Leve"</formula>
    </cfRule>
  </conditionalFormatting>
  <conditionalFormatting sqref="AN123 AN129">
    <cfRule type="cellIs" dxfId="924" priority="956" operator="equal">
      <formula>"Catastrófico"</formula>
    </cfRule>
    <cfRule type="cellIs" dxfId="923" priority="957" operator="equal">
      <formula>"Mayor"</formula>
    </cfRule>
    <cfRule type="cellIs" dxfId="922" priority="958" operator="equal">
      <formula>"Moderado"</formula>
    </cfRule>
    <cfRule type="cellIs" dxfId="921" priority="959" operator="equal">
      <formula>"Menor"</formula>
    </cfRule>
    <cfRule type="cellIs" dxfId="920" priority="960" operator="equal">
      <formula>"Leve"</formula>
    </cfRule>
  </conditionalFormatting>
  <conditionalFormatting sqref="AN171">
    <cfRule type="cellIs" dxfId="919" priority="951" operator="equal">
      <formula>"Catastrófico"</formula>
    </cfRule>
    <cfRule type="cellIs" dxfId="918" priority="952" operator="equal">
      <formula>"Mayor"</formula>
    </cfRule>
    <cfRule type="cellIs" dxfId="917" priority="953" operator="equal">
      <formula>"Moderado"</formula>
    </cfRule>
    <cfRule type="cellIs" dxfId="916" priority="954" operator="equal">
      <formula>"Menor"</formula>
    </cfRule>
    <cfRule type="cellIs" dxfId="915" priority="955" operator="equal">
      <formula>"Leve"</formula>
    </cfRule>
  </conditionalFormatting>
  <conditionalFormatting sqref="AO27">
    <cfRule type="cellIs" dxfId="914" priority="946" operator="equal">
      <formula>"Catastrófico"</formula>
    </cfRule>
    <cfRule type="cellIs" dxfId="913" priority="947" operator="equal">
      <formula>"Mayor"</formula>
    </cfRule>
    <cfRule type="cellIs" dxfId="912" priority="948" operator="equal">
      <formula>"Moderado"</formula>
    </cfRule>
    <cfRule type="cellIs" dxfId="911" priority="949" operator="equal">
      <formula>"Menor"</formula>
    </cfRule>
    <cfRule type="cellIs" dxfId="910" priority="950" operator="equal">
      <formula>"Leve"</formula>
    </cfRule>
  </conditionalFormatting>
  <conditionalFormatting sqref="AO33">
    <cfRule type="cellIs" dxfId="909" priority="941" operator="equal">
      <formula>"Catastrófico"</formula>
    </cfRule>
    <cfRule type="cellIs" dxfId="908" priority="942" operator="equal">
      <formula>"Mayor"</formula>
    </cfRule>
    <cfRule type="cellIs" dxfId="907" priority="943" operator="equal">
      <formula>"Moderado"</formula>
    </cfRule>
    <cfRule type="cellIs" dxfId="906" priority="944" operator="equal">
      <formula>"Menor"</formula>
    </cfRule>
    <cfRule type="cellIs" dxfId="905" priority="945" operator="equal">
      <formula>"Leve"</formula>
    </cfRule>
  </conditionalFormatting>
  <conditionalFormatting sqref="AN159">
    <cfRule type="cellIs" dxfId="904" priority="936" operator="equal">
      <formula>"Catastrófico"</formula>
    </cfRule>
    <cfRule type="cellIs" dxfId="903" priority="937" operator="equal">
      <formula>"Mayor"</formula>
    </cfRule>
    <cfRule type="cellIs" dxfId="902" priority="938" operator="equal">
      <formula>"Moderado"</formula>
    </cfRule>
    <cfRule type="cellIs" dxfId="901" priority="939" operator="equal">
      <formula>"Menor"</formula>
    </cfRule>
    <cfRule type="cellIs" dxfId="900" priority="940" operator="equal">
      <formula>"Leve"</formula>
    </cfRule>
  </conditionalFormatting>
  <conditionalFormatting sqref="AN249">
    <cfRule type="cellIs" dxfId="899" priority="931" operator="equal">
      <formula>"Catastrófico"</formula>
    </cfRule>
    <cfRule type="cellIs" dxfId="898" priority="932" operator="equal">
      <formula>"Mayor"</formula>
    </cfRule>
    <cfRule type="cellIs" dxfId="897" priority="933" operator="equal">
      <formula>"Moderado"</formula>
    </cfRule>
    <cfRule type="cellIs" dxfId="896" priority="934" operator="equal">
      <formula>"Menor"</formula>
    </cfRule>
    <cfRule type="cellIs" dxfId="895" priority="935" operator="equal">
      <formula>"Leve"</formula>
    </cfRule>
  </conditionalFormatting>
  <conditionalFormatting sqref="AO243">
    <cfRule type="cellIs" dxfId="894" priority="926" operator="equal">
      <formula>"Catastrófico"</formula>
    </cfRule>
    <cfRule type="cellIs" dxfId="893" priority="927" operator="equal">
      <formula>"Mayor"</formula>
    </cfRule>
    <cfRule type="cellIs" dxfId="892" priority="928" operator="equal">
      <formula>"Moderado"</formula>
    </cfRule>
    <cfRule type="cellIs" dxfId="891" priority="929" operator="equal">
      <formula>"Menor"</formula>
    </cfRule>
    <cfRule type="cellIs" dxfId="890" priority="930" operator="equal">
      <formula>"Leve"</formula>
    </cfRule>
  </conditionalFormatting>
  <conditionalFormatting sqref="AO249">
    <cfRule type="cellIs" dxfId="889" priority="921" operator="equal">
      <formula>"Catastrófico"</formula>
    </cfRule>
    <cfRule type="cellIs" dxfId="888" priority="922" operator="equal">
      <formula>"Mayor"</formula>
    </cfRule>
    <cfRule type="cellIs" dxfId="887" priority="923" operator="equal">
      <formula>"Moderado"</formula>
    </cfRule>
    <cfRule type="cellIs" dxfId="886" priority="924" operator="equal">
      <formula>"Menor"</formula>
    </cfRule>
    <cfRule type="cellIs" dxfId="885" priority="925" operator="equal">
      <formula>"Leve"</formula>
    </cfRule>
  </conditionalFormatting>
  <conditionalFormatting sqref="AN39">
    <cfRule type="cellIs" dxfId="884" priority="916" operator="equal">
      <formula>"Catastrófico"</formula>
    </cfRule>
    <cfRule type="cellIs" dxfId="883" priority="917" operator="equal">
      <formula>"Mayor"</formula>
    </cfRule>
    <cfRule type="cellIs" dxfId="882" priority="918" operator="equal">
      <formula>"Moderado"</formula>
    </cfRule>
    <cfRule type="cellIs" dxfId="881" priority="919" operator="equal">
      <formula>"Menor"</formula>
    </cfRule>
    <cfRule type="cellIs" dxfId="880" priority="920" operator="equal">
      <formula>"Leve"</formula>
    </cfRule>
  </conditionalFormatting>
  <conditionalFormatting sqref="AO39">
    <cfRule type="cellIs" dxfId="879" priority="911" operator="equal">
      <formula>"Catastrófico"</formula>
    </cfRule>
    <cfRule type="cellIs" dxfId="878" priority="912" operator="equal">
      <formula>"Mayor"</formula>
    </cfRule>
    <cfRule type="cellIs" dxfId="877" priority="913" operator="equal">
      <formula>"Moderado"</formula>
    </cfRule>
    <cfRule type="cellIs" dxfId="876" priority="914" operator="equal">
      <formula>"Menor"</formula>
    </cfRule>
    <cfRule type="cellIs" dxfId="875" priority="915" operator="equal">
      <formula>"Leve"</formula>
    </cfRule>
  </conditionalFormatting>
  <conditionalFormatting sqref="AO41">
    <cfRule type="cellIs" dxfId="874" priority="906" operator="equal">
      <formula>"Catastrófico"</formula>
    </cfRule>
    <cfRule type="cellIs" dxfId="873" priority="907" operator="equal">
      <formula>"Mayor"</formula>
    </cfRule>
    <cfRule type="cellIs" dxfId="872" priority="908" operator="equal">
      <formula>"Moderado"</formula>
    </cfRule>
    <cfRule type="cellIs" dxfId="871" priority="909" operator="equal">
      <formula>"Menor"</formula>
    </cfRule>
    <cfRule type="cellIs" dxfId="870" priority="910" operator="equal">
      <formula>"Leve"</formula>
    </cfRule>
  </conditionalFormatting>
  <conditionalFormatting sqref="AO100">
    <cfRule type="cellIs" dxfId="869" priority="901" operator="equal">
      <formula>"Catastrófico"</formula>
    </cfRule>
    <cfRule type="cellIs" dxfId="868" priority="902" operator="equal">
      <formula>"Mayor"</formula>
    </cfRule>
    <cfRule type="cellIs" dxfId="867" priority="903" operator="equal">
      <formula>"Moderado"</formula>
    </cfRule>
    <cfRule type="cellIs" dxfId="866" priority="904" operator="equal">
      <formula>"Menor"</formula>
    </cfRule>
    <cfRule type="cellIs" dxfId="865" priority="905" operator="equal">
      <formula>"Leve"</formula>
    </cfRule>
  </conditionalFormatting>
  <conditionalFormatting sqref="AP63:AQ63 AP123:AQ123 AP159:AQ159 AP171:AQ171">
    <cfRule type="cellIs" dxfId="864" priority="896" operator="equal">
      <formula>"Catastrófico"</formula>
    </cfRule>
    <cfRule type="cellIs" dxfId="863" priority="897" operator="equal">
      <formula>"Mayor"</formula>
    </cfRule>
    <cfRule type="cellIs" dxfId="862" priority="898" operator="equal">
      <formula>"Moderado"</formula>
    </cfRule>
    <cfRule type="cellIs" dxfId="861" priority="899" operator="equal">
      <formula>"Menor"</formula>
    </cfRule>
    <cfRule type="cellIs" dxfId="860" priority="900" operator="equal">
      <formula>"Leve"</formula>
    </cfRule>
  </conditionalFormatting>
  <conditionalFormatting sqref="AP45:AQ45 AP51:AQ51">
    <cfRule type="cellIs" dxfId="859" priority="891" operator="equal">
      <formula>"Catastrófico"</formula>
    </cfRule>
    <cfRule type="cellIs" dxfId="858" priority="892" operator="equal">
      <formula>"Mayor"</formula>
    </cfRule>
    <cfRule type="cellIs" dxfId="857" priority="893" operator="equal">
      <formula>"Moderado"</formula>
    </cfRule>
    <cfRule type="cellIs" dxfId="856" priority="894" operator="equal">
      <formula>"Menor"</formula>
    </cfRule>
    <cfRule type="cellIs" dxfId="855" priority="895" operator="equal">
      <formula>"Leve"</formula>
    </cfRule>
  </conditionalFormatting>
  <conditionalFormatting sqref="AP57:AQ57">
    <cfRule type="cellIs" dxfId="854" priority="886" operator="equal">
      <formula>"Catastrófico"</formula>
    </cfRule>
    <cfRule type="cellIs" dxfId="853" priority="887" operator="equal">
      <formula>"Mayor"</formula>
    </cfRule>
    <cfRule type="cellIs" dxfId="852" priority="888" operator="equal">
      <formula>"Moderado"</formula>
    </cfRule>
    <cfRule type="cellIs" dxfId="851" priority="889" operator="equal">
      <formula>"Menor"</formula>
    </cfRule>
    <cfRule type="cellIs" dxfId="850" priority="890" operator="equal">
      <formula>"Leve"</formula>
    </cfRule>
  </conditionalFormatting>
  <conditionalFormatting sqref="AP75:AQ75">
    <cfRule type="cellIs" dxfId="849" priority="881" operator="equal">
      <formula>"Catastrófico"</formula>
    </cfRule>
    <cfRule type="cellIs" dxfId="848" priority="882" operator="equal">
      <formula>"Mayor"</formula>
    </cfRule>
    <cfRule type="cellIs" dxfId="847" priority="883" operator="equal">
      <formula>"Moderado"</formula>
    </cfRule>
    <cfRule type="cellIs" dxfId="846" priority="884" operator="equal">
      <formula>"Menor"</formula>
    </cfRule>
    <cfRule type="cellIs" dxfId="845" priority="885" operator="equal">
      <formula>"Leve"</formula>
    </cfRule>
  </conditionalFormatting>
  <conditionalFormatting sqref="AP69:AQ69">
    <cfRule type="cellIs" dxfId="844" priority="876" operator="equal">
      <formula>"Catastrófico"</formula>
    </cfRule>
    <cfRule type="cellIs" dxfId="843" priority="877" operator="equal">
      <formula>"Mayor"</formula>
    </cfRule>
    <cfRule type="cellIs" dxfId="842" priority="878" operator="equal">
      <formula>"Moderado"</formula>
    </cfRule>
    <cfRule type="cellIs" dxfId="841" priority="879" operator="equal">
      <formula>"Menor"</formula>
    </cfRule>
    <cfRule type="cellIs" dxfId="840" priority="880" operator="equal">
      <formula>"Leve"</formula>
    </cfRule>
  </conditionalFormatting>
  <conditionalFormatting sqref="AP165:AQ166">
    <cfRule type="cellIs" dxfId="839" priority="871" operator="equal">
      <formula>"Catastrófico"</formula>
    </cfRule>
    <cfRule type="cellIs" dxfId="838" priority="872" operator="equal">
      <formula>"Mayor"</formula>
    </cfRule>
    <cfRule type="cellIs" dxfId="837" priority="873" operator="equal">
      <formula>"Moderado"</formula>
    </cfRule>
    <cfRule type="cellIs" dxfId="836" priority="874" operator="equal">
      <formula>"Menor"</formula>
    </cfRule>
    <cfRule type="cellIs" dxfId="835" priority="875" operator="equal">
      <formula>"Leve"</formula>
    </cfRule>
  </conditionalFormatting>
  <conditionalFormatting sqref="AP99:AQ99">
    <cfRule type="cellIs" dxfId="834" priority="866" operator="equal">
      <formula>"Catastrófico"</formula>
    </cfRule>
    <cfRule type="cellIs" dxfId="833" priority="867" operator="equal">
      <formula>"Mayor"</formula>
    </cfRule>
    <cfRule type="cellIs" dxfId="832" priority="868" operator="equal">
      <formula>"Moderado"</formula>
    </cfRule>
    <cfRule type="cellIs" dxfId="831" priority="869" operator="equal">
      <formula>"Menor"</formula>
    </cfRule>
    <cfRule type="cellIs" dxfId="830" priority="870" operator="equal">
      <formula>"Leve"</formula>
    </cfRule>
  </conditionalFormatting>
  <conditionalFormatting sqref="AP105:AQ105">
    <cfRule type="cellIs" dxfId="829" priority="861" operator="equal">
      <formula>"Catastrófico"</formula>
    </cfRule>
    <cfRule type="cellIs" dxfId="828" priority="862" operator="equal">
      <formula>"Mayor"</formula>
    </cfRule>
    <cfRule type="cellIs" dxfId="827" priority="863" operator="equal">
      <formula>"Moderado"</formula>
    </cfRule>
    <cfRule type="cellIs" dxfId="826" priority="864" operator="equal">
      <formula>"Menor"</formula>
    </cfRule>
    <cfRule type="cellIs" dxfId="825" priority="865" operator="equal">
      <formula>"Leve"</formula>
    </cfRule>
  </conditionalFormatting>
  <conditionalFormatting sqref="AP81:AQ81">
    <cfRule type="cellIs" dxfId="824" priority="856" operator="equal">
      <formula>"Catastrófico"</formula>
    </cfRule>
    <cfRule type="cellIs" dxfId="823" priority="857" operator="equal">
      <formula>"Mayor"</formula>
    </cfRule>
    <cfRule type="cellIs" dxfId="822" priority="858" operator="equal">
      <formula>"Moderado"</formula>
    </cfRule>
    <cfRule type="cellIs" dxfId="821" priority="859" operator="equal">
      <formula>"Menor"</formula>
    </cfRule>
    <cfRule type="cellIs" dxfId="820" priority="860" operator="equal">
      <formula>"Leve"</formula>
    </cfRule>
  </conditionalFormatting>
  <conditionalFormatting sqref="AP93:AQ93">
    <cfRule type="cellIs" dxfId="819" priority="851" operator="equal">
      <formula>"Catastrófico"</formula>
    </cfRule>
    <cfRule type="cellIs" dxfId="818" priority="852" operator="equal">
      <formula>"Mayor"</formula>
    </cfRule>
    <cfRule type="cellIs" dxfId="817" priority="853" operator="equal">
      <formula>"Moderado"</formula>
    </cfRule>
    <cfRule type="cellIs" dxfId="816" priority="854" operator="equal">
      <formula>"Menor"</formula>
    </cfRule>
    <cfRule type="cellIs" dxfId="815" priority="855" operator="equal">
      <formula>"Leve"</formula>
    </cfRule>
  </conditionalFormatting>
  <conditionalFormatting sqref="AP177:AQ177">
    <cfRule type="cellIs" dxfId="814" priority="846" operator="equal">
      <formula>"Catastrófico"</formula>
    </cfRule>
    <cfRule type="cellIs" dxfId="813" priority="847" operator="equal">
      <formula>"Mayor"</formula>
    </cfRule>
    <cfRule type="cellIs" dxfId="812" priority="848" operator="equal">
      <formula>"Moderado"</formula>
    </cfRule>
    <cfRule type="cellIs" dxfId="811" priority="849" operator="equal">
      <formula>"Menor"</formula>
    </cfRule>
    <cfRule type="cellIs" dxfId="810" priority="850" operator="equal">
      <formula>"Leve"</formula>
    </cfRule>
  </conditionalFormatting>
  <conditionalFormatting sqref="AP183:AQ183">
    <cfRule type="cellIs" dxfId="809" priority="841" operator="equal">
      <formula>"Catastrófico"</formula>
    </cfRule>
    <cfRule type="cellIs" dxfId="808" priority="842" operator="equal">
      <formula>"Mayor"</formula>
    </cfRule>
    <cfRule type="cellIs" dxfId="807" priority="843" operator="equal">
      <formula>"Moderado"</formula>
    </cfRule>
    <cfRule type="cellIs" dxfId="806" priority="844" operator="equal">
      <formula>"Menor"</formula>
    </cfRule>
    <cfRule type="cellIs" dxfId="805" priority="845" operator="equal">
      <formula>"Leve"</formula>
    </cfRule>
  </conditionalFormatting>
  <conditionalFormatting sqref="AP184:AQ184">
    <cfRule type="cellIs" dxfId="804" priority="836" operator="equal">
      <formula>"Catastrófico"</formula>
    </cfRule>
    <cfRule type="cellIs" dxfId="803" priority="837" operator="equal">
      <formula>"Mayor"</formula>
    </cfRule>
    <cfRule type="cellIs" dxfId="802" priority="838" operator="equal">
      <formula>"Moderado"</formula>
    </cfRule>
    <cfRule type="cellIs" dxfId="801" priority="839" operator="equal">
      <formula>"Menor"</formula>
    </cfRule>
    <cfRule type="cellIs" dxfId="800" priority="840" operator="equal">
      <formula>"Leve"</formula>
    </cfRule>
  </conditionalFormatting>
  <conditionalFormatting sqref="AP189:AQ189">
    <cfRule type="cellIs" dxfId="799" priority="831" operator="equal">
      <formula>"Catastrófico"</formula>
    </cfRule>
    <cfRule type="cellIs" dxfId="798" priority="832" operator="equal">
      <formula>"Mayor"</formula>
    </cfRule>
    <cfRule type="cellIs" dxfId="797" priority="833" operator="equal">
      <formula>"Moderado"</formula>
    </cfRule>
    <cfRule type="cellIs" dxfId="796" priority="834" operator="equal">
      <formula>"Menor"</formula>
    </cfRule>
    <cfRule type="cellIs" dxfId="795" priority="835" operator="equal">
      <formula>"Leve"</formula>
    </cfRule>
  </conditionalFormatting>
  <conditionalFormatting sqref="AP195:AQ195">
    <cfRule type="cellIs" dxfId="794" priority="826" operator="equal">
      <formula>"Catastrófico"</formula>
    </cfRule>
    <cfRule type="cellIs" dxfId="793" priority="827" operator="equal">
      <formula>"Mayor"</formula>
    </cfRule>
    <cfRule type="cellIs" dxfId="792" priority="828" operator="equal">
      <formula>"Moderado"</formula>
    </cfRule>
    <cfRule type="cellIs" dxfId="791" priority="829" operator="equal">
      <formula>"Menor"</formula>
    </cfRule>
    <cfRule type="cellIs" dxfId="790" priority="830" operator="equal">
      <formula>"Leve"</formula>
    </cfRule>
  </conditionalFormatting>
  <conditionalFormatting sqref="AP201:AQ201">
    <cfRule type="cellIs" dxfId="789" priority="821" operator="equal">
      <formula>"Catastrófico"</formula>
    </cfRule>
    <cfRule type="cellIs" dxfId="788" priority="822" operator="equal">
      <formula>"Mayor"</formula>
    </cfRule>
    <cfRule type="cellIs" dxfId="787" priority="823" operator="equal">
      <formula>"Moderado"</formula>
    </cfRule>
    <cfRule type="cellIs" dxfId="786" priority="824" operator="equal">
      <formula>"Menor"</formula>
    </cfRule>
    <cfRule type="cellIs" dxfId="785" priority="825" operator="equal">
      <formula>"Leve"</formula>
    </cfRule>
  </conditionalFormatting>
  <conditionalFormatting sqref="AP207:AQ207">
    <cfRule type="cellIs" dxfId="784" priority="816" operator="equal">
      <formula>"Catastrófico"</formula>
    </cfRule>
    <cfRule type="cellIs" dxfId="783" priority="817" operator="equal">
      <formula>"Mayor"</formula>
    </cfRule>
    <cfRule type="cellIs" dxfId="782" priority="818" operator="equal">
      <formula>"Moderado"</formula>
    </cfRule>
    <cfRule type="cellIs" dxfId="781" priority="819" operator="equal">
      <formula>"Menor"</formula>
    </cfRule>
    <cfRule type="cellIs" dxfId="780" priority="820" operator="equal">
      <formula>"Leve"</formula>
    </cfRule>
  </conditionalFormatting>
  <conditionalFormatting sqref="AP213:AQ213">
    <cfRule type="cellIs" dxfId="779" priority="811" operator="equal">
      <formula>"Catastrófico"</formula>
    </cfRule>
    <cfRule type="cellIs" dxfId="778" priority="812" operator="equal">
      <formula>"Mayor"</formula>
    </cfRule>
    <cfRule type="cellIs" dxfId="777" priority="813" operator="equal">
      <formula>"Moderado"</formula>
    </cfRule>
    <cfRule type="cellIs" dxfId="776" priority="814" operator="equal">
      <formula>"Menor"</formula>
    </cfRule>
    <cfRule type="cellIs" dxfId="775" priority="815" operator="equal">
      <formula>"Leve"</formula>
    </cfRule>
  </conditionalFormatting>
  <conditionalFormatting sqref="AP111:AQ111">
    <cfRule type="cellIs" dxfId="774" priority="806" operator="equal">
      <formula>"Catastrófico"</formula>
    </cfRule>
    <cfRule type="cellIs" dxfId="773" priority="807" operator="equal">
      <formula>"Mayor"</formula>
    </cfRule>
    <cfRule type="cellIs" dxfId="772" priority="808" operator="equal">
      <formula>"Moderado"</formula>
    </cfRule>
    <cfRule type="cellIs" dxfId="771" priority="809" operator="equal">
      <formula>"Menor"</formula>
    </cfRule>
    <cfRule type="cellIs" dxfId="770" priority="810" operator="equal">
      <formula>"Leve"</formula>
    </cfRule>
  </conditionalFormatting>
  <conditionalFormatting sqref="AP117:AQ117">
    <cfRule type="cellIs" dxfId="769" priority="801" operator="equal">
      <formula>"Catastrófico"</formula>
    </cfRule>
    <cfRule type="cellIs" dxfId="768" priority="802" operator="equal">
      <formula>"Mayor"</formula>
    </cfRule>
    <cfRule type="cellIs" dxfId="767" priority="803" operator="equal">
      <formula>"Moderado"</formula>
    </cfRule>
    <cfRule type="cellIs" dxfId="766" priority="804" operator="equal">
      <formula>"Menor"</formula>
    </cfRule>
    <cfRule type="cellIs" dxfId="765" priority="805" operator="equal">
      <formula>"Leve"</formula>
    </cfRule>
  </conditionalFormatting>
  <conditionalFormatting sqref="AP220:AQ220">
    <cfRule type="cellIs" dxfId="764" priority="796" operator="equal">
      <formula>"Catastrófico"</formula>
    </cfRule>
    <cfRule type="cellIs" dxfId="763" priority="797" operator="equal">
      <formula>"Mayor"</formula>
    </cfRule>
    <cfRule type="cellIs" dxfId="762" priority="798" operator="equal">
      <formula>"Moderado"</formula>
    </cfRule>
    <cfRule type="cellIs" dxfId="761" priority="799" operator="equal">
      <formula>"Menor"</formula>
    </cfRule>
    <cfRule type="cellIs" dxfId="760" priority="800" operator="equal">
      <formula>"Leve"</formula>
    </cfRule>
  </conditionalFormatting>
  <conditionalFormatting sqref="AP219:AQ219">
    <cfRule type="cellIs" dxfId="759" priority="791" operator="equal">
      <formula>"Catastrófico"</formula>
    </cfRule>
    <cfRule type="cellIs" dxfId="758" priority="792" operator="equal">
      <formula>"Mayor"</formula>
    </cfRule>
    <cfRule type="cellIs" dxfId="757" priority="793" operator="equal">
      <formula>"Moderado"</formula>
    </cfRule>
    <cfRule type="cellIs" dxfId="756" priority="794" operator="equal">
      <formula>"Menor"</formula>
    </cfRule>
    <cfRule type="cellIs" dxfId="755" priority="795" operator="equal">
      <formula>"Leve"</formula>
    </cfRule>
  </conditionalFormatting>
  <conditionalFormatting sqref="AP225:AQ227">
    <cfRule type="cellIs" dxfId="754" priority="786" operator="equal">
      <formula>"Catastrófico"</formula>
    </cfRule>
    <cfRule type="cellIs" dxfId="753" priority="787" operator="equal">
      <formula>"Mayor"</formula>
    </cfRule>
    <cfRule type="cellIs" dxfId="752" priority="788" operator="equal">
      <formula>"Moderado"</formula>
    </cfRule>
    <cfRule type="cellIs" dxfId="751" priority="789" operator="equal">
      <formula>"Menor"</formula>
    </cfRule>
    <cfRule type="cellIs" dxfId="750" priority="790" operator="equal">
      <formula>"Leve"</formula>
    </cfRule>
  </conditionalFormatting>
  <conditionalFormatting sqref="AP21:AQ22">
    <cfRule type="cellIs" dxfId="749" priority="731" operator="equal">
      <formula>"Catastrófico"</formula>
    </cfRule>
    <cfRule type="cellIs" dxfId="748" priority="732" operator="equal">
      <formula>"Mayor"</formula>
    </cfRule>
    <cfRule type="cellIs" dxfId="747" priority="733" operator="equal">
      <formula>"Moderado"</formula>
    </cfRule>
    <cfRule type="cellIs" dxfId="746" priority="734" operator="equal">
      <formula>"Menor"</formula>
    </cfRule>
    <cfRule type="cellIs" dxfId="745" priority="735" operator="equal">
      <formula>"Leve"</formula>
    </cfRule>
  </conditionalFormatting>
  <conditionalFormatting sqref="AP135:AQ135">
    <cfRule type="cellIs" dxfId="744" priority="776" operator="equal">
      <formula>"Catastrófico"</formula>
    </cfRule>
    <cfRule type="cellIs" dxfId="743" priority="777" operator="equal">
      <formula>"Mayor"</formula>
    </cfRule>
    <cfRule type="cellIs" dxfId="742" priority="778" operator="equal">
      <formula>"Moderado"</formula>
    </cfRule>
    <cfRule type="cellIs" dxfId="741" priority="779" operator="equal">
      <formula>"Menor"</formula>
    </cfRule>
    <cfRule type="cellIs" dxfId="740" priority="780" operator="equal">
      <formula>"Leve"</formula>
    </cfRule>
  </conditionalFormatting>
  <conditionalFormatting sqref="AP27:AQ27">
    <cfRule type="cellIs" dxfId="739" priority="716" operator="equal">
      <formula>"Catastrófico"</formula>
    </cfRule>
    <cfRule type="cellIs" dxfId="738" priority="717" operator="equal">
      <formula>"Mayor"</formula>
    </cfRule>
    <cfRule type="cellIs" dxfId="737" priority="718" operator="equal">
      <formula>"Moderado"</formula>
    </cfRule>
    <cfRule type="cellIs" dxfId="736" priority="719" operator="equal">
      <formula>"Menor"</formula>
    </cfRule>
    <cfRule type="cellIs" dxfId="735" priority="720" operator="equal">
      <formula>"Leve"</formula>
    </cfRule>
  </conditionalFormatting>
  <conditionalFormatting sqref="AP238:AQ238">
    <cfRule type="cellIs" dxfId="734" priority="761" operator="equal">
      <formula>"Catastrófico"</formula>
    </cfRule>
    <cfRule type="cellIs" dxfId="733" priority="762" operator="equal">
      <formula>"Mayor"</formula>
    </cfRule>
    <cfRule type="cellIs" dxfId="732" priority="763" operator="equal">
      <formula>"Moderado"</formula>
    </cfRule>
    <cfRule type="cellIs" dxfId="731" priority="764" operator="equal">
      <formula>"Menor"</formula>
    </cfRule>
    <cfRule type="cellIs" dxfId="730" priority="765" operator="equal">
      <formula>"Leve"</formula>
    </cfRule>
  </conditionalFormatting>
  <conditionalFormatting sqref="AP147:AQ147">
    <cfRule type="cellIs" dxfId="729" priority="756" operator="equal">
      <formula>"Catastrófico"</formula>
    </cfRule>
    <cfRule type="cellIs" dxfId="728" priority="757" operator="equal">
      <formula>"Mayor"</formula>
    </cfRule>
    <cfRule type="cellIs" dxfId="727" priority="758" operator="equal">
      <formula>"Moderado"</formula>
    </cfRule>
    <cfRule type="cellIs" dxfId="726" priority="759" operator="equal">
      <formula>"Menor"</formula>
    </cfRule>
    <cfRule type="cellIs" dxfId="725" priority="760" operator="equal">
      <formula>"Leve"</formula>
    </cfRule>
  </conditionalFormatting>
  <conditionalFormatting sqref="AP154:AQ154">
    <cfRule type="cellIs" dxfId="724" priority="751" operator="equal">
      <formula>"Catastrófico"</formula>
    </cfRule>
    <cfRule type="cellIs" dxfId="723" priority="752" operator="equal">
      <formula>"Mayor"</formula>
    </cfRule>
    <cfRule type="cellIs" dxfId="722" priority="753" operator="equal">
      <formula>"Moderado"</formula>
    </cfRule>
    <cfRule type="cellIs" dxfId="721" priority="754" operator="equal">
      <formula>"Menor"</formula>
    </cfRule>
    <cfRule type="cellIs" dxfId="720" priority="755" operator="equal">
      <formula>"Leve"</formula>
    </cfRule>
  </conditionalFormatting>
  <conditionalFormatting sqref="AP153:AQ153">
    <cfRule type="cellIs" dxfId="719" priority="746" operator="equal">
      <formula>"Catastrófico"</formula>
    </cfRule>
    <cfRule type="cellIs" dxfId="718" priority="747" operator="equal">
      <formula>"Mayor"</formula>
    </cfRule>
    <cfRule type="cellIs" dxfId="717" priority="748" operator="equal">
      <formula>"Moderado"</formula>
    </cfRule>
    <cfRule type="cellIs" dxfId="716" priority="749" operator="equal">
      <formula>"Menor"</formula>
    </cfRule>
    <cfRule type="cellIs" dxfId="715" priority="750" operator="equal">
      <formula>"Leve"</formula>
    </cfRule>
  </conditionalFormatting>
  <conditionalFormatting sqref="AP9:AQ10">
    <cfRule type="cellIs" dxfId="714" priority="741" operator="equal">
      <formula>"Catastrófico"</formula>
    </cfRule>
    <cfRule type="cellIs" dxfId="713" priority="742" operator="equal">
      <formula>"Mayor"</formula>
    </cfRule>
    <cfRule type="cellIs" dxfId="712" priority="743" operator="equal">
      <formula>"Moderado"</formula>
    </cfRule>
    <cfRule type="cellIs" dxfId="711" priority="744" operator="equal">
      <formula>"Menor"</formula>
    </cfRule>
    <cfRule type="cellIs" dxfId="710" priority="745" operator="equal">
      <formula>"Leve"</formula>
    </cfRule>
  </conditionalFormatting>
  <conditionalFormatting sqref="AR243">
    <cfRule type="cellIs" dxfId="709" priority="216" operator="equal">
      <formula>"Catastrófico"</formula>
    </cfRule>
    <cfRule type="cellIs" dxfId="708" priority="217" operator="equal">
      <formula>"Mayor"</formula>
    </cfRule>
    <cfRule type="cellIs" dxfId="707" priority="218" operator="equal">
      <formula>"Moderado"</formula>
    </cfRule>
    <cfRule type="cellIs" dxfId="706" priority="219" operator="equal">
      <formula>"Menor"</formula>
    </cfRule>
    <cfRule type="cellIs" dxfId="705" priority="220" operator="equal">
      <formula>"Leve"</formula>
    </cfRule>
  </conditionalFormatting>
  <conditionalFormatting sqref="AP141:AQ141">
    <cfRule type="cellIs" dxfId="704" priority="726" operator="equal">
      <formula>"Catastrófico"</formula>
    </cfRule>
    <cfRule type="cellIs" dxfId="703" priority="727" operator="equal">
      <formula>"Mayor"</formula>
    </cfRule>
    <cfRule type="cellIs" dxfId="702" priority="728" operator="equal">
      <formula>"Moderado"</formula>
    </cfRule>
    <cfRule type="cellIs" dxfId="701" priority="729" operator="equal">
      <formula>"Menor"</formula>
    </cfRule>
    <cfRule type="cellIs" dxfId="700" priority="730" operator="equal">
      <formula>"Leve"</formula>
    </cfRule>
  </conditionalFormatting>
  <conditionalFormatting sqref="AP129:AQ129">
    <cfRule type="cellIs" dxfId="699" priority="721" operator="equal">
      <formula>"Catastrófico"</formula>
    </cfRule>
    <cfRule type="cellIs" dxfId="698" priority="722" operator="equal">
      <formula>"Mayor"</formula>
    </cfRule>
    <cfRule type="cellIs" dxfId="697" priority="723" operator="equal">
      <formula>"Moderado"</formula>
    </cfRule>
    <cfRule type="cellIs" dxfId="696" priority="724" operator="equal">
      <formula>"Menor"</formula>
    </cfRule>
    <cfRule type="cellIs" dxfId="695" priority="725" operator="equal">
      <formula>"Leve"</formula>
    </cfRule>
  </conditionalFormatting>
  <conditionalFormatting sqref="AP33:AQ33">
    <cfRule type="cellIs" dxfId="694" priority="711" operator="equal">
      <formula>"Catastrófico"</formula>
    </cfRule>
    <cfRule type="cellIs" dxfId="693" priority="712" operator="equal">
      <formula>"Mayor"</formula>
    </cfRule>
    <cfRule type="cellIs" dxfId="692" priority="713" operator="equal">
      <formula>"Moderado"</formula>
    </cfRule>
    <cfRule type="cellIs" dxfId="691" priority="714" operator="equal">
      <formula>"Menor"</formula>
    </cfRule>
    <cfRule type="cellIs" dxfId="690" priority="715" operator="equal">
      <formula>"Leve"</formula>
    </cfRule>
  </conditionalFormatting>
  <conditionalFormatting sqref="AP36:AQ36">
    <cfRule type="cellIs" dxfId="689" priority="706" operator="equal">
      <formula>"Catastrófico"</formula>
    </cfRule>
    <cfRule type="cellIs" dxfId="688" priority="707" operator="equal">
      <formula>"Mayor"</formula>
    </cfRule>
    <cfRule type="cellIs" dxfId="687" priority="708" operator="equal">
      <formula>"Moderado"</formula>
    </cfRule>
    <cfRule type="cellIs" dxfId="686" priority="709" operator="equal">
      <formula>"Menor"</formula>
    </cfRule>
    <cfRule type="cellIs" dxfId="685" priority="710" operator="equal">
      <formula>"Leve"</formula>
    </cfRule>
  </conditionalFormatting>
  <conditionalFormatting sqref="AP243:AQ243">
    <cfRule type="cellIs" dxfId="684" priority="701" operator="equal">
      <formula>"Catastrófico"</formula>
    </cfRule>
    <cfRule type="cellIs" dxfId="683" priority="702" operator="equal">
      <formula>"Mayor"</formula>
    </cfRule>
    <cfRule type="cellIs" dxfId="682" priority="703" operator="equal">
      <formula>"Moderado"</formula>
    </cfRule>
    <cfRule type="cellIs" dxfId="681" priority="704" operator="equal">
      <formula>"Menor"</formula>
    </cfRule>
    <cfRule type="cellIs" dxfId="680" priority="705" operator="equal">
      <formula>"Leve"</formula>
    </cfRule>
  </conditionalFormatting>
  <conditionalFormatting sqref="AP249:AQ249">
    <cfRule type="cellIs" dxfId="679" priority="696" operator="equal">
      <formula>"Catastrófico"</formula>
    </cfRule>
    <cfRule type="cellIs" dxfId="678" priority="697" operator="equal">
      <formula>"Mayor"</formula>
    </cfRule>
    <cfRule type="cellIs" dxfId="677" priority="698" operator="equal">
      <formula>"Moderado"</formula>
    </cfRule>
    <cfRule type="cellIs" dxfId="676" priority="699" operator="equal">
      <formula>"Menor"</formula>
    </cfRule>
    <cfRule type="cellIs" dxfId="675" priority="700" operator="equal">
      <formula>"Leve"</formula>
    </cfRule>
  </conditionalFormatting>
  <conditionalFormatting sqref="AP39:AQ39">
    <cfRule type="cellIs" dxfId="674" priority="691" operator="equal">
      <formula>"Catastrófico"</formula>
    </cfRule>
    <cfRule type="cellIs" dxfId="673" priority="692" operator="equal">
      <formula>"Mayor"</formula>
    </cfRule>
    <cfRule type="cellIs" dxfId="672" priority="693" operator="equal">
      <formula>"Moderado"</formula>
    </cfRule>
    <cfRule type="cellIs" dxfId="671" priority="694" operator="equal">
      <formula>"Menor"</formula>
    </cfRule>
    <cfRule type="cellIs" dxfId="670" priority="695" operator="equal">
      <formula>"Leve"</formula>
    </cfRule>
  </conditionalFormatting>
  <conditionalFormatting sqref="AP41">
    <cfRule type="cellIs" dxfId="669" priority="686" operator="equal">
      <formula>"Catastrófico"</formula>
    </cfRule>
    <cfRule type="cellIs" dxfId="668" priority="687" operator="equal">
      <formula>"Mayor"</formula>
    </cfRule>
    <cfRule type="cellIs" dxfId="667" priority="688" operator="equal">
      <formula>"Moderado"</formula>
    </cfRule>
    <cfRule type="cellIs" dxfId="666" priority="689" operator="equal">
      <formula>"Menor"</formula>
    </cfRule>
    <cfRule type="cellIs" dxfId="665" priority="690" operator="equal">
      <formula>"Leve"</formula>
    </cfRule>
  </conditionalFormatting>
  <conditionalFormatting sqref="AP100:AQ100">
    <cfRule type="cellIs" dxfId="664" priority="681" operator="equal">
      <formula>"Catastrófico"</formula>
    </cfRule>
    <cfRule type="cellIs" dxfId="663" priority="682" operator="equal">
      <formula>"Mayor"</formula>
    </cfRule>
    <cfRule type="cellIs" dxfId="662" priority="683" operator="equal">
      <formula>"Moderado"</formula>
    </cfRule>
    <cfRule type="cellIs" dxfId="661" priority="684" operator="equal">
      <formula>"Menor"</formula>
    </cfRule>
    <cfRule type="cellIs" dxfId="660" priority="685" operator="equal">
      <formula>"Leve"</formula>
    </cfRule>
  </conditionalFormatting>
  <conditionalFormatting sqref="AR63:AS63 AR123:AS123 AR159:AS159 AR171:AS171">
    <cfRule type="cellIs" dxfId="659" priority="676" operator="equal">
      <formula>"Catastrófico"</formula>
    </cfRule>
    <cfRule type="cellIs" dxfId="658" priority="677" operator="equal">
      <formula>"Mayor"</formula>
    </cfRule>
    <cfRule type="cellIs" dxfId="657" priority="678" operator="equal">
      <formula>"Moderado"</formula>
    </cfRule>
    <cfRule type="cellIs" dxfId="656" priority="679" operator="equal">
      <formula>"Menor"</formula>
    </cfRule>
    <cfRule type="cellIs" dxfId="655" priority="680" operator="equal">
      <formula>"Leve"</formula>
    </cfRule>
  </conditionalFormatting>
  <conditionalFormatting sqref="AT63:AU63 AT123:AU123 AT129:AU129 AT159:AU159 AT171:AU171">
    <cfRule type="cellIs" dxfId="654" priority="671" operator="equal">
      <formula>"Catastrófico"</formula>
    </cfRule>
    <cfRule type="cellIs" dxfId="653" priority="672" operator="equal">
      <formula>"Mayor"</formula>
    </cfRule>
    <cfRule type="cellIs" dxfId="652" priority="673" operator="equal">
      <formula>"Moderado"</formula>
    </cfRule>
    <cfRule type="cellIs" dxfId="651" priority="674" operator="equal">
      <formula>"Menor"</formula>
    </cfRule>
    <cfRule type="cellIs" dxfId="650" priority="675" operator="equal">
      <formula>"Leve"</formula>
    </cfRule>
  </conditionalFormatting>
  <conditionalFormatting sqref="AV9 AV21 AV27 AV33 AV39 AV57 AV63 AV69 AV75 AV81 AV87 AV93 AV99 AV105 AV111 AV117 AV123 AV129 AV135 AV141 AV147 AV153 AV159 AV165 AV171 AV177 AV183 AV189 AV195 AV201 AV207 AV213 AV219">
    <cfRule type="cellIs" dxfId="649" priority="666" operator="equal">
      <formula>"Catastrófico"</formula>
    </cfRule>
    <cfRule type="cellIs" dxfId="648" priority="667" operator="equal">
      <formula>"Mayor"</formula>
    </cfRule>
    <cfRule type="cellIs" dxfId="647" priority="668" operator="equal">
      <formula>"Moderado"</formula>
    </cfRule>
    <cfRule type="cellIs" dxfId="646" priority="669" operator="equal">
      <formula>"Menor"</formula>
    </cfRule>
    <cfRule type="cellIs" dxfId="645" priority="670" operator="equal">
      <formula>"Leve"</formula>
    </cfRule>
  </conditionalFormatting>
  <conditionalFormatting sqref="AR45:AS45 AR51:AS51">
    <cfRule type="cellIs" dxfId="644" priority="661" operator="equal">
      <formula>"Catastrófico"</formula>
    </cfRule>
    <cfRule type="cellIs" dxfId="643" priority="662" operator="equal">
      <formula>"Mayor"</formula>
    </cfRule>
    <cfRule type="cellIs" dxfId="642" priority="663" operator="equal">
      <formula>"Moderado"</formula>
    </cfRule>
    <cfRule type="cellIs" dxfId="641" priority="664" operator="equal">
      <formula>"Menor"</formula>
    </cfRule>
    <cfRule type="cellIs" dxfId="640" priority="665" operator="equal">
      <formula>"Leve"</formula>
    </cfRule>
  </conditionalFormatting>
  <conditionalFormatting sqref="AT45:AU45 AT51:AU51">
    <cfRule type="cellIs" dxfId="639" priority="656" operator="equal">
      <formula>"Catastrófico"</formula>
    </cfRule>
    <cfRule type="cellIs" dxfId="638" priority="657" operator="equal">
      <formula>"Mayor"</formula>
    </cfRule>
    <cfRule type="cellIs" dxfId="637" priority="658" operator="equal">
      <formula>"Moderado"</formula>
    </cfRule>
    <cfRule type="cellIs" dxfId="636" priority="659" operator="equal">
      <formula>"Menor"</formula>
    </cfRule>
    <cfRule type="cellIs" dxfId="635" priority="660" operator="equal">
      <formula>"Leve"</formula>
    </cfRule>
  </conditionalFormatting>
  <conditionalFormatting sqref="AR57:AS57">
    <cfRule type="cellIs" dxfId="634" priority="651" operator="equal">
      <formula>"Catastrófico"</formula>
    </cfRule>
    <cfRule type="cellIs" dxfId="633" priority="652" operator="equal">
      <formula>"Mayor"</formula>
    </cfRule>
    <cfRule type="cellIs" dxfId="632" priority="653" operator="equal">
      <formula>"Moderado"</formula>
    </cfRule>
    <cfRule type="cellIs" dxfId="631" priority="654" operator="equal">
      <formula>"Menor"</formula>
    </cfRule>
    <cfRule type="cellIs" dxfId="630" priority="655" operator="equal">
      <formula>"Leve"</formula>
    </cfRule>
  </conditionalFormatting>
  <conditionalFormatting sqref="AT57:AU57">
    <cfRule type="cellIs" dxfId="629" priority="646" operator="equal">
      <formula>"Catastrófico"</formula>
    </cfRule>
    <cfRule type="cellIs" dxfId="628" priority="647" operator="equal">
      <formula>"Mayor"</formula>
    </cfRule>
    <cfRule type="cellIs" dxfId="627" priority="648" operator="equal">
      <formula>"Moderado"</formula>
    </cfRule>
    <cfRule type="cellIs" dxfId="626" priority="649" operator="equal">
      <formula>"Menor"</formula>
    </cfRule>
    <cfRule type="cellIs" dxfId="625" priority="650" operator="equal">
      <formula>"Leve"</formula>
    </cfRule>
  </conditionalFormatting>
  <conditionalFormatting sqref="AT75:AU75">
    <cfRule type="cellIs" dxfId="624" priority="641" operator="equal">
      <formula>"Catastrófico"</formula>
    </cfRule>
    <cfRule type="cellIs" dxfId="623" priority="642" operator="equal">
      <formula>"Mayor"</formula>
    </cfRule>
    <cfRule type="cellIs" dxfId="622" priority="643" operator="equal">
      <formula>"Moderado"</formula>
    </cfRule>
    <cfRule type="cellIs" dxfId="621" priority="644" operator="equal">
      <formula>"Menor"</formula>
    </cfRule>
    <cfRule type="cellIs" dxfId="620" priority="645" operator="equal">
      <formula>"Leve"</formula>
    </cfRule>
  </conditionalFormatting>
  <conditionalFormatting sqref="AR75:AS75">
    <cfRule type="cellIs" dxfId="619" priority="636" operator="equal">
      <formula>"Catastrófico"</formula>
    </cfRule>
    <cfRule type="cellIs" dxfId="618" priority="637" operator="equal">
      <formula>"Mayor"</formula>
    </cfRule>
    <cfRule type="cellIs" dxfId="617" priority="638" operator="equal">
      <formula>"Moderado"</formula>
    </cfRule>
    <cfRule type="cellIs" dxfId="616" priority="639" operator="equal">
      <formula>"Menor"</formula>
    </cfRule>
    <cfRule type="cellIs" dxfId="615" priority="640" operator="equal">
      <formula>"Leve"</formula>
    </cfRule>
  </conditionalFormatting>
  <conditionalFormatting sqref="AV15">
    <cfRule type="cellIs" dxfId="614" priority="631" operator="equal">
      <formula>"Catastrófico"</formula>
    </cfRule>
    <cfRule type="cellIs" dxfId="613" priority="632" operator="equal">
      <formula>"Mayor"</formula>
    </cfRule>
    <cfRule type="cellIs" dxfId="612" priority="633" operator="equal">
      <formula>"Moderado"</formula>
    </cfRule>
    <cfRule type="cellIs" dxfId="611" priority="634" operator="equal">
      <formula>"Menor"</formula>
    </cfRule>
    <cfRule type="cellIs" dxfId="610" priority="635" operator="equal">
      <formula>"Leve"</formula>
    </cfRule>
  </conditionalFormatting>
  <conditionalFormatting sqref="AR69:AS69">
    <cfRule type="cellIs" dxfId="609" priority="626" operator="equal">
      <formula>"Catastrófico"</formula>
    </cfRule>
    <cfRule type="cellIs" dxfId="608" priority="627" operator="equal">
      <formula>"Mayor"</formula>
    </cfRule>
    <cfRule type="cellIs" dxfId="607" priority="628" operator="equal">
      <formula>"Moderado"</formula>
    </cfRule>
    <cfRule type="cellIs" dxfId="606" priority="629" operator="equal">
      <formula>"Menor"</formula>
    </cfRule>
    <cfRule type="cellIs" dxfId="605" priority="630" operator="equal">
      <formula>"Leve"</formula>
    </cfRule>
  </conditionalFormatting>
  <conditionalFormatting sqref="AT69:AU69">
    <cfRule type="cellIs" dxfId="604" priority="621" operator="equal">
      <formula>"Catastrófico"</formula>
    </cfRule>
    <cfRule type="cellIs" dxfId="603" priority="622" operator="equal">
      <formula>"Mayor"</formula>
    </cfRule>
    <cfRule type="cellIs" dxfId="602" priority="623" operator="equal">
      <formula>"Moderado"</formula>
    </cfRule>
    <cfRule type="cellIs" dxfId="601" priority="624" operator="equal">
      <formula>"Menor"</formula>
    </cfRule>
    <cfRule type="cellIs" dxfId="600" priority="625" operator="equal">
      <formula>"Leve"</formula>
    </cfRule>
  </conditionalFormatting>
  <conditionalFormatting sqref="AV88">
    <cfRule type="cellIs" dxfId="599" priority="616" operator="equal">
      <formula>"Catastrófico"</formula>
    </cfRule>
    <cfRule type="cellIs" dxfId="598" priority="617" operator="equal">
      <formula>"Mayor"</formula>
    </cfRule>
    <cfRule type="cellIs" dxfId="597" priority="618" operator="equal">
      <formula>"Moderado"</formula>
    </cfRule>
    <cfRule type="cellIs" dxfId="596" priority="619" operator="equal">
      <formula>"Menor"</formula>
    </cfRule>
    <cfRule type="cellIs" dxfId="595" priority="620" operator="equal">
      <formula>"Leve"</formula>
    </cfRule>
  </conditionalFormatting>
  <conditionalFormatting sqref="AT99:AU99">
    <cfRule type="cellIs" dxfId="594" priority="611" operator="equal">
      <formula>"Catastrófico"</formula>
    </cfRule>
    <cfRule type="cellIs" dxfId="593" priority="612" operator="equal">
      <formula>"Mayor"</formula>
    </cfRule>
    <cfRule type="cellIs" dxfId="592" priority="613" operator="equal">
      <formula>"Moderado"</formula>
    </cfRule>
    <cfRule type="cellIs" dxfId="591" priority="614" operator="equal">
      <formula>"Menor"</formula>
    </cfRule>
    <cfRule type="cellIs" dxfId="590" priority="615" operator="equal">
      <formula>"Leve"</formula>
    </cfRule>
  </conditionalFormatting>
  <conditionalFormatting sqref="AR99:AS99">
    <cfRule type="cellIs" dxfId="589" priority="606" operator="equal">
      <formula>"Catastrófico"</formula>
    </cfRule>
    <cfRule type="cellIs" dxfId="588" priority="607" operator="equal">
      <formula>"Mayor"</formula>
    </cfRule>
    <cfRule type="cellIs" dxfId="587" priority="608" operator="equal">
      <formula>"Moderado"</formula>
    </cfRule>
    <cfRule type="cellIs" dxfId="586" priority="609" operator="equal">
      <formula>"Menor"</formula>
    </cfRule>
    <cfRule type="cellIs" dxfId="585" priority="610" operator="equal">
      <formula>"Leve"</formula>
    </cfRule>
  </conditionalFormatting>
  <conditionalFormatting sqref="AT105:AU105">
    <cfRule type="cellIs" dxfId="584" priority="601" operator="equal">
      <formula>"Catastrófico"</formula>
    </cfRule>
    <cfRule type="cellIs" dxfId="583" priority="602" operator="equal">
      <formula>"Mayor"</formula>
    </cfRule>
    <cfRule type="cellIs" dxfId="582" priority="603" operator="equal">
      <formula>"Moderado"</formula>
    </cfRule>
    <cfRule type="cellIs" dxfId="581" priority="604" operator="equal">
      <formula>"Menor"</formula>
    </cfRule>
    <cfRule type="cellIs" dxfId="580" priority="605" operator="equal">
      <formula>"Leve"</formula>
    </cfRule>
  </conditionalFormatting>
  <conditionalFormatting sqref="AR105:AS105">
    <cfRule type="cellIs" dxfId="579" priority="596" operator="equal">
      <formula>"Catastrófico"</formula>
    </cfRule>
    <cfRule type="cellIs" dxfId="578" priority="597" operator="equal">
      <formula>"Mayor"</formula>
    </cfRule>
    <cfRule type="cellIs" dxfId="577" priority="598" operator="equal">
      <formula>"Moderado"</formula>
    </cfRule>
    <cfRule type="cellIs" dxfId="576" priority="599" operator="equal">
      <formula>"Menor"</formula>
    </cfRule>
    <cfRule type="cellIs" dxfId="575" priority="600" operator="equal">
      <formula>"Leve"</formula>
    </cfRule>
  </conditionalFormatting>
  <conditionalFormatting sqref="AR81:AS81">
    <cfRule type="cellIs" dxfId="574" priority="591" operator="equal">
      <formula>"Catastrófico"</formula>
    </cfRule>
    <cfRule type="cellIs" dxfId="573" priority="592" operator="equal">
      <formula>"Mayor"</formula>
    </cfRule>
    <cfRule type="cellIs" dxfId="572" priority="593" operator="equal">
      <formula>"Moderado"</formula>
    </cfRule>
    <cfRule type="cellIs" dxfId="571" priority="594" operator="equal">
      <formula>"Menor"</formula>
    </cfRule>
    <cfRule type="cellIs" dxfId="570" priority="595" operator="equal">
      <formula>"Leve"</formula>
    </cfRule>
  </conditionalFormatting>
  <conditionalFormatting sqref="AT81:AU81">
    <cfRule type="cellIs" dxfId="569" priority="586" operator="equal">
      <formula>"Catastrófico"</formula>
    </cfRule>
    <cfRule type="cellIs" dxfId="568" priority="587" operator="equal">
      <formula>"Mayor"</formula>
    </cfRule>
    <cfRule type="cellIs" dxfId="567" priority="588" operator="equal">
      <formula>"Moderado"</formula>
    </cfRule>
    <cfRule type="cellIs" dxfId="566" priority="589" operator="equal">
      <formula>"Menor"</formula>
    </cfRule>
    <cfRule type="cellIs" dxfId="565" priority="590" operator="equal">
      <formula>"Leve"</formula>
    </cfRule>
  </conditionalFormatting>
  <conditionalFormatting sqref="AT93:AU93">
    <cfRule type="cellIs" dxfId="564" priority="581" operator="equal">
      <formula>"Catastrófico"</formula>
    </cfRule>
    <cfRule type="cellIs" dxfId="563" priority="582" operator="equal">
      <formula>"Mayor"</formula>
    </cfRule>
    <cfRule type="cellIs" dxfId="562" priority="583" operator="equal">
      <formula>"Moderado"</formula>
    </cfRule>
    <cfRule type="cellIs" dxfId="561" priority="584" operator="equal">
      <formula>"Menor"</formula>
    </cfRule>
    <cfRule type="cellIs" dxfId="560" priority="585" operator="equal">
      <formula>"Leve"</formula>
    </cfRule>
  </conditionalFormatting>
  <conditionalFormatting sqref="AR93:AS93">
    <cfRule type="cellIs" dxfId="559" priority="576" operator="equal">
      <formula>"Catastrófico"</formula>
    </cfRule>
    <cfRule type="cellIs" dxfId="558" priority="577" operator="equal">
      <formula>"Mayor"</formula>
    </cfRule>
    <cfRule type="cellIs" dxfId="557" priority="578" operator="equal">
      <formula>"Moderado"</formula>
    </cfRule>
    <cfRule type="cellIs" dxfId="556" priority="579" operator="equal">
      <formula>"Menor"</formula>
    </cfRule>
    <cfRule type="cellIs" dxfId="555" priority="580" operator="equal">
      <formula>"Leve"</formula>
    </cfRule>
  </conditionalFormatting>
  <conditionalFormatting sqref="AT177:AU177">
    <cfRule type="cellIs" dxfId="554" priority="571" operator="equal">
      <formula>"Catastrófico"</formula>
    </cfRule>
    <cfRule type="cellIs" dxfId="553" priority="572" operator="equal">
      <formula>"Mayor"</formula>
    </cfRule>
    <cfRule type="cellIs" dxfId="552" priority="573" operator="equal">
      <formula>"Moderado"</formula>
    </cfRule>
    <cfRule type="cellIs" dxfId="551" priority="574" operator="equal">
      <formula>"Menor"</formula>
    </cfRule>
    <cfRule type="cellIs" dxfId="550" priority="575" operator="equal">
      <formula>"Leve"</formula>
    </cfRule>
  </conditionalFormatting>
  <conditionalFormatting sqref="AR177">
    <cfRule type="cellIs" dxfId="549" priority="566" operator="equal">
      <formula>"Catastrófico"</formula>
    </cfRule>
    <cfRule type="cellIs" dxfId="548" priority="567" operator="equal">
      <formula>"Mayor"</formula>
    </cfRule>
    <cfRule type="cellIs" dxfId="547" priority="568" operator="equal">
      <formula>"Moderado"</formula>
    </cfRule>
    <cfRule type="cellIs" dxfId="546" priority="569" operator="equal">
      <formula>"Menor"</formula>
    </cfRule>
    <cfRule type="cellIs" dxfId="545" priority="570" operator="equal">
      <formula>"Leve"</formula>
    </cfRule>
  </conditionalFormatting>
  <conditionalFormatting sqref="AS177">
    <cfRule type="cellIs" dxfId="544" priority="561" operator="equal">
      <formula>"Catastrófico"</formula>
    </cfRule>
    <cfRule type="cellIs" dxfId="543" priority="562" operator="equal">
      <formula>"Mayor"</formula>
    </cfRule>
    <cfRule type="cellIs" dxfId="542" priority="563" operator="equal">
      <formula>"Moderado"</formula>
    </cfRule>
    <cfRule type="cellIs" dxfId="541" priority="564" operator="equal">
      <formula>"Menor"</formula>
    </cfRule>
    <cfRule type="cellIs" dxfId="540" priority="565" operator="equal">
      <formula>"Leve"</formula>
    </cfRule>
  </conditionalFormatting>
  <conditionalFormatting sqref="AT189:AU189">
    <cfRule type="cellIs" dxfId="539" priority="556" operator="equal">
      <formula>"Catastrófico"</formula>
    </cfRule>
    <cfRule type="cellIs" dxfId="538" priority="557" operator="equal">
      <formula>"Mayor"</formula>
    </cfRule>
    <cfRule type="cellIs" dxfId="537" priority="558" operator="equal">
      <formula>"Moderado"</formula>
    </cfRule>
    <cfRule type="cellIs" dxfId="536" priority="559" operator="equal">
      <formula>"Menor"</formula>
    </cfRule>
    <cfRule type="cellIs" dxfId="535" priority="560" operator="equal">
      <formula>"Leve"</formula>
    </cfRule>
  </conditionalFormatting>
  <conditionalFormatting sqref="AR189">
    <cfRule type="cellIs" dxfId="534" priority="551" operator="equal">
      <formula>"Catastrófico"</formula>
    </cfRule>
    <cfRule type="cellIs" dxfId="533" priority="552" operator="equal">
      <formula>"Mayor"</formula>
    </cfRule>
    <cfRule type="cellIs" dxfId="532" priority="553" operator="equal">
      <formula>"Moderado"</formula>
    </cfRule>
    <cfRule type="cellIs" dxfId="531" priority="554" operator="equal">
      <formula>"Menor"</formula>
    </cfRule>
    <cfRule type="cellIs" dxfId="530" priority="555" operator="equal">
      <formula>"Leve"</formula>
    </cfRule>
  </conditionalFormatting>
  <conditionalFormatting sqref="AS189">
    <cfRule type="cellIs" dxfId="529" priority="546" operator="equal">
      <formula>"Catastrófico"</formula>
    </cfRule>
    <cfRule type="cellIs" dxfId="528" priority="547" operator="equal">
      <formula>"Mayor"</formula>
    </cfRule>
    <cfRule type="cellIs" dxfId="527" priority="548" operator="equal">
      <formula>"Moderado"</formula>
    </cfRule>
    <cfRule type="cellIs" dxfId="526" priority="549" operator="equal">
      <formula>"Menor"</formula>
    </cfRule>
    <cfRule type="cellIs" dxfId="525" priority="550" operator="equal">
      <formula>"Leve"</formula>
    </cfRule>
  </conditionalFormatting>
  <conditionalFormatting sqref="AT195:AU195">
    <cfRule type="cellIs" dxfId="524" priority="541" operator="equal">
      <formula>"Catastrófico"</formula>
    </cfRule>
    <cfRule type="cellIs" dxfId="523" priority="542" operator="equal">
      <formula>"Mayor"</formula>
    </cfRule>
    <cfRule type="cellIs" dxfId="522" priority="543" operator="equal">
      <formula>"Moderado"</formula>
    </cfRule>
    <cfRule type="cellIs" dxfId="521" priority="544" operator="equal">
      <formula>"Menor"</formula>
    </cfRule>
    <cfRule type="cellIs" dxfId="520" priority="545" operator="equal">
      <formula>"Leve"</formula>
    </cfRule>
  </conditionalFormatting>
  <conditionalFormatting sqref="AR195">
    <cfRule type="cellIs" dxfId="519" priority="536" operator="equal">
      <formula>"Catastrófico"</formula>
    </cfRule>
    <cfRule type="cellIs" dxfId="518" priority="537" operator="equal">
      <formula>"Mayor"</formula>
    </cfRule>
    <cfRule type="cellIs" dxfId="517" priority="538" operator="equal">
      <formula>"Moderado"</formula>
    </cfRule>
    <cfRule type="cellIs" dxfId="516" priority="539" operator="equal">
      <formula>"Menor"</formula>
    </cfRule>
    <cfRule type="cellIs" dxfId="515" priority="540" operator="equal">
      <formula>"Leve"</formula>
    </cfRule>
  </conditionalFormatting>
  <conditionalFormatting sqref="AS195">
    <cfRule type="cellIs" dxfId="514" priority="531" operator="equal">
      <formula>"Catastrófico"</formula>
    </cfRule>
    <cfRule type="cellIs" dxfId="513" priority="532" operator="equal">
      <formula>"Mayor"</formula>
    </cfRule>
    <cfRule type="cellIs" dxfId="512" priority="533" operator="equal">
      <formula>"Moderado"</formula>
    </cfRule>
    <cfRule type="cellIs" dxfId="511" priority="534" operator="equal">
      <formula>"Menor"</formula>
    </cfRule>
    <cfRule type="cellIs" dxfId="510" priority="535" operator="equal">
      <formula>"Leve"</formula>
    </cfRule>
  </conditionalFormatting>
  <conditionalFormatting sqref="AR201">
    <cfRule type="cellIs" dxfId="509" priority="526" operator="equal">
      <formula>"Catastrófico"</formula>
    </cfRule>
    <cfRule type="cellIs" dxfId="508" priority="527" operator="equal">
      <formula>"Mayor"</formula>
    </cfRule>
    <cfRule type="cellIs" dxfId="507" priority="528" operator="equal">
      <formula>"Moderado"</formula>
    </cfRule>
    <cfRule type="cellIs" dxfId="506" priority="529" operator="equal">
      <formula>"Menor"</formula>
    </cfRule>
    <cfRule type="cellIs" dxfId="505" priority="530" operator="equal">
      <formula>"Leve"</formula>
    </cfRule>
  </conditionalFormatting>
  <conditionalFormatting sqref="AS201">
    <cfRule type="cellIs" dxfId="504" priority="521" operator="equal">
      <formula>"Catastrófico"</formula>
    </cfRule>
    <cfRule type="cellIs" dxfId="503" priority="522" operator="equal">
      <formula>"Mayor"</formula>
    </cfRule>
    <cfRule type="cellIs" dxfId="502" priority="523" operator="equal">
      <formula>"Moderado"</formula>
    </cfRule>
    <cfRule type="cellIs" dxfId="501" priority="524" operator="equal">
      <formula>"Menor"</formula>
    </cfRule>
    <cfRule type="cellIs" dxfId="500" priority="525" operator="equal">
      <formula>"Leve"</formula>
    </cfRule>
  </conditionalFormatting>
  <conditionalFormatting sqref="AT201">
    <cfRule type="cellIs" dxfId="499" priority="516" operator="equal">
      <formula>"Catastrófico"</formula>
    </cfRule>
    <cfRule type="cellIs" dxfId="498" priority="517" operator="equal">
      <formula>"Mayor"</formula>
    </cfRule>
    <cfRule type="cellIs" dxfId="497" priority="518" operator="equal">
      <formula>"Moderado"</formula>
    </cfRule>
    <cfRule type="cellIs" dxfId="496" priority="519" operator="equal">
      <formula>"Menor"</formula>
    </cfRule>
    <cfRule type="cellIs" dxfId="495" priority="520" operator="equal">
      <formula>"Leve"</formula>
    </cfRule>
  </conditionalFormatting>
  <conditionalFormatting sqref="AU201">
    <cfRule type="cellIs" dxfId="494" priority="511" operator="equal">
      <formula>"Catastrófico"</formula>
    </cfRule>
    <cfRule type="cellIs" dxfId="493" priority="512" operator="equal">
      <formula>"Mayor"</formula>
    </cfRule>
    <cfRule type="cellIs" dxfId="492" priority="513" operator="equal">
      <formula>"Moderado"</formula>
    </cfRule>
    <cfRule type="cellIs" dxfId="491" priority="514" operator="equal">
      <formula>"Menor"</formula>
    </cfRule>
    <cfRule type="cellIs" dxfId="490" priority="515" operator="equal">
      <formula>"Leve"</formula>
    </cfRule>
  </conditionalFormatting>
  <conditionalFormatting sqref="AT207:AU207">
    <cfRule type="cellIs" dxfId="489" priority="506" operator="equal">
      <formula>"Catastrófico"</formula>
    </cfRule>
    <cfRule type="cellIs" dxfId="488" priority="507" operator="equal">
      <formula>"Mayor"</formula>
    </cfRule>
    <cfRule type="cellIs" dxfId="487" priority="508" operator="equal">
      <formula>"Moderado"</formula>
    </cfRule>
    <cfRule type="cellIs" dxfId="486" priority="509" operator="equal">
      <formula>"Menor"</formula>
    </cfRule>
    <cfRule type="cellIs" dxfId="485" priority="510" operator="equal">
      <formula>"Leve"</formula>
    </cfRule>
  </conditionalFormatting>
  <conditionalFormatting sqref="AR207">
    <cfRule type="cellIs" dxfId="484" priority="501" operator="equal">
      <formula>"Catastrófico"</formula>
    </cfRule>
    <cfRule type="cellIs" dxfId="483" priority="502" operator="equal">
      <formula>"Mayor"</formula>
    </cfRule>
    <cfRule type="cellIs" dxfId="482" priority="503" operator="equal">
      <formula>"Moderado"</formula>
    </cfRule>
    <cfRule type="cellIs" dxfId="481" priority="504" operator="equal">
      <formula>"Menor"</formula>
    </cfRule>
    <cfRule type="cellIs" dxfId="480" priority="505" operator="equal">
      <formula>"Leve"</formula>
    </cfRule>
  </conditionalFormatting>
  <conditionalFormatting sqref="AS207">
    <cfRule type="cellIs" dxfId="479" priority="496" operator="equal">
      <formula>"Catastrófico"</formula>
    </cfRule>
    <cfRule type="cellIs" dxfId="478" priority="497" operator="equal">
      <formula>"Mayor"</formula>
    </cfRule>
    <cfRule type="cellIs" dxfId="477" priority="498" operator="equal">
      <formula>"Moderado"</formula>
    </cfRule>
    <cfRule type="cellIs" dxfId="476" priority="499" operator="equal">
      <formula>"Menor"</formula>
    </cfRule>
    <cfRule type="cellIs" dxfId="475" priority="500" operator="equal">
      <formula>"Leve"</formula>
    </cfRule>
  </conditionalFormatting>
  <conditionalFormatting sqref="AR213">
    <cfRule type="cellIs" dxfId="474" priority="491" operator="equal">
      <formula>"Catastrófico"</formula>
    </cfRule>
    <cfRule type="cellIs" dxfId="473" priority="492" operator="equal">
      <formula>"Mayor"</formula>
    </cfRule>
    <cfRule type="cellIs" dxfId="472" priority="493" operator="equal">
      <formula>"Moderado"</formula>
    </cfRule>
    <cfRule type="cellIs" dxfId="471" priority="494" operator="equal">
      <formula>"Menor"</formula>
    </cfRule>
    <cfRule type="cellIs" dxfId="470" priority="495" operator="equal">
      <formula>"Leve"</formula>
    </cfRule>
  </conditionalFormatting>
  <conditionalFormatting sqref="AS213">
    <cfRule type="cellIs" dxfId="469" priority="486" operator="equal">
      <formula>"Catastrófico"</formula>
    </cfRule>
    <cfRule type="cellIs" dxfId="468" priority="487" operator="equal">
      <formula>"Mayor"</formula>
    </cfRule>
    <cfRule type="cellIs" dxfId="467" priority="488" operator="equal">
      <formula>"Moderado"</formula>
    </cfRule>
    <cfRule type="cellIs" dxfId="466" priority="489" operator="equal">
      <formula>"Menor"</formula>
    </cfRule>
    <cfRule type="cellIs" dxfId="465" priority="490" operator="equal">
      <formula>"Leve"</formula>
    </cfRule>
  </conditionalFormatting>
  <conditionalFormatting sqref="AT213">
    <cfRule type="cellIs" dxfId="464" priority="481" operator="equal">
      <formula>"Catastrófico"</formula>
    </cfRule>
    <cfRule type="cellIs" dxfId="463" priority="482" operator="equal">
      <formula>"Mayor"</formula>
    </cfRule>
    <cfRule type="cellIs" dxfId="462" priority="483" operator="equal">
      <formula>"Moderado"</formula>
    </cfRule>
    <cfRule type="cellIs" dxfId="461" priority="484" operator="equal">
      <formula>"Menor"</formula>
    </cfRule>
    <cfRule type="cellIs" dxfId="460" priority="485" operator="equal">
      <formula>"Leve"</formula>
    </cfRule>
  </conditionalFormatting>
  <conditionalFormatting sqref="AU213">
    <cfRule type="cellIs" dxfId="459" priority="476" operator="equal">
      <formula>"Catastrófico"</formula>
    </cfRule>
    <cfRule type="cellIs" dxfId="458" priority="477" operator="equal">
      <formula>"Mayor"</formula>
    </cfRule>
    <cfRule type="cellIs" dxfId="457" priority="478" operator="equal">
      <formula>"Moderado"</formula>
    </cfRule>
    <cfRule type="cellIs" dxfId="456" priority="479" operator="equal">
      <formula>"Menor"</formula>
    </cfRule>
    <cfRule type="cellIs" dxfId="455" priority="480" operator="equal">
      <formula>"Leve"</formula>
    </cfRule>
  </conditionalFormatting>
  <conditionalFormatting sqref="AT111:AU111">
    <cfRule type="cellIs" dxfId="454" priority="471" operator="equal">
      <formula>"Catastrófico"</formula>
    </cfRule>
    <cfRule type="cellIs" dxfId="453" priority="472" operator="equal">
      <formula>"Mayor"</formula>
    </cfRule>
    <cfRule type="cellIs" dxfId="452" priority="473" operator="equal">
      <formula>"Moderado"</formula>
    </cfRule>
    <cfRule type="cellIs" dxfId="451" priority="474" operator="equal">
      <formula>"Menor"</formula>
    </cfRule>
    <cfRule type="cellIs" dxfId="450" priority="475" operator="equal">
      <formula>"Leve"</formula>
    </cfRule>
  </conditionalFormatting>
  <conditionalFormatting sqref="AR111:AS111">
    <cfRule type="cellIs" dxfId="449" priority="466" operator="equal">
      <formula>"Catastrófico"</formula>
    </cfRule>
    <cfRule type="cellIs" dxfId="448" priority="467" operator="equal">
      <formula>"Mayor"</formula>
    </cfRule>
    <cfRule type="cellIs" dxfId="447" priority="468" operator="equal">
      <formula>"Moderado"</formula>
    </cfRule>
    <cfRule type="cellIs" dxfId="446" priority="469" operator="equal">
      <formula>"Menor"</formula>
    </cfRule>
    <cfRule type="cellIs" dxfId="445" priority="470" operator="equal">
      <formula>"Leve"</formula>
    </cfRule>
  </conditionalFormatting>
  <conditionalFormatting sqref="AV51">
    <cfRule type="cellIs" dxfId="444" priority="456" operator="equal">
      <formula>"Catastrófico"</formula>
    </cfRule>
    <cfRule type="cellIs" dxfId="443" priority="457" operator="equal">
      <formula>"Mayor"</formula>
    </cfRule>
    <cfRule type="cellIs" dxfId="442" priority="458" operator="equal">
      <formula>"Moderado"</formula>
    </cfRule>
    <cfRule type="cellIs" dxfId="441" priority="459" operator="equal">
      <formula>"Menor"</formula>
    </cfRule>
    <cfRule type="cellIs" dxfId="440" priority="460" operator="equal">
      <formula>"Leve"</formula>
    </cfRule>
  </conditionalFormatting>
  <conditionalFormatting sqref="AR117:AS117">
    <cfRule type="cellIs" dxfId="439" priority="451" operator="equal">
      <formula>"Catastrófico"</formula>
    </cfRule>
    <cfRule type="cellIs" dxfId="438" priority="452" operator="equal">
      <formula>"Mayor"</formula>
    </cfRule>
    <cfRule type="cellIs" dxfId="437" priority="453" operator="equal">
      <formula>"Moderado"</formula>
    </cfRule>
    <cfRule type="cellIs" dxfId="436" priority="454" operator="equal">
      <formula>"Menor"</formula>
    </cfRule>
    <cfRule type="cellIs" dxfId="435" priority="455" operator="equal">
      <formula>"Leve"</formula>
    </cfRule>
  </conditionalFormatting>
  <conditionalFormatting sqref="AT117:AU117">
    <cfRule type="cellIs" dxfId="434" priority="446" operator="equal">
      <formula>"Catastrófico"</formula>
    </cfRule>
    <cfRule type="cellIs" dxfId="433" priority="447" operator="equal">
      <formula>"Mayor"</formula>
    </cfRule>
    <cfRule type="cellIs" dxfId="432" priority="448" operator="equal">
      <formula>"Moderado"</formula>
    </cfRule>
    <cfRule type="cellIs" dxfId="431" priority="449" operator="equal">
      <formula>"Menor"</formula>
    </cfRule>
    <cfRule type="cellIs" dxfId="430" priority="450" operator="equal">
      <formula>"Leve"</formula>
    </cfRule>
  </conditionalFormatting>
  <conditionalFormatting sqref="AV225">
    <cfRule type="cellIs" dxfId="429" priority="441" operator="equal">
      <formula>"Catastrófico"</formula>
    </cfRule>
    <cfRule type="cellIs" dxfId="428" priority="442" operator="equal">
      <formula>"Mayor"</formula>
    </cfRule>
    <cfRule type="cellIs" dxfId="427" priority="443" operator="equal">
      <formula>"Moderado"</formula>
    </cfRule>
    <cfRule type="cellIs" dxfId="426" priority="444" operator="equal">
      <formula>"Menor"</formula>
    </cfRule>
    <cfRule type="cellIs" dxfId="425" priority="445" operator="equal">
      <formula>"Leve"</formula>
    </cfRule>
  </conditionalFormatting>
  <conditionalFormatting sqref="AV231">
    <cfRule type="cellIs" dxfId="424" priority="436" operator="equal">
      <formula>"Catastrófico"</formula>
    </cfRule>
    <cfRule type="cellIs" dxfId="423" priority="437" operator="equal">
      <formula>"Mayor"</formula>
    </cfRule>
    <cfRule type="cellIs" dxfId="422" priority="438" operator="equal">
      <formula>"Moderado"</formula>
    </cfRule>
    <cfRule type="cellIs" dxfId="421" priority="439" operator="equal">
      <formula>"Menor"</formula>
    </cfRule>
    <cfRule type="cellIs" dxfId="420" priority="440" operator="equal">
      <formula>"Leve"</formula>
    </cfRule>
  </conditionalFormatting>
  <conditionalFormatting sqref="AV237">
    <cfRule type="cellIs" dxfId="419" priority="431" operator="equal">
      <formula>"Catastrófico"</formula>
    </cfRule>
    <cfRule type="cellIs" dxfId="418" priority="432" operator="equal">
      <formula>"Mayor"</formula>
    </cfRule>
    <cfRule type="cellIs" dxfId="417" priority="433" operator="equal">
      <formula>"Moderado"</formula>
    </cfRule>
    <cfRule type="cellIs" dxfId="416" priority="434" operator="equal">
      <formula>"Menor"</formula>
    </cfRule>
    <cfRule type="cellIs" dxfId="415" priority="435" operator="equal">
      <formula>"Leve"</formula>
    </cfRule>
  </conditionalFormatting>
  <conditionalFormatting sqref="AR219:AS219">
    <cfRule type="cellIs" dxfId="414" priority="426" operator="equal">
      <formula>"Catastrófico"</formula>
    </cfRule>
    <cfRule type="cellIs" dxfId="413" priority="427" operator="equal">
      <formula>"Mayor"</formula>
    </cfRule>
    <cfRule type="cellIs" dxfId="412" priority="428" operator="equal">
      <formula>"Moderado"</formula>
    </cfRule>
    <cfRule type="cellIs" dxfId="411" priority="429" operator="equal">
      <formula>"Menor"</formula>
    </cfRule>
    <cfRule type="cellIs" dxfId="410" priority="430" operator="equal">
      <formula>"Leve"</formula>
    </cfRule>
  </conditionalFormatting>
  <conditionalFormatting sqref="AT219:AU219">
    <cfRule type="cellIs" dxfId="409" priority="421" operator="equal">
      <formula>"Catastrófico"</formula>
    </cfRule>
    <cfRule type="cellIs" dxfId="408" priority="422" operator="equal">
      <formula>"Mayor"</formula>
    </cfRule>
    <cfRule type="cellIs" dxfId="407" priority="423" operator="equal">
      <formula>"Moderado"</formula>
    </cfRule>
    <cfRule type="cellIs" dxfId="406" priority="424" operator="equal">
      <formula>"Menor"</formula>
    </cfRule>
    <cfRule type="cellIs" dxfId="405" priority="425" operator="equal">
      <formula>"Leve"</formula>
    </cfRule>
  </conditionalFormatting>
  <conditionalFormatting sqref="AV220">
    <cfRule type="cellIs" dxfId="404" priority="416" operator="equal">
      <formula>"Catastrófico"</formula>
    </cfRule>
    <cfRule type="cellIs" dxfId="403" priority="417" operator="equal">
      <formula>"Mayor"</formula>
    </cfRule>
    <cfRule type="cellIs" dxfId="402" priority="418" operator="equal">
      <formula>"Moderado"</formula>
    </cfRule>
    <cfRule type="cellIs" dxfId="401" priority="419" operator="equal">
      <formula>"Menor"</formula>
    </cfRule>
    <cfRule type="cellIs" dxfId="400" priority="420" operator="equal">
      <formula>"Leve"</formula>
    </cfRule>
  </conditionalFormatting>
  <conditionalFormatting sqref="AR225:AS225">
    <cfRule type="cellIs" dxfId="399" priority="411" operator="equal">
      <formula>"Catastrófico"</formula>
    </cfRule>
    <cfRule type="cellIs" dxfId="398" priority="412" operator="equal">
      <formula>"Mayor"</formula>
    </cfRule>
    <cfRule type="cellIs" dxfId="397" priority="413" operator="equal">
      <formula>"Moderado"</formula>
    </cfRule>
    <cfRule type="cellIs" dxfId="396" priority="414" operator="equal">
      <formula>"Menor"</formula>
    </cfRule>
    <cfRule type="cellIs" dxfId="395" priority="415" operator="equal">
      <formula>"Leve"</formula>
    </cfRule>
  </conditionalFormatting>
  <conditionalFormatting sqref="AT225:AU225">
    <cfRule type="cellIs" dxfId="394" priority="406" operator="equal">
      <formula>"Catastrófico"</formula>
    </cfRule>
    <cfRule type="cellIs" dxfId="393" priority="407" operator="equal">
      <formula>"Mayor"</formula>
    </cfRule>
    <cfRule type="cellIs" dxfId="392" priority="408" operator="equal">
      <formula>"Moderado"</formula>
    </cfRule>
    <cfRule type="cellIs" dxfId="391" priority="409" operator="equal">
      <formula>"Menor"</formula>
    </cfRule>
    <cfRule type="cellIs" dxfId="390" priority="410" operator="equal">
      <formula>"Leve"</formula>
    </cfRule>
  </conditionalFormatting>
  <conditionalFormatting sqref="AR226:AS226">
    <cfRule type="cellIs" dxfId="389" priority="401" operator="equal">
      <formula>"Catastrófico"</formula>
    </cfRule>
    <cfRule type="cellIs" dxfId="388" priority="402" operator="equal">
      <formula>"Mayor"</formula>
    </cfRule>
    <cfRule type="cellIs" dxfId="387" priority="403" operator="equal">
      <formula>"Moderado"</formula>
    </cfRule>
    <cfRule type="cellIs" dxfId="386" priority="404" operator="equal">
      <formula>"Menor"</formula>
    </cfRule>
    <cfRule type="cellIs" dxfId="385" priority="405" operator="equal">
      <formula>"Leve"</formula>
    </cfRule>
  </conditionalFormatting>
  <conditionalFormatting sqref="AR227:AS227">
    <cfRule type="cellIs" dxfId="384" priority="396" operator="equal">
      <formula>"Catastrófico"</formula>
    </cfRule>
    <cfRule type="cellIs" dxfId="383" priority="397" operator="equal">
      <formula>"Mayor"</formula>
    </cfRule>
    <cfRule type="cellIs" dxfId="382" priority="398" operator="equal">
      <formula>"Moderado"</formula>
    </cfRule>
    <cfRule type="cellIs" dxfId="381" priority="399" operator="equal">
      <formula>"Menor"</formula>
    </cfRule>
    <cfRule type="cellIs" dxfId="380" priority="400" operator="equal">
      <formula>"Leve"</formula>
    </cfRule>
  </conditionalFormatting>
  <conditionalFormatting sqref="AR231">
    <cfRule type="cellIs" dxfId="379" priority="391" operator="equal">
      <formula>"Catastrófico"</formula>
    </cfRule>
    <cfRule type="cellIs" dxfId="378" priority="392" operator="equal">
      <formula>"Mayor"</formula>
    </cfRule>
    <cfRule type="cellIs" dxfId="377" priority="393" operator="equal">
      <formula>"Moderado"</formula>
    </cfRule>
    <cfRule type="cellIs" dxfId="376" priority="394" operator="equal">
      <formula>"Menor"</formula>
    </cfRule>
    <cfRule type="cellIs" dxfId="375" priority="395" operator="equal">
      <formula>"Leve"</formula>
    </cfRule>
  </conditionalFormatting>
  <conditionalFormatting sqref="AT231:AU231">
    <cfRule type="cellIs" dxfId="374" priority="386" operator="equal">
      <formula>"Catastrófico"</formula>
    </cfRule>
    <cfRule type="cellIs" dxfId="373" priority="387" operator="equal">
      <formula>"Mayor"</formula>
    </cfRule>
    <cfRule type="cellIs" dxfId="372" priority="388" operator="equal">
      <formula>"Moderado"</formula>
    </cfRule>
    <cfRule type="cellIs" dxfId="371" priority="389" operator="equal">
      <formula>"Menor"</formula>
    </cfRule>
    <cfRule type="cellIs" dxfId="370" priority="390" operator="equal">
      <formula>"Leve"</formula>
    </cfRule>
  </conditionalFormatting>
  <conditionalFormatting sqref="AR232:AS232">
    <cfRule type="cellIs" dxfId="369" priority="381" operator="equal">
      <formula>"Catastrófico"</formula>
    </cfRule>
    <cfRule type="cellIs" dxfId="368" priority="382" operator="equal">
      <formula>"Mayor"</formula>
    </cfRule>
    <cfRule type="cellIs" dxfId="367" priority="383" operator="equal">
      <formula>"Moderado"</formula>
    </cfRule>
    <cfRule type="cellIs" dxfId="366" priority="384" operator="equal">
      <formula>"Menor"</formula>
    </cfRule>
    <cfRule type="cellIs" dxfId="365" priority="385" operator="equal">
      <formula>"Leve"</formula>
    </cfRule>
  </conditionalFormatting>
  <conditionalFormatting sqref="AV232">
    <cfRule type="cellIs" dxfId="364" priority="376" operator="equal">
      <formula>"Catastrófico"</formula>
    </cfRule>
    <cfRule type="cellIs" dxfId="363" priority="377" operator="equal">
      <formula>"Mayor"</formula>
    </cfRule>
    <cfRule type="cellIs" dxfId="362" priority="378" operator="equal">
      <formula>"Moderado"</formula>
    </cfRule>
    <cfRule type="cellIs" dxfId="361" priority="379" operator="equal">
      <formula>"Menor"</formula>
    </cfRule>
    <cfRule type="cellIs" dxfId="360" priority="380" operator="equal">
      <formula>"Leve"</formula>
    </cfRule>
  </conditionalFormatting>
  <conditionalFormatting sqref="AT135:AU135">
    <cfRule type="cellIs" dxfId="359" priority="371" operator="equal">
      <formula>"Catastrófico"</formula>
    </cfRule>
    <cfRule type="cellIs" dxfId="358" priority="372" operator="equal">
      <formula>"Mayor"</formula>
    </cfRule>
    <cfRule type="cellIs" dxfId="357" priority="373" operator="equal">
      <formula>"Moderado"</formula>
    </cfRule>
    <cfRule type="cellIs" dxfId="356" priority="374" operator="equal">
      <formula>"Menor"</formula>
    </cfRule>
    <cfRule type="cellIs" dxfId="355" priority="375" operator="equal">
      <formula>"Leve"</formula>
    </cfRule>
  </conditionalFormatting>
  <conditionalFormatting sqref="AR135:AS135">
    <cfRule type="cellIs" dxfId="354" priority="366" operator="equal">
      <formula>"Catastrófico"</formula>
    </cfRule>
    <cfRule type="cellIs" dxfId="353" priority="367" operator="equal">
      <formula>"Mayor"</formula>
    </cfRule>
    <cfRule type="cellIs" dxfId="352" priority="368" operator="equal">
      <formula>"Moderado"</formula>
    </cfRule>
    <cfRule type="cellIs" dxfId="351" priority="369" operator="equal">
      <formula>"Menor"</formula>
    </cfRule>
    <cfRule type="cellIs" dxfId="350" priority="370" operator="equal">
      <formula>"Leve"</formula>
    </cfRule>
  </conditionalFormatting>
  <conditionalFormatting sqref="AV243">
    <cfRule type="cellIs" dxfId="349" priority="361" operator="equal">
      <formula>"Catastrófico"</formula>
    </cfRule>
    <cfRule type="cellIs" dxfId="348" priority="362" operator="equal">
      <formula>"Mayor"</formula>
    </cfRule>
    <cfRule type="cellIs" dxfId="347" priority="363" operator="equal">
      <formula>"Moderado"</formula>
    </cfRule>
    <cfRule type="cellIs" dxfId="346" priority="364" operator="equal">
      <formula>"Menor"</formula>
    </cfRule>
    <cfRule type="cellIs" dxfId="345" priority="365" operator="equal">
      <formula>"Leve"</formula>
    </cfRule>
  </conditionalFormatting>
  <conditionalFormatting sqref="AV249">
    <cfRule type="cellIs" dxfId="344" priority="356" operator="equal">
      <formula>"Catastrófico"</formula>
    </cfRule>
    <cfRule type="cellIs" dxfId="343" priority="357" operator="equal">
      <formula>"Mayor"</formula>
    </cfRule>
    <cfRule type="cellIs" dxfId="342" priority="358" operator="equal">
      <formula>"Moderado"</formula>
    </cfRule>
    <cfRule type="cellIs" dxfId="341" priority="359" operator="equal">
      <formula>"Menor"</formula>
    </cfRule>
    <cfRule type="cellIs" dxfId="340" priority="360" operator="equal">
      <formula>"Leve"</formula>
    </cfRule>
  </conditionalFormatting>
  <conditionalFormatting sqref="AT237">
    <cfRule type="cellIs" dxfId="339" priority="336" operator="equal">
      <formula>"Catastrófico"</formula>
    </cfRule>
    <cfRule type="cellIs" dxfId="338" priority="337" operator="equal">
      <formula>"Mayor"</formula>
    </cfRule>
    <cfRule type="cellIs" dxfId="337" priority="338" operator="equal">
      <formula>"Moderado"</formula>
    </cfRule>
    <cfRule type="cellIs" dxfId="336" priority="339" operator="equal">
      <formula>"Menor"</formula>
    </cfRule>
    <cfRule type="cellIs" dxfId="335" priority="340" operator="equal">
      <formula>"Leve"</formula>
    </cfRule>
  </conditionalFormatting>
  <conditionalFormatting sqref="AR237:AS237">
    <cfRule type="cellIs" dxfId="334" priority="331" operator="equal">
      <formula>"Catastrófico"</formula>
    </cfRule>
    <cfRule type="cellIs" dxfId="333" priority="332" operator="equal">
      <formula>"Mayor"</formula>
    </cfRule>
    <cfRule type="cellIs" dxfId="332" priority="333" operator="equal">
      <formula>"Moderado"</formula>
    </cfRule>
    <cfRule type="cellIs" dxfId="331" priority="334" operator="equal">
      <formula>"Menor"</formula>
    </cfRule>
    <cfRule type="cellIs" dxfId="330" priority="335" operator="equal">
      <formula>"Leve"</formula>
    </cfRule>
  </conditionalFormatting>
  <conditionalFormatting sqref="AT238:AU238">
    <cfRule type="cellIs" dxfId="329" priority="326" operator="equal">
      <formula>"Catastrófico"</formula>
    </cfRule>
    <cfRule type="cellIs" dxfId="328" priority="327" operator="equal">
      <formula>"Mayor"</formula>
    </cfRule>
    <cfRule type="cellIs" dxfId="327" priority="328" operator="equal">
      <formula>"Moderado"</formula>
    </cfRule>
    <cfRule type="cellIs" dxfId="326" priority="329" operator="equal">
      <formula>"Menor"</formula>
    </cfRule>
    <cfRule type="cellIs" dxfId="325" priority="330" operator="equal">
      <formula>"Leve"</formula>
    </cfRule>
  </conditionalFormatting>
  <conditionalFormatting sqref="AR238:AS238">
    <cfRule type="cellIs" dxfId="324" priority="321" operator="equal">
      <formula>"Catastrófico"</formula>
    </cfRule>
    <cfRule type="cellIs" dxfId="323" priority="322" operator="equal">
      <formula>"Mayor"</formula>
    </cfRule>
    <cfRule type="cellIs" dxfId="322" priority="323" operator="equal">
      <formula>"Moderado"</formula>
    </cfRule>
    <cfRule type="cellIs" dxfId="321" priority="324" operator="equal">
      <formula>"Menor"</formula>
    </cfRule>
    <cfRule type="cellIs" dxfId="320" priority="325" operator="equal">
      <formula>"Leve"</formula>
    </cfRule>
  </conditionalFormatting>
  <conditionalFormatting sqref="AR147:AS147">
    <cfRule type="cellIs" dxfId="319" priority="316" operator="equal">
      <formula>"Catastrófico"</formula>
    </cfRule>
    <cfRule type="cellIs" dxfId="318" priority="317" operator="equal">
      <formula>"Mayor"</formula>
    </cfRule>
    <cfRule type="cellIs" dxfId="317" priority="318" operator="equal">
      <formula>"Moderado"</formula>
    </cfRule>
    <cfRule type="cellIs" dxfId="316" priority="319" operator="equal">
      <formula>"Menor"</formula>
    </cfRule>
    <cfRule type="cellIs" dxfId="315" priority="320" operator="equal">
      <formula>"Leve"</formula>
    </cfRule>
  </conditionalFormatting>
  <conditionalFormatting sqref="AT147:AU147">
    <cfRule type="cellIs" dxfId="314" priority="311" operator="equal">
      <formula>"Catastrófico"</formula>
    </cfRule>
    <cfRule type="cellIs" dxfId="313" priority="312" operator="equal">
      <formula>"Mayor"</formula>
    </cfRule>
    <cfRule type="cellIs" dxfId="312" priority="313" operator="equal">
      <formula>"Moderado"</formula>
    </cfRule>
    <cfRule type="cellIs" dxfId="311" priority="314" operator="equal">
      <formula>"Menor"</formula>
    </cfRule>
    <cfRule type="cellIs" dxfId="310" priority="315" operator="equal">
      <formula>"Leve"</formula>
    </cfRule>
  </conditionalFormatting>
  <conditionalFormatting sqref="AT154:AU154">
    <cfRule type="cellIs" dxfId="309" priority="306" operator="equal">
      <formula>"Catastrófico"</formula>
    </cfRule>
    <cfRule type="cellIs" dxfId="308" priority="307" operator="equal">
      <formula>"Mayor"</formula>
    </cfRule>
    <cfRule type="cellIs" dxfId="307" priority="308" operator="equal">
      <formula>"Moderado"</formula>
    </cfRule>
    <cfRule type="cellIs" dxfId="306" priority="309" operator="equal">
      <formula>"Menor"</formula>
    </cfRule>
    <cfRule type="cellIs" dxfId="305" priority="310" operator="equal">
      <formula>"Leve"</formula>
    </cfRule>
  </conditionalFormatting>
  <conditionalFormatting sqref="AR154:AS154">
    <cfRule type="cellIs" dxfId="304" priority="301" operator="equal">
      <formula>"Catastrófico"</formula>
    </cfRule>
    <cfRule type="cellIs" dxfId="303" priority="302" operator="equal">
      <formula>"Mayor"</formula>
    </cfRule>
    <cfRule type="cellIs" dxfId="302" priority="303" operator="equal">
      <formula>"Moderado"</formula>
    </cfRule>
    <cfRule type="cellIs" dxfId="301" priority="304" operator="equal">
      <formula>"Menor"</formula>
    </cfRule>
    <cfRule type="cellIs" dxfId="300" priority="305" operator="equal">
      <formula>"Leve"</formula>
    </cfRule>
  </conditionalFormatting>
  <conditionalFormatting sqref="AT153">
    <cfRule type="cellIs" dxfId="299" priority="296" operator="equal">
      <formula>"Catastrófico"</formula>
    </cfRule>
    <cfRule type="cellIs" dxfId="298" priority="297" operator="equal">
      <formula>"Mayor"</formula>
    </cfRule>
    <cfRule type="cellIs" dxfId="297" priority="298" operator="equal">
      <formula>"Moderado"</formula>
    </cfRule>
    <cfRule type="cellIs" dxfId="296" priority="299" operator="equal">
      <formula>"Menor"</formula>
    </cfRule>
    <cfRule type="cellIs" dxfId="295" priority="300" operator="equal">
      <formula>"Leve"</formula>
    </cfRule>
  </conditionalFormatting>
  <conditionalFormatting sqref="AR153:AS153">
    <cfRule type="cellIs" dxfId="294" priority="291" operator="equal">
      <formula>"Catastrófico"</formula>
    </cfRule>
    <cfRule type="cellIs" dxfId="293" priority="292" operator="equal">
      <formula>"Mayor"</formula>
    </cfRule>
    <cfRule type="cellIs" dxfId="292" priority="293" operator="equal">
      <formula>"Moderado"</formula>
    </cfRule>
    <cfRule type="cellIs" dxfId="291" priority="294" operator="equal">
      <formula>"Menor"</formula>
    </cfRule>
    <cfRule type="cellIs" dxfId="290" priority="295" operator="equal">
      <formula>"Leve"</formula>
    </cfRule>
  </conditionalFormatting>
  <conditionalFormatting sqref="AR9:AS9">
    <cfRule type="cellIs" dxfId="289" priority="286" operator="equal">
      <formula>"Catastrófico"</formula>
    </cfRule>
    <cfRule type="cellIs" dxfId="288" priority="287" operator="equal">
      <formula>"Mayor"</formula>
    </cfRule>
    <cfRule type="cellIs" dxfId="287" priority="288" operator="equal">
      <formula>"Moderado"</formula>
    </cfRule>
    <cfRule type="cellIs" dxfId="286" priority="289" operator="equal">
      <formula>"Menor"</formula>
    </cfRule>
    <cfRule type="cellIs" dxfId="285" priority="290" operator="equal">
      <formula>"Leve"</formula>
    </cfRule>
  </conditionalFormatting>
  <conditionalFormatting sqref="AT9">
    <cfRule type="cellIs" dxfId="284" priority="281" operator="equal">
      <formula>"Catastrófico"</formula>
    </cfRule>
    <cfRule type="cellIs" dxfId="283" priority="282" operator="equal">
      <formula>"Mayor"</formula>
    </cfRule>
    <cfRule type="cellIs" dxfId="282" priority="283" operator="equal">
      <formula>"Moderado"</formula>
    </cfRule>
    <cfRule type="cellIs" dxfId="281" priority="284" operator="equal">
      <formula>"Menor"</formula>
    </cfRule>
    <cfRule type="cellIs" dxfId="280" priority="285" operator="equal">
      <formula>"Leve"</formula>
    </cfRule>
  </conditionalFormatting>
  <conditionalFormatting sqref="AU9">
    <cfRule type="cellIs" dxfId="279" priority="276" operator="equal">
      <formula>"Catastrófico"</formula>
    </cfRule>
    <cfRule type="cellIs" dxfId="278" priority="277" operator="equal">
      <formula>"Mayor"</formula>
    </cfRule>
    <cfRule type="cellIs" dxfId="277" priority="278" operator="equal">
      <formula>"Moderado"</formula>
    </cfRule>
    <cfRule type="cellIs" dxfId="276" priority="279" operator="equal">
      <formula>"Menor"</formula>
    </cfRule>
    <cfRule type="cellIs" dxfId="275" priority="280" operator="equal">
      <formula>"Leve"</formula>
    </cfRule>
  </conditionalFormatting>
  <conditionalFormatting sqref="AT15:AU15">
    <cfRule type="cellIs" dxfId="274" priority="271" operator="equal">
      <formula>"Catastrófico"</formula>
    </cfRule>
    <cfRule type="cellIs" dxfId="273" priority="272" operator="equal">
      <formula>"Mayor"</formula>
    </cfRule>
    <cfRule type="cellIs" dxfId="272" priority="273" operator="equal">
      <formula>"Moderado"</formula>
    </cfRule>
    <cfRule type="cellIs" dxfId="271" priority="274" operator="equal">
      <formula>"Menor"</formula>
    </cfRule>
    <cfRule type="cellIs" dxfId="270" priority="275" operator="equal">
      <formula>"Leve"</formula>
    </cfRule>
  </conditionalFormatting>
  <conditionalFormatting sqref="AR141:AS141">
    <cfRule type="cellIs" dxfId="269" priority="266" operator="equal">
      <formula>"Catastrófico"</formula>
    </cfRule>
    <cfRule type="cellIs" dxfId="268" priority="267" operator="equal">
      <formula>"Mayor"</formula>
    </cfRule>
    <cfRule type="cellIs" dxfId="267" priority="268" operator="equal">
      <formula>"Moderado"</formula>
    </cfRule>
    <cfRule type="cellIs" dxfId="266" priority="269" operator="equal">
      <formula>"Menor"</formula>
    </cfRule>
    <cfRule type="cellIs" dxfId="265" priority="270" operator="equal">
      <formula>"Leve"</formula>
    </cfRule>
  </conditionalFormatting>
  <conditionalFormatting sqref="AT141:AU141">
    <cfRule type="cellIs" dxfId="264" priority="261" operator="equal">
      <formula>"Catastrófico"</formula>
    </cfRule>
    <cfRule type="cellIs" dxfId="263" priority="262" operator="equal">
      <formula>"Mayor"</formula>
    </cfRule>
    <cfRule type="cellIs" dxfId="262" priority="263" operator="equal">
      <formula>"Moderado"</formula>
    </cfRule>
    <cfRule type="cellIs" dxfId="261" priority="264" operator="equal">
      <formula>"Menor"</formula>
    </cfRule>
    <cfRule type="cellIs" dxfId="260" priority="265" operator="equal">
      <formula>"Leve"</formula>
    </cfRule>
  </conditionalFormatting>
  <conditionalFormatting sqref="AR129:AS129">
    <cfRule type="cellIs" dxfId="259" priority="256" operator="equal">
      <formula>"Catastrófico"</formula>
    </cfRule>
    <cfRule type="cellIs" dxfId="258" priority="257" operator="equal">
      <formula>"Mayor"</formula>
    </cfRule>
    <cfRule type="cellIs" dxfId="257" priority="258" operator="equal">
      <formula>"Moderado"</formula>
    </cfRule>
    <cfRule type="cellIs" dxfId="256" priority="259" operator="equal">
      <formula>"Menor"</formula>
    </cfRule>
    <cfRule type="cellIs" dxfId="255" priority="260" operator="equal">
      <formula>"Leve"</formula>
    </cfRule>
  </conditionalFormatting>
  <conditionalFormatting sqref="AR27">
    <cfRule type="cellIs" dxfId="254" priority="251" operator="equal">
      <formula>"Catastrófico"</formula>
    </cfRule>
    <cfRule type="cellIs" dxfId="253" priority="252" operator="equal">
      <formula>"Mayor"</formula>
    </cfRule>
    <cfRule type="cellIs" dxfId="252" priority="253" operator="equal">
      <formula>"Moderado"</formula>
    </cfRule>
    <cfRule type="cellIs" dxfId="251" priority="254" operator="equal">
      <formula>"Menor"</formula>
    </cfRule>
    <cfRule type="cellIs" dxfId="250" priority="255" operator="equal">
      <formula>"Leve"</formula>
    </cfRule>
  </conditionalFormatting>
  <conditionalFormatting sqref="AS27">
    <cfRule type="cellIs" dxfId="249" priority="246" operator="equal">
      <formula>"Catastrófico"</formula>
    </cfRule>
    <cfRule type="cellIs" dxfId="248" priority="247" operator="equal">
      <formula>"Mayor"</formula>
    </cfRule>
    <cfRule type="cellIs" dxfId="247" priority="248" operator="equal">
      <formula>"Moderado"</formula>
    </cfRule>
    <cfRule type="cellIs" dxfId="246" priority="249" operator="equal">
      <formula>"Menor"</formula>
    </cfRule>
    <cfRule type="cellIs" dxfId="245" priority="250" operator="equal">
      <formula>"Leve"</formula>
    </cfRule>
  </conditionalFormatting>
  <conditionalFormatting sqref="AU27">
    <cfRule type="cellIs" dxfId="244" priority="241" operator="equal">
      <formula>"Catastrófico"</formula>
    </cfRule>
    <cfRule type="cellIs" dxfId="243" priority="242" operator="equal">
      <formula>"Mayor"</formula>
    </cfRule>
    <cfRule type="cellIs" dxfId="242" priority="243" operator="equal">
      <formula>"Moderado"</formula>
    </cfRule>
    <cfRule type="cellIs" dxfId="241" priority="244" operator="equal">
      <formula>"Menor"</formula>
    </cfRule>
    <cfRule type="cellIs" dxfId="240" priority="245" operator="equal">
      <formula>"Leve"</formula>
    </cfRule>
  </conditionalFormatting>
  <conditionalFormatting sqref="AR33">
    <cfRule type="cellIs" dxfId="239" priority="236" operator="equal">
      <formula>"Catastrófico"</formula>
    </cfRule>
    <cfRule type="cellIs" dxfId="238" priority="237" operator="equal">
      <formula>"Mayor"</formula>
    </cfRule>
    <cfRule type="cellIs" dxfId="237" priority="238" operator="equal">
      <formula>"Moderado"</formula>
    </cfRule>
    <cfRule type="cellIs" dxfId="236" priority="239" operator="equal">
      <formula>"Menor"</formula>
    </cfRule>
    <cfRule type="cellIs" dxfId="235" priority="240" operator="equal">
      <formula>"Leve"</formula>
    </cfRule>
  </conditionalFormatting>
  <conditionalFormatting sqref="AS33:AU33">
    <cfRule type="cellIs" dxfId="234" priority="231" operator="equal">
      <formula>"Catastrófico"</formula>
    </cfRule>
    <cfRule type="cellIs" dxfId="233" priority="232" operator="equal">
      <formula>"Mayor"</formula>
    </cfRule>
    <cfRule type="cellIs" dxfId="232" priority="233" operator="equal">
      <formula>"Moderado"</formula>
    </cfRule>
    <cfRule type="cellIs" dxfId="231" priority="234" operator="equal">
      <formula>"Menor"</formula>
    </cfRule>
    <cfRule type="cellIs" dxfId="230" priority="235" operator="equal">
      <formula>"Leve"</formula>
    </cfRule>
  </conditionalFormatting>
  <conditionalFormatting sqref="AR36">
    <cfRule type="cellIs" dxfId="229" priority="226" operator="equal">
      <formula>"Catastrófico"</formula>
    </cfRule>
    <cfRule type="cellIs" dxfId="228" priority="227" operator="equal">
      <formula>"Mayor"</formula>
    </cfRule>
    <cfRule type="cellIs" dxfId="227" priority="228" operator="equal">
      <formula>"Moderado"</formula>
    </cfRule>
    <cfRule type="cellIs" dxfId="226" priority="229" operator="equal">
      <formula>"Menor"</formula>
    </cfRule>
    <cfRule type="cellIs" dxfId="225" priority="230" operator="equal">
      <formula>"Leve"</formula>
    </cfRule>
  </conditionalFormatting>
  <conditionalFormatting sqref="AS36:AU36">
    <cfRule type="cellIs" dxfId="224" priority="221" operator="equal">
      <formula>"Catastrófico"</formula>
    </cfRule>
    <cfRule type="cellIs" dxfId="223" priority="222" operator="equal">
      <formula>"Mayor"</formula>
    </cfRule>
    <cfRule type="cellIs" dxfId="222" priority="223" operator="equal">
      <formula>"Moderado"</formula>
    </cfRule>
    <cfRule type="cellIs" dxfId="221" priority="224" operator="equal">
      <formula>"Menor"</formula>
    </cfRule>
    <cfRule type="cellIs" dxfId="220" priority="225" operator="equal">
      <formula>"Leve"</formula>
    </cfRule>
  </conditionalFormatting>
  <conditionalFormatting sqref="AR100:AS100">
    <cfRule type="cellIs" dxfId="219" priority="166" operator="equal">
      <formula>"Catastrófico"</formula>
    </cfRule>
    <cfRule type="cellIs" dxfId="218" priority="167" operator="equal">
      <formula>"Mayor"</formula>
    </cfRule>
    <cfRule type="cellIs" dxfId="217" priority="168" operator="equal">
      <formula>"Moderado"</formula>
    </cfRule>
    <cfRule type="cellIs" dxfId="216" priority="169" operator="equal">
      <formula>"Menor"</formula>
    </cfRule>
    <cfRule type="cellIs" dxfId="215" priority="170" operator="equal">
      <formula>"Leve"</formula>
    </cfRule>
  </conditionalFormatting>
  <conditionalFormatting sqref="AS243">
    <cfRule type="cellIs" dxfId="214" priority="211" operator="equal">
      <formula>"Catastrófico"</formula>
    </cfRule>
    <cfRule type="cellIs" dxfId="213" priority="212" operator="equal">
      <formula>"Mayor"</formula>
    </cfRule>
    <cfRule type="cellIs" dxfId="212" priority="213" operator="equal">
      <formula>"Moderado"</formula>
    </cfRule>
    <cfRule type="cellIs" dxfId="211" priority="214" operator="equal">
      <formula>"Menor"</formula>
    </cfRule>
    <cfRule type="cellIs" dxfId="210" priority="215" operator="equal">
      <formula>"Leve"</formula>
    </cfRule>
  </conditionalFormatting>
  <conditionalFormatting sqref="AU243">
    <cfRule type="cellIs" dxfId="209" priority="206" operator="equal">
      <formula>"Catastrófico"</formula>
    </cfRule>
    <cfRule type="cellIs" dxfId="208" priority="207" operator="equal">
      <formula>"Mayor"</formula>
    </cfRule>
    <cfRule type="cellIs" dxfId="207" priority="208" operator="equal">
      <formula>"Moderado"</formula>
    </cfRule>
    <cfRule type="cellIs" dxfId="206" priority="209" operator="equal">
      <formula>"Menor"</formula>
    </cfRule>
    <cfRule type="cellIs" dxfId="205" priority="210" operator="equal">
      <formula>"Leve"</formula>
    </cfRule>
  </conditionalFormatting>
  <conditionalFormatting sqref="AR249">
    <cfRule type="cellIs" dxfId="204" priority="201" operator="equal">
      <formula>"Catastrófico"</formula>
    </cfRule>
    <cfRule type="cellIs" dxfId="203" priority="202" operator="equal">
      <formula>"Mayor"</formula>
    </cfRule>
    <cfRule type="cellIs" dxfId="202" priority="203" operator="equal">
      <formula>"Moderado"</formula>
    </cfRule>
    <cfRule type="cellIs" dxfId="201" priority="204" operator="equal">
      <formula>"Menor"</formula>
    </cfRule>
    <cfRule type="cellIs" dxfId="200" priority="205" operator="equal">
      <formula>"Leve"</formula>
    </cfRule>
  </conditionalFormatting>
  <conditionalFormatting sqref="AS249">
    <cfRule type="cellIs" dxfId="199" priority="196" operator="equal">
      <formula>"Catastrófico"</formula>
    </cfRule>
    <cfRule type="cellIs" dxfId="198" priority="197" operator="equal">
      <formula>"Mayor"</formula>
    </cfRule>
    <cfRule type="cellIs" dxfId="197" priority="198" operator="equal">
      <formula>"Moderado"</formula>
    </cfRule>
    <cfRule type="cellIs" dxfId="196" priority="199" operator="equal">
      <formula>"Menor"</formula>
    </cfRule>
    <cfRule type="cellIs" dxfId="195" priority="200" operator="equal">
      <formula>"Leve"</formula>
    </cfRule>
  </conditionalFormatting>
  <conditionalFormatting sqref="AU249">
    <cfRule type="cellIs" dxfId="194" priority="191" operator="equal">
      <formula>"Catastrófico"</formula>
    </cfRule>
    <cfRule type="cellIs" dxfId="193" priority="192" operator="equal">
      <formula>"Mayor"</formula>
    </cfRule>
    <cfRule type="cellIs" dxfId="192" priority="193" operator="equal">
      <formula>"Moderado"</formula>
    </cfRule>
    <cfRule type="cellIs" dxfId="191" priority="194" operator="equal">
      <formula>"Menor"</formula>
    </cfRule>
    <cfRule type="cellIs" dxfId="190" priority="195" operator="equal">
      <formula>"Leve"</formula>
    </cfRule>
  </conditionalFormatting>
  <conditionalFormatting sqref="AS39:AU39">
    <cfRule type="cellIs" dxfId="189" priority="186" operator="equal">
      <formula>"Catastrófico"</formula>
    </cfRule>
    <cfRule type="cellIs" dxfId="188" priority="187" operator="equal">
      <formula>"Mayor"</formula>
    </cfRule>
    <cfRule type="cellIs" dxfId="187" priority="188" operator="equal">
      <formula>"Moderado"</formula>
    </cfRule>
    <cfRule type="cellIs" dxfId="186" priority="189" operator="equal">
      <formula>"Menor"</formula>
    </cfRule>
    <cfRule type="cellIs" dxfId="185" priority="190" operator="equal">
      <formula>"Leve"</formula>
    </cfRule>
  </conditionalFormatting>
  <conditionalFormatting sqref="AR39">
    <cfRule type="cellIs" dxfId="184" priority="181" operator="equal">
      <formula>"Catastrófico"</formula>
    </cfRule>
    <cfRule type="cellIs" dxfId="183" priority="182" operator="equal">
      <formula>"Mayor"</formula>
    </cfRule>
    <cfRule type="cellIs" dxfId="182" priority="183" operator="equal">
      <formula>"Moderado"</formula>
    </cfRule>
    <cfRule type="cellIs" dxfId="181" priority="184" operator="equal">
      <formula>"Menor"</formula>
    </cfRule>
    <cfRule type="cellIs" dxfId="180" priority="185" operator="equal">
      <formula>"Leve"</formula>
    </cfRule>
  </conditionalFormatting>
  <conditionalFormatting sqref="AR41 AT41:AU41">
    <cfRule type="cellIs" dxfId="179" priority="176" operator="equal">
      <formula>"Catastrófico"</formula>
    </cfRule>
    <cfRule type="cellIs" dxfId="178" priority="177" operator="equal">
      <formula>"Mayor"</formula>
    </cfRule>
    <cfRule type="cellIs" dxfId="177" priority="178" operator="equal">
      <formula>"Moderado"</formula>
    </cfRule>
    <cfRule type="cellIs" dxfId="176" priority="179" operator="equal">
      <formula>"Menor"</formula>
    </cfRule>
    <cfRule type="cellIs" dxfId="175" priority="180" operator="equal">
      <formula>"Leve"</formula>
    </cfRule>
  </conditionalFormatting>
  <conditionalFormatting sqref="AS41">
    <cfRule type="cellIs" dxfId="174" priority="171" operator="equal">
      <formula>"Catastrófico"</formula>
    </cfRule>
    <cfRule type="cellIs" dxfId="173" priority="172" operator="equal">
      <formula>"Mayor"</formula>
    </cfRule>
    <cfRule type="cellIs" dxfId="172" priority="173" operator="equal">
      <formula>"Moderado"</formula>
    </cfRule>
    <cfRule type="cellIs" dxfId="171" priority="174" operator="equal">
      <formula>"Menor"</formula>
    </cfRule>
    <cfRule type="cellIs" dxfId="170" priority="175" operator="equal">
      <formula>"Leve"</formula>
    </cfRule>
  </conditionalFormatting>
  <conditionalFormatting sqref="AT100:AU100">
    <cfRule type="cellIs" dxfId="169" priority="161" operator="equal">
      <formula>"Catastrófico"</formula>
    </cfRule>
    <cfRule type="cellIs" dxfId="168" priority="162" operator="equal">
      <formula>"Mayor"</formula>
    </cfRule>
    <cfRule type="cellIs" dxfId="167" priority="163" operator="equal">
      <formula>"Moderado"</formula>
    </cfRule>
    <cfRule type="cellIs" dxfId="166" priority="164" operator="equal">
      <formula>"Menor"</formula>
    </cfRule>
    <cfRule type="cellIs" dxfId="165" priority="165" operator="equal">
      <formula>"Leve"</formula>
    </cfRule>
  </conditionalFormatting>
  <conditionalFormatting sqref="AW9 AW15 AW21 AW39 AW63 AW69 AW75 AW81 AW87 AW93 AW99 AW105 AW111 AW117 AW123 AW129 AW135 AW141 AW147 AW153 AW159 AW165 AW171 AW177 AW183 AW189 AW195 AW201 AW207 AW213 AW219">
    <cfRule type="cellIs" dxfId="164" priority="156" operator="equal">
      <formula>"Catastrófico"</formula>
    </cfRule>
    <cfRule type="cellIs" dxfId="163" priority="157" operator="equal">
      <formula>"Mayor"</formula>
    </cfRule>
    <cfRule type="cellIs" dxfId="162" priority="158" operator="equal">
      <formula>"Moderado"</formula>
    </cfRule>
    <cfRule type="cellIs" dxfId="161" priority="159" operator="equal">
      <formula>"Menor"</formula>
    </cfRule>
    <cfRule type="cellIs" dxfId="160" priority="160" operator="equal">
      <formula>"Leve"</formula>
    </cfRule>
  </conditionalFormatting>
  <conditionalFormatting sqref="AW45 AW51 AW57">
    <cfRule type="cellIs" dxfId="159" priority="151" operator="equal">
      <formula>"Catastrófico"</formula>
    </cfRule>
    <cfRule type="cellIs" dxfId="158" priority="152" operator="equal">
      <formula>"Mayor"</formula>
    </cfRule>
    <cfRule type="cellIs" dxfId="157" priority="153" operator="equal">
      <formula>"Moderado"</formula>
    </cfRule>
    <cfRule type="cellIs" dxfId="156" priority="154" operator="equal">
      <formula>"Menor"</formula>
    </cfRule>
    <cfRule type="cellIs" dxfId="155" priority="155" operator="equal">
      <formula>"Leve"</formula>
    </cfRule>
  </conditionalFormatting>
  <conditionalFormatting sqref="AW225">
    <cfRule type="cellIs" dxfId="154" priority="146" operator="equal">
      <formula>"Catastrófico"</formula>
    </cfRule>
    <cfRule type="cellIs" dxfId="153" priority="147" operator="equal">
      <formula>"Mayor"</formula>
    </cfRule>
    <cfRule type="cellIs" dxfId="152" priority="148" operator="equal">
      <formula>"Moderado"</formula>
    </cfRule>
    <cfRule type="cellIs" dxfId="151" priority="149" operator="equal">
      <formula>"Menor"</formula>
    </cfRule>
    <cfRule type="cellIs" dxfId="150" priority="150" operator="equal">
      <formula>"Leve"</formula>
    </cfRule>
  </conditionalFormatting>
  <conditionalFormatting sqref="AW231">
    <cfRule type="cellIs" dxfId="149" priority="141" operator="equal">
      <formula>"Catastrófico"</formula>
    </cfRule>
    <cfRule type="cellIs" dxfId="148" priority="142" operator="equal">
      <formula>"Mayor"</formula>
    </cfRule>
    <cfRule type="cellIs" dxfId="147" priority="143" operator="equal">
      <formula>"Moderado"</formula>
    </cfRule>
    <cfRule type="cellIs" dxfId="146" priority="144" operator="equal">
      <formula>"Menor"</formula>
    </cfRule>
    <cfRule type="cellIs" dxfId="145" priority="145" operator="equal">
      <formula>"Leve"</formula>
    </cfRule>
  </conditionalFormatting>
  <conditionalFormatting sqref="AW237">
    <cfRule type="cellIs" dxfId="144" priority="136" operator="equal">
      <formula>"Catastrófico"</formula>
    </cfRule>
    <cfRule type="cellIs" dxfId="143" priority="137" operator="equal">
      <formula>"Mayor"</formula>
    </cfRule>
    <cfRule type="cellIs" dxfId="142" priority="138" operator="equal">
      <formula>"Moderado"</formula>
    </cfRule>
    <cfRule type="cellIs" dxfId="141" priority="139" operator="equal">
      <formula>"Menor"</formula>
    </cfRule>
    <cfRule type="cellIs" dxfId="140" priority="140" operator="equal">
      <formula>"Leve"</formula>
    </cfRule>
  </conditionalFormatting>
  <conditionalFormatting sqref="AW243">
    <cfRule type="cellIs" dxfId="139" priority="131" operator="equal">
      <formula>"Catastrófico"</formula>
    </cfRule>
    <cfRule type="cellIs" dxfId="138" priority="132" operator="equal">
      <formula>"Mayor"</formula>
    </cfRule>
    <cfRule type="cellIs" dxfId="137" priority="133" operator="equal">
      <formula>"Moderado"</formula>
    </cfRule>
    <cfRule type="cellIs" dxfId="136" priority="134" operator="equal">
      <formula>"Menor"</formula>
    </cfRule>
    <cfRule type="cellIs" dxfId="135" priority="135" operator="equal">
      <formula>"Leve"</formula>
    </cfRule>
  </conditionalFormatting>
  <conditionalFormatting sqref="AW249">
    <cfRule type="cellIs" dxfId="134" priority="126" operator="equal">
      <formula>"Catastrófico"</formula>
    </cfRule>
    <cfRule type="cellIs" dxfId="133" priority="127" operator="equal">
      <formula>"Mayor"</formula>
    </cfRule>
    <cfRule type="cellIs" dxfId="132" priority="128" operator="equal">
      <formula>"Moderado"</formula>
    </cfRule>
    <cfRule type="cellIs" dxfId="131" priority="129" operator="equal">
      <formula>"Menor"</formula>
    </cfRule>
    <cfRule type="cellIs" dxfId="130" priority="130" operator="equal">
      <formula>"Leve"</formula>
    </cfRule>
  </conditionalFormatting>
  <conditionalFormatting sqref="AW27">
    <cfRule type="cellIs" dxfId="129" priority="116" operator="equal">
      <formula>"Catastrófico"</formula>
    </cfRule>
    <cfRule type="cellIs" dxfId="128" priority="117" operator="equal">
      <formula>"Mayor"</formula>
    </cfRule>
    <cfRule type="cellIs" dxfId="127" priority="118" operator="equal">
      <formula>"Moderado"</formula>
    </cfRule>
    <cfRule type="cellIs" dxfId="126" priority="119" operator="equal">
      <formula>"Menor"</formula>
    </cfRule>
    <cfRule type="cellIs" dxfId="125" priority="120" operator="equal">
      <formula>"Leve"</formula>
    </cfRule>
  </conditionalFormatting>
  <conditionalFormatting sqref="AW33">
    <cfRule type="cellIs" dxfId="124" priority="111" operator="equal">
      <formula>"Catastrófico"</formula>
    </cfRule>
    <cfRule type="cellIs" dxfId="123" priority="112" operator="equal">
      <formula>"Mayor"</formula>
    </cfRule>
    <cfRule type="cellIs" dxfId="122" priority="113" operator="equal">
      <formula>"Moderado"</formula>
    </cfRule>
    <cfRule type="cellIs" dxfId="121" priority="114" operator="equal">
      <formula>"Menor"</formula>
    </cfRule>
    <cfRule type="cellIs" dxfId="120" priority="115" operator="equal">
      <formula>"Leve"</formula>
    </cfRule>
  </conditionalFormatting>
  <conditionalFormatting sqref="AP34:AQ34">
    <cfRule type="cellIs" dxfId="119" priority="106" operator="equal">
      <formula>"Catastrófico"</formula>
    </cfRule>
    <cfRule type="cellIs" dxfId="118" priority="107" operator="equal">
      <formula>"Mayor"</formula>
    </cfRule>
    <cfRule type="cellIs" dxfId="117" priority="108" operator="equal">
      <formula>"Moderado"</formula>
    </cfRule>
    <cfRule type="cellIs" dxfId="116" priority="109" operator="equal">
      <formula>"Menor"</formula>
    </cfRule>
    <cfRule type="cellIs" dxfId="115" priority="110" operator="equal">
      <formula>"Leve"</formula>
    </cfRule>
  </conditionalFormatting>
  <conditionalFormatting sqref="AR34">
    <cfRule type="cellIs" dxfId="114" priority="101" operator="equal">
      <formula>"Catastrófico"</formula>
    </cfRule>
    <cfRule type="cellIs" dxfId="113" priority="102" operator="equal">
      <formula>"Mayor"</formula>
    </cfRule>
    <cfRule type="cellIs" dxfId="112" priority="103" operator="equal">
      <formula>"Moderado"</formula>
    </cfRule>
    <cfRule type="cellIs" dxfId="111" priority="104" operator="equal">
      <formula>"Menor"</formula>
    </cfRule>
    <cfRule type="cellIs" dxfId="110" priority="105" operator="equal">
      <formula>"Leve"</formula>
    </cfRule>
  </conditionalFormatting>
  <conditionalFormatting sqref="AS34:AU34">
    <cfRule type="cellIs" dxfId="109" priority="96" operator="equal">
      <formula>"Catastrófico"</formula>
    </cfRule>
    <cfRule type="cellIs" dxfId="108" priority="97" operator="equal">
      <formula>"Mayor"</formula>
    </cfRule>
    <cfRule type="cellIs" dxfId="107" priority="98" operator="equal">
      <formula>"Moderado"</formula>
    </cfRule>
    <cfRule type="cellIs" dxfId="106" priority="99" operator="equal">
      <formula>"Menor"</formula>
    </cfRule>
    <cfRule type="cellIs" dxfId="105" priority="100" operator="equal">
      <formula>"Leve"</formula>
    </cfRule>
  </conditionalFormatting>
  <conditionalFormatting sqref="AV34">
    <cfRule type="cellIs" dxfId="104" priority="91" operator="equal">
      <formula>"Catastrófico"</formula>
    </cfRule>
    <cfRule type="cellIs" dxfId="103" priority="92" operator="equal">
      <formula>"Mayor"</formula>
    </cfRule>
    <cfRule type="cellIs" dxfId="102" priority="93" operator="equal">
      <formula>"Moderado"</formula>
    </cfRule>
    <cfRule type="cellIs" dxfId="101" priority="94" operator="equal">
      <formula>"Menor"</formula>
    </cfRule>
    <cfRule type="cellIs" dxfId="100" priority="95" operator="equal">
      <formula>"Leve"</formula>
    </cfRule>
  </conditionalFormatting>
  <conditionalFormatting sqref="AO40">
    <cfRule type="cellIs" dxfId="99" priority="86" operator="equal">
      <formula>"Catastrófico"</formula>
    </cfRule>
    <cfRule type="cellIs" dxfId="98" priority="87" operator="equal">
      <formula>"Mayor"</formula>
    </cfRule>
    <cfRule type="cellIs" dxfId="97" priority="88" operator="equal">
      <formula>"Moderado"</formula>
    </cfRule>
    <cfRule type="cellIs" dxfId="96" priority="89" operator="equal">
      <formula>"Menor"</formula>
    </cfRule>
    <cfRule type="cellIs" dxfId="95" priority="90" operator="equal">
      <formula>"Leve"</formula>
    </cfRule>
  </conditionalFormatting>
  <conditionalFormatting sqref="AP40:AQ40">
    <cfRule type="cellIs" dxfId="94" priority="81" operator="equal">
      <formula>"Catastrófico"</formula>
    </cfRule>
    <cfRule type="cellIs" dxfId="93" priority="82" operator="equal">
      <formula>"Mayor"</formula>
    </cfRule>
    <cfRule type="cellIs" dxfId="92" priority="83" operator="equal">
      <formula>"Moderado"</formula>
    </cfRule>
    <cfRule type="cellIs" dxfId="91" priority="84" operator="equal">
      <formula>"Menor"</formula>
    </cfRule>
    <cfRule type="cellIs" dxfId="90" priority="85" operator="equal">
      <formula>"Leve"</formula>
    </cfRule>
  </conditionalFormatting>
  <conditionalFormatting sqref="AR40 AT40:AU40">
    <cfRule type="cellIs" dxfId="89" priority="76" operator="equal">
      <formula>"Catastrófico"</formula>
    </cfRule>
    <cfRule type="cellIs" dxfId="88" priority="77" operator="equal">
      <formula>"Mayor"</formula>
    </cfRule>
    <cfRule type="cellIs" dxfId="87" priority="78" operator="equal">
      <formula>"Moderado"</formula>
    </cfRule>
    <cfRule type="cellIs" dxfId="86" priority="79" operator="equal">
      <formula>"Menor"</formula>
    </cfRule>
    <cfRule type="cellIs" dxfId="85" priority="80" operator="equal">
      <formula>"Leve"</formula>
    </cfRule>
  </conditionalFormatting>
  <conditionalFormatting sqref="AS40">
    <cfRule type="cellIs" dxfId="84" priority="71" operator="equal">
      <formula>"Catastrófico"</formula>
    </cfRule>
    <cfRule type="cellIs" dxfId="83" priority="72" operator="equal">
      <formula>"Mayor"</formula>
    </cfRule>
    <cfRule type="cellIs" dxfId="82" priority="73" operator="equal">
      <formula>"Moderado"</formula>
    </cfRule>
    <cfRule type="cellIs" dxfId="81" priority="74" operator="equal">
      <formula>"Menor"</formula>
    </cfRule>
    <cfRule type="cellIs" dxfId="80" priority="75" operator="equal">
      <formula>"Leve"</formula>
    </cfRule>
  </conditionalFormatting>
  <conditionalFormatting sqref="AQ41">
    <cfRule type="cellIs" dxfId="79" priority="66" operator="equal">
      <formula>"Catastrófico"</formula>
    </cfRule>
    <cfRule type="cellIs" dxfId="78" priority="67" operator="equal">
      <formula>"Mayor"</formula>
    </cfRule>
    <cfRule type="cellIs" dxfId="77" priority="68" operator="equal">
      <formula>"Moderado"</formula>
    </cfRule>
    <cfRule type="cellIs" dxfId="76" priority="69" operator="equal">
      <formula>"Menor"</formula>
    </cfRule>
    <cfRule type="cellIs" dxfId="75" priority="70" operator="equal">
      <formula>"Leve"</formula>
    </cfRule>
  </conditionalFormatting>
  <conditionalFormatting sqref="AV45">
    <cfRule type="cellIs" dxfId="74" priority="61" operator="equal">
      <formula>"Catastrófico"</formula>
    </cfRule>
    <cfRule type="cellIs" dxfId="73" priority="62" operator="equal">
      <formula>"Mayor"</formula>
    </cfRule>
    <cfRule type="cellIs" dxfId="72" priority="63" operator="equal">
      <formula>"Moderado"</formula>
    </cfRule>
    <cfRule type="cellIs" dxfId="71" priority="64" operator="equal">
      <formula>"Menor"</formula>
    </cfRule>
    <cfRule type="cellIs" dxfId="70" priority="65" operator="equal">
      <formula>"Leve"</formula>
    </cfRule>
  </conditionalFormatting>
  <conditionalFormatting sqref="AV184">
    <cfRule type="cellIs" dxfId="69" priority="56" operator="equal">
      <formula>"Catastrófico"</formula>
    </cfRule>
    <cfRule type="cellIs" dxfId="68" priority="57" operator="equal">
      <formula>"Mayor"</formula>
    </cfRule>
    <cfRule type="cellIs" dxfId="67" priority="58" operator="equal">
      <formula>"Moderado"</formula>
    </cfRule>
    <cfRule type="cellIs" dxfId="66" priority="59" operator="equal">
      <formula>"Menor"</formula>
    </cfRule>
    <cfRule type="cellIs" dxfId="65" priority="60" operator="equal">
      <formula>"Leve"</formula>
    </cfRule>
  </conditionalFormatting>
  <conditionalFormatting sqref="AV226:AV227">
    <cfRule type="cellIs" dxfId="64" priority="51" operator="equal">
      <formula>"Catastrófico"</formula>
    </cfRule>
    <cfRule type="cellIs" dxfId="63" priority="52" operator="equal">
      <formula>"Mayor"</formula>
    </cfRule>
    <cfRule type="cellIs" dxfId="62" priority="53" operator="equal">
      <formula>"Moderado"</formula>
    </cfRule>
    <cfRule type="cellIs" dxfId="61" priority="54" operator="equal">
      <formula>"Menor"</formula>
    </cfRule>
    <cfRule type="cellIs" dxfId="60" priority="55" operator="equal">
      <formula>"Leve"</formula>
    </cfRule>
  </conditionalFormatting>
  <conditionalFormatting sqref="AS231">
    <cfRule type="cellIs" dxfId="59" priority="46" operator="equal">
      <formula>"Catastrófico"</formula>
    </cfRule>
    <cfRule type="cellIs" dxfId="58" priority="47" operator="equal">
      <formula>"Mayor"</formula>
    </cfRule>
    <cfRule type="cellIs" dxfId="57" priority="48" operator="equal">
      <formula>"Moderado"</formula>
    </cfRule>
    <cfRule type="cellIs" dxfId="56" priority="49" operator="equal">
      <formula>"Menor"</formula>
    </cfRule>
    <cfRule type="cellIs" dxfId="55" priority="50" operator="equal">
      <formula>"Leve"</formula>
    </cfRule>
  </conditionalFormatting>
  <conditionalFormatting sqref="AV238">
    <cfRule type="cellIs" dxfId="54" priority="41" operator="equal">
      <formula>"Catastrófico"</formula>
    </cfRule>
    <cfRule type="cellIs" dxfId="53" priority="42" operator="equal">
      <formula>"Mayor"</formula>
    </cfRule>
    <cfRule type="cellIs" dxfId="52" priority="43" operator="equal">
      <formula>"Moderado"</formula>
    </cfRule>
    <cfRule type="cellIs" dxfId="51" priority="44" operator="equal">
      <formula>"Menor"</formula>
    </cfRule>
    <cfRule type="cellIs" dxfId="50" priority="45" operator="equal">
      <formula>"Leve"</formula>
    </cfRule>
  </conditionalFormatting>
  <conditionalFormatting sqref="AT243">
    <cfRule type="cellIs" dxfId="49" priority="36" operator="equal">
      <formula>"Catastrófico"</formula>
    </cfRule>
    <cfRule type="cellIs" dxfId="48" priority="37" operator="equal">
      <formula>"Mayor"</formula>
    </cfRule>
    <cfRule type="cellIs" dxfId="47" priority="38" operator="equal">
      <formula>"Moderado"</formula>
    </cfRule>
    <cfRule type="cellIs" dxfId="46" priority="39" operator="equal">
      <formula>"Menor"</formula>
    </cfRule>
    <cfRule type="cellIs" dxfId="45" priority="40" operator="equal">
      <formula>"Leve"</formula>
    </cfRule>
  </conditionalFormatting>
  <conditionalFormatting sqref="AV250">
    <cfRule type="cellIs" dxfId="44" priority="31" operator="equal">
      <formula>"Catastrófico"</formula>
    </cfRule>
    <cfRule type="cellIs" dxfId="43" priority="32" operator="equal">
      <formula>"Mayor"</formula>
    </cfRule>
    <cfRule type="cellIs" dxfId="42" priority="33" operator="equal">
      <formula>"Moderado"</formula>
    </cfRule>
    <cfRule type="cellIs" dxfId="41" priority="34" operator="equal">
      <formula>"Menor"</formula>
    </cfRule>
    <cfRule type="cellIs" dxfId="40" priority="35" operator="equal">
      <formula>"Leve"</formula>
    </cfRule>
  </conditionalFormatting>
  <conditionalFormatting sqref="AV22">
    <cfRule type="cellIs" dxfId="39" priority="26" operator="equal">
      <formula>"Catastrófico"</formula>
    </cfRule>
    <cfRule type="cellIs" dxfId="38" priority="27" operator="equal">
      <formula>"Mayor"</formula>
    </cfRule>
    <cfRule type="cellIs" dxfId="37" priority="28" operator="equal">
      <formula>"Moderado"</formula>
    </cfRule>
    <cfRule type="cellIs" dxfId="36" priority="29" operator="equal">
      <formula>"Menor"</formula>
    </cfRule>
    <cfRule type="cellIs" dxfId="35" priority="30" operator="equal">
      <formula>"Leve"</formula>
    </cfRule>
  </conditionalFormatting>
  <conditionalFormatting sqref="AV10">
    <cfRule type="cellIs" dxfId="34" priority="21" operator="equal">
      <formula>"Catastrófico"</formula>
    </cfRule>
    <cfRule type="cellIs" dxfId="33" priority="22" operator="equal">
      <formula>"Mayor"</formula>
    </cfRule>
    <cfRule type="cellIs" dxfId="32" priority="23" operator="equal">
      <formula>"Moderado"</formula>
    </cfRule>
    <cfRule type="cellIs" dxfId="31" priority="24" operator="equal">
      <formula>"Menor"</formula>
    </cfRule>
    <cfRule type="cellIs" dxfId="30" priority="25" operator="equal">
      <formula>"Leve"</formula>
    </cfRule>
  </conditionalFormatting>
  <conditionalFormatting sqref="AV16">
    <cfRule type="cellIs" dxfId="29" priority="16" operator="equal">
      <formula>"Catastrófico"</formula>
    </cfRule>
    <cfRule type="cellIs" dxfId="28" priority="17" operator="equal">
      <formula>"Mayor"</formula>
    </cfRule>
    <cfRule type="cellIs" dxfId="27" priority="18" operator="equal">
      <formula>"Moderado"</formula>
    </cfRule>
    <cfRule type="cellIs" dxfId="26" priority="19" operator="equal">
      <formula>"Menor"</formula>
    </cfRule>
    <cfRule type="cellIs" dxfId="25" priority="20" operator="equal">
      <formula>"Leve"</formula>
    </cfRule>
  </conditionalFormatting>
  <conditionalFormatting sqref="AV100">
    <cfRule type="cellIs" dxfId="24" priority="11" operator="equal">
      <formula>"Catastrófico"</formula>
    </cfRule>
    <cfRule type="cellIs" dxfId="23" priority="12" operator="equal">
      <formula>"Mayor"</formula>
    </cfRule>
    <cfRule type="cellIs" dxfId="22" priority="13" operator="equal">
      <formula>"Moderado"</formula>
    </cfRule>
    <cfRule type="cellIs" dxfId="21" priority="14" operator="equal">
      <formula>"Menor"</formula>
    </cfRule>
    <cfRule type="cellIs" dxfId="20" priority="15" operator="equal">
      <formula>"Leve"</formula>
    </cfRule>
  </conditionalFormatting>
  <conditionalFormatting sqref="AV154">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V166">
    <cfRule type="cellIs" dxfId="14" priority="1" operator="equal">
      <formula>"Catastrófico"</formula>
    </cfRule>
    <cfRule type="cellIs" dxfId="13" priority="2" operator="equal">
      <formula>"Mayor"</formula>
    </cfRule>
    <cfRule type="cellIs" dxfId="12" priority="3" operator="equal">
      <formula>"Moderado"</formula>
    </cfRule>
    <cfRule type="cellIs" dxfId="11" priority="4" operator="equal">
      <formula>"Menor"</formula>
    </cfRule>
    <cfRule type="cellIs" dxfId="10" priority="5" operator="equal">
      <formula>"Leve"</formula>
    </cfRule>
  </conditionalFormatting>
  <dataValidations count="1">
    <dataValidation type="list" allowBlank="1" showInputMessage="1" showErrorMessage="1" sqref="B9:B254">
      <formula1>$CW$505:$CW$527</formula1>
    </dataValidation>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96" operator="containsText" id="{CCC8358D-92B9-4FEB-B46C-51449D2F549B}">
            <xm:f>NOT(ISERROR(SEARCH(FORMULAS!$O$6,AI9)))</xm:f>
            <xm:f>FORMULAS!$O$6</xm:f>
            <x14:dxf>
              <fill>
                <patternFill>
                  <bgColor rgb="FFFF0000"/>
                </patternFill>
              </fill>
            </x14:dxf>
          </x14:cfRule>
          <x14:cfRule type="containsText" priority="1297" operator="containsText" id="{B1751669-A7AD-46E3-B740-89B0D3FF7160}">
            <xm:f>NOT(ISERROR(SEARCH(FORMULAS!$O$5,AI9)))</xm:f>
            <xm:f>FORMULAS!$O$5</xm:f>
            <x14:dxf>
              <fill>
                <patternFill>
                  <bgColor rgb="FFFFC000"/>
                </patternFill>
              </fill>
            </x14:dxf>
          </x14:cfRule>
          <x14:cfRule type="containsText" priority="1298" operator="containsText" id="{BA4B1FD5-2391-4FC0-AA6D-1069FF470811}">
            <xm:f>NOT(ISERROR(SEARCH(FORMULAS!$O$4,AI9)))</xm:f>
            <xm:f>FORMULAS!$O$4</xm:f>
            <x14:dxf>
              <fill>
                <patternFill>
                  <bgColor rgb="FFFFFF00"/>
                </patternFill>
              </fill>
            </x14:dxf>
          </x14:cfRule>
          <x14:cfRule type="containsText" priority="1299" operator="containsText" id="{B9012000-A781-455D-81F5-F1C30553410C}">
            <xm:f>NOT(ISERROR(SEARCH(FORMULAS!$O$3,AI9)))</xm:f>
            <xm:f>FORMULAS!$O$3</xm:f>
            <x14:dxf>
              <fill>
                <patternFill>
                  <bgColor rgb="FF92D050"/>
                </patternFill>
              </fill>
            </x14:dxf>
          </x14:cfRule>
          <x14:cfRule type="cellIs" priority="1300" operator="equal" id="{BD79CAC5-52B8-459D-858C-6C5E679E5678}">
            <xm:f>FORMULAS!$O$2</xm:f>
            <x14:dxf>
              <fill>
                <patternFill>
                  <bgColor theme="6" tint="0.39994506668294322"/>
                </patternFill>
              </fill>
            </x14:dxf>
          </x14:cfRule>
          <xm:sqref>AI9:AI254</xm:sqref>
        </x14:conditionalFormatting>
        <x14:conditionalFormatting xmlns:xm="http://schemas.microsoft.com/office/excel/2006/main">
          <x14:cfRule type="containsText" priority="1291" operator="containsText" id="{82B94A39-B029-4874-9AC3-48B2146BFDC0}">
            <xm:f>NOT(ISERROR(SEARCH(FORMULAS!$I$6,AJ9)))</xm:f>
            <xm:f>FORMULAS!$I$6</xm:f>
            <x14:dxf>
              <fill>
                <patternFill>
                  <bgColor rgb="FFFF0000"/>
                </patternFill>
              </fill>
            </x14:dxf>
          </x14:cfRule>
          <x14:cfRule type="containsText" priority="1292" operator="containsText" id="{1487107C-FBC7-4366-AE82-1035D17BFB70}">
            <xm:f>NOT(ISERROR(SEARCH(FORMULAS!$I$5,AJ9)))</xm:f>
            <xm:f>FORMULAS!$I$5</xm:f>
            <x14:dxf>
              <fill>
                <patternFill>
                  <bgColor rgb="FFFFC000"/>
                </patternFill>
              </fill>
            </x14:dxf>
          </x14:cfRule>
          <x14:cfRule type="containsText" priority="1293" operator="containsText" id="{1E017C95-5927-4466-B62E-C5F62A3DD40B}">
            <xm:f>NOT(ISERROR(SEARCH(FORMULAS!$I$4,AJ9)))</xm:f>
            <xm:f>FORMULAS!$I$4</xm:f>
            <x14:dxf>
              <fill>
                <patternFill>
                  <bgColor rgb="FFFFFF00"/>
                </patternFill>
              </fill>
            </x14:dxf>
          </x14:cfRule>
          <x14:cfRule type="containsText" priority="1294" operator="containsText" id="{69D02177-75E8-4D37-92C7-1C5011988951}">
            <xm:f>NOT(ISERROR(SEARCH(FORMULAS!$I$3,AJ9)))</xm:f>
            <xm:f>FORMULAS!$I$3</xm:f>
            <x14:dxf>
              <fill>
                <patternFill>
                  <bgColor rgb="FF92D050"/>
                </patternFill>
              </fill>
            </x14:dxf>
          </x14:cfRule>
          <x14:cfRule type="containsText" priority="1295" operator="containsText" id="{8D326458-9F28-4FCB-A93A-22A10628DA05}">
            <xm:f>NOT(ISERROR(SEARCH(FORMULAS!$I$2,AJ9)))</xm:f>
            <xm:f>FORMULAS!$I$2</xm:f>
            <x14:dxf>
              <fill>
                <patternFill>
                  <bgColor theme="6" tint="0.39994506668294322"/>
                </patternFill>
              </fill>
            </x14:dxf>
          </x14:cfRule>
          <xm:sqref>AJ9:AJ254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FORMULAS!$A$58:$A$60</xm:f>
          </x14:formula1>
          <xm:sqref>AX9:BO224</xm:sqref>
        </x14:dataValidation>
        <x14:dataValidation type="list" allowBlank="1" showInputMessage="1" showErrorMessage="1">
          <x14:formula1>
            <xm:f>'E:\CONSULTORIAS 2022\CAJA DE LA VIVIENDA POPULAR\RIESGOS\BASE INICIAL DE RIESGOS\AJUSTES RIESGOS FEBRERO\[208-PLA-Ft-78 Mapa de Riesgos de Gestión_2022.xlsx]FORMULAS'!#REF!</xm:f>
          </x14:formula1>
          <xm:sqref>E9:E254 AV27:AV42 AV9:AV22 AV44:AV88 AV93:AV254 AN9:AN254 U9:U254 M9:M254 I9:I254</xm:sqref>
        </x14:dataValidation>
        <x14:dataValidation type="list" allowBlank="1" showInputMessage="1" showErrorMessage="1">
          <x14:formula1>
            <xm:f>'E:\CONSULTORIAS 2022\CAJA DE LA VIVIENDA POPULAR\RIESGOS\BASE INICIAL DE RIESGOS\AJUSTES RIESGOS FEBRERO\[208-PLA-Ft-78 Mapa de Riesgos de Gestión_2022.xlsx]Tabla Valoración controles'!#REF!</xm:f>
          </x14:formula1>
          <xm:sqref>W9:W254 AC9:AC254 AA9:AA254 Y9:Y254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80" zoomScaleNormal="80" workbookViewId="0">
      <selection activeCell="A7" sqref="A7"/>
    </sheetView>
  </sheetViews>
  <sheetFormatPr baseColWidth="10" defaultRowHeight="15" x14ac:dyDescent="0.25"/>
  <cols>
    <col min="1" max="1" width="12.28515625" style="14" customWidth="1"/>
    <col min="2" max="2" width="8.85546875" style="14" bestFit="1" customWidth="1"/>
    <col min="3" max="3" width="25.5703125" style="14" customWidth="1"/>
    <col min="4" max="4" width="50.28515625" style="14" customWidth="1"/>
    <col min="5" max="5" width="29.85546875" style="14" bestFit="1" customWidth="1"/>
    <col min="6" max="16384" width="11.42578125" style="14"/>
  </cols>
  <sheetData>
    <row r="1" spans="1:7" ht="18" x14ac:dyDescent="0.25">
      <c r="A1" s="334" t="s">
        <v>723</v>
      </c>
      <c r="B1" s="334"/>
      <c r="C1" s="334"/>
      <c r="D1" s="334"/>
      <c r="E1" s="334"/>
      <c r="F1" s="334"/>
    </row>
    <row r="2" spans="1:7" ht="18" x14ac:dyDescent="0.25">
      <c r="A2" s="334" t="s">
        <v>724</v>
      </c>
      <c r="B2" s="334"/>
      <c r="C2" s="334"/>
      <c r="D2" s="334"/>
      <c r="E2" s="334"/>
      <c r="F2" s="334"/>
    </row>
    <row r="3" spans="1:7" ht="18" x14ac:dyDescent="0.25">
      <c r="A3" s="335" t="s">
        <v>731</v>
      </c>
      <c r="B3" s="335"/>
      <c r="C3" s="335"/>
      <c r="D3" s="335"/>
      <c r="E3" s="335"/>
      <c r="F3" s="335"/>
    </row>
    <row r="4" spans="1:7" ht="18" x14ac:dyDescent="0.25">
      <c r="A4" s="336" t="s">
        <v>725</v>
      </c>
      <c r="B4" s="336"/>
      <c r="C4" s="336"/>
      <c r="D4" s="336"/>
      <c r="E4" s="336"/>
      <c r="F4" s="336"/>
    </row>
    <row r="5" spans="1:7" ht="15.75" x14ac:dyDescent="0.25">
      <c r="A5" s="178" t="s">
        <v>726</v>
      </c>
      <c r="B5" s="178" t="s">
        <v>727</v>
      </c>
      <c r="C5" s="178" t="s">
        <v>728</v>
      </c>
      <c r="D5" s="178" t="s">
        <v>729</v>
      </c>
      <c r="E5" s="178" t="s">
        <v>730</v>
      </c>
      <c r="G5" s="179"/>
    </row>
    <row r="6" spans="1:7" x14ac:dyDescent="0.25">
      <c r="A6" s="181">
        <v>44613</v>
      </c>
      <c r="B6" s="182">
        <v>2</v>
      </c>
      <c r="C6" s="180" t="s">
        <v>744</v>
      </c>
      <c r="D6" s="180" t="s">
        <v>735</v>
      </c>
      <c r="E6" s="183">
        <v>202217200020423</v>
      </c>
    </row>
    <row r="7" spans="1:7" x14ac:dyDescent="0.25">
      <c r="A7" s="181">
        <v>44613</v>
      </c>
      <c r="B7" s="182">
        <v>2</v>
      </c>
      <c r="C7" s="180" t="s">
        <v>745</v>
      </c>
      <c r="D7" s="180" t="s">
        <v>736</v>
      </c>
      <c r="E7" s="183">
        <v>202217200020423</v>
      </c>
    </row>
    <row r="8" spans="1:7" x14ac:dyDescent="0.25">
      <c r="A8" s="181">
        <v>44613</v>
      </c>
      <c r="B8" s="182">
        <v>2</v>
      </c>
      <c r="C8" s="180" t="s">
        <v>745</v>
      </c>
      <c r="D8" s="180" t="s">
        <v>737</v>
      </c>
      <c r="E8" s="183">
        <v>202217200020423</v>
      </c>
    </row>
    <row r="9" spans="1:7" x14ac:dyDescent="0.25">
      <c r="A9" s="181">
        <v>44613</v>
      </c>
      <c r="B9" s="182">
        <v>2</v>
      </c>
      <c r="C9" s="180" t="s">
        <v>746</v>
      </c>
      <c r="D9" s="180" t="s">
        <v>738</v>
      </c>
      <c r="E9" s="183">
        <v>202217200020423</v>
      </c>
    </row>
    <row r="10" spans="1:7" x14ac:dyDescent="0.25">
      <c r="A10" s="181">
        <v>44613</v>
      </c>
      <c r="B10" s="182">
        <v>2</v>
      </c>
      <c r="C10" s="180" t="s">
        <v>746</v>
      </c>
      <c r="D10" s="180" t="s">
        <v>739</v>
      </c>
      <c r="E10" s="183">
        <v>202217200020423</v>
      </c>
    </row>
    <row r="11" spans="1:7" x14ac:dyDescent="0.25">
      <c r="A11" s="181">
        <v>44613</v>
      </c>
      <c r="B11" s="182">
        <v>2</v>
      </c>
      <c r="C11" s="180" t="s">
        <v>744</v>
      </c>
      <c r="D11" s="180" t="s">
        <v>740</v>
      </c>
      <c r="E11" s="183">
        <v>202217200020423</v>
      </c>
    </row>
    <row r="12" spans="1:7" x14ac:dyDescent="0.25">
      <c r="A12" s="181">
        <v>44613</v>
      </c>
      <c r="B12" s="182">
        <v>2</v>
      </c>
      <c r="C12" s="180" t="s">
        <v>744</v>
      </c>
      <c r="D12" s="180" t="s">
        <v>741</v>
      </c>
      <c r="E12" s="183">
        <v>202217200020423</v>
      </c>
    </row>
    <row r="13" spans="1:7" x14ac:dyDescent="0.25">
      <c r="A13" s="181">
        <v>44613</v>
      </c>
      <c r="B13" s="182">
        <v>2</v>
      </c>
      <c r="C13" s="180" t="s">
        <v>744</v>
      </c>
      <c r="D13" s="180" t="s">
        <v>742</v>
      </c>
      <c r="E13" s="183">
        <v>202217200020423</v>
      </c>
    </row>
    <row r="14" spans="1:7" x14ac:dyDescent="0.25">
      <c r="A14" s="181">
        <v>44613</v>
      </c>
      <c r="B14" s="182">
        <v>2</v>
      </c>
      <c r="C14" s="180" t="s">
        <v>745</v>
      </c>
      <c r="D14" s="180" t="s">
        <v>743</v>
      </c>
      <c r="E14" s="183">
        <v>202217200020423</v>
      </c>
    </row>
    <row r="15" spans="1:7" x14ac:dyDescent="0.25">
      <c r="A15" s="181">
        <v>44620</v>
      </c>
      <c r="B15" s="182">
        <v>2</v>
      </c>
      <c r="C15" s="180" t="s">
        <v>749</v>
      </c>
      <c r="D15" s="180" t="s">
        <v>747</v>
      </c>
      <c r="E15" s="183">
        <v>20221710002251</v>
      </c>
    </row>
    <row r="16" spans="1:7" x14ac:dyDescent="0.25">
      <c r="A16" s="181">
        <v>44620</v>
      </c>
      <c r="B16" s="182">
        <v>2</v>
      </c>
      <c r="C16" s="180" t="s">
        <v>749</v>
      </c>
      <c r="D16" s="180" t="s">
        <v>748</v>
      </c>
      <c r="E16" s="183">
        <v>20221710002251</v>
      </c>
    </row>
    <row r="17" spans="1:5" x14ac:dyDescent="0.25">
      <c r="A17" s="181">
        <v>44620</v>
      </c>
      <c r="B17" s="182">
        <v>2</v>
      </c>
      <c r="C17" s="180" t="s">
        <v>749</v>
      </c>
      <c r="D17" s="180" t="s">
        <v>750</v>
      </c>
      <c r="E17" s="183">
        <v>20221710002251</v>
      </c>
    </row>
    <row r="18" spans="1:5" x14ac:dyDescent="0.25">
      <c r="A18" s="181">
        <v>44620</v>
      </c>
      <c r="B18" s="182">
        <v>2</v>
      </c>
      <c r="C18" s="180" t="s">
        <v>749</v>
      </c>
      <c r="D18" s="180" t="s">
        <v>751</v>
      </c>
      <c r="E18" s="183">
        <v>20221710002251</v>
      </c>
    </row>
    <row r="19" spans="1:5" x14ac:dyDescent="0.25">
      <c r="A19" s="181">
        <v>44620</v>
      </c>
      <c r="B19" s="182">
        <v>2</v>
      </c>
      <c r="C19" s="180" t="s">
        <v>749</v>
      </c>
      <c r="D19" s="180" t="s">
        <v>752</v>
      </c>
      <c r="E19" s="183">
        <v>20221710002251</v>
      </c>
    </row>
    <row r="20" spans="1:5" x14ac:dyDescent="0.25">
      <c r="A20" s="181">
        <v>44620</v>
      </c>
      <c r="B20" s="182">
        <v>2</v>
      </c>
      <c r="C20" s="180" t="s">
        <v>749</v>
      </c>
      <c r="D20" s="180" t="s">
        <v>753</v>
      </c>
      <c r="E20" s="183">
        <v>20221710002251</v>
      </c>
    </row>
    <row r="21" spans="1:5" x14ac:dyDescent="0.25">
      <c r="A21" s="181">
        <v>44620</v>
      </c>
      <c r="B21" s="182">
        <v>2</v>
      </c>
      <c r="C21" s="180" t="s">
        <v>749</v>
      </c>
      <c r="D21" s="180" t="s">
        <v>754</v>
      </c>
      <c r="E21" s="183">
        <v>20221710002251</v>
      </c>
    </row>
    <row r="22" spans="1:5" x14ac:dyDescent="0.25">
      <c r="A22" s="181">
        <v>44620</v>
      </c>
      <c r="B22" s="182">
        <v>2</v>
      </c>
      <c r="C22" s="180" t="s">
        <v>749</v>
      </c>
      <c r="D22" s="180" t="s">
        <v>755</v>
      </c>
      <c r="E22" s="183">
        <v>20221710002251</v>
      </c>
    </row>
    <row r="23" spans="1:5" x14ac:dyDescent="0.25">
      <c r="A23" s="181">
        <v>44620</v>
      </c>
      <c r="B23" s="182">
        <v>2</v>
      </c>
      <c r="C23" s="180" t="s">
        <v>733</v>
      </c>
      <c r="D23" s="180" t="s">
        <v>756</v>
      </c>
      <c r="E23" s="182" t="s">
        <v>734</v>
      </c>
    </row>
  </sheetData>
  <mergeCells count="4">
    <mergeCell ref="A1:F1"/>
    <mergeCell ref="A2:F2"/>
    <mergeCell ref="A3:F3"/>
    <mergeCell ref="A4:F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7" tint="-0.249977111117893"/>
  </sheetPr>
  <dimension ref="B1:H16"/>
  <sheetViews>
    <sheetView zoomScale="70" zoomScaleNormal="70" workbookViewId="0">
      <selection activeCell="E6" sqref="E6"/>
    </sheetView>
  </sheetViews>
  <sheetFormatPr baseColWidth="10" defaultColWidth="14.28515625" defaultRowHeight="12.75" x14ac:dyDescent="0.2"/>
  <cols>
    <col min="1" max="2" width="14.28515625" style="15"/>
    <col min="3" max="3" width="17" style="15" customWidth="1"/>
    <col min="4" max="4" width="14.28515625" style="15"/>
    <col min="5" max="5" width="46" style="15" customWidth="1"/>
    <col min="6" max="16384" width="14.28515625" style="15"/>
  </cols>
  <sheetData>
    <row r="1" spans="2:8" ht="24" customHeight="1" thickBot="1" x14ac:dyDescent="0.25">
      <c r="B1" s="337" t="s">
        <v>71</v>
      </c>
      <c r="C1" s="338"/>
      <c r="D1" s="338"/>
      <c r="E1" s="338"/>
      <c r="F1" s="339"/>
    </row>
    <row r="2" spans="2:8" ht="16.5" thickBot="1" x14ac:dyDescent="0.3">
      <c r="B2" s="16"/>
      <c r="C2" s="16"/>
      <c r="D2" s="16"/>
      <c r="E2" s="16"/>
      <c r="F2" s="16"/>
    </row>
    <row r="3" spans="2:8" ht="16.5" thickBot="1" x14ac:dyDescent="0.25">
      <c r="B3" s="341" t="s">
        <v>58</v>
      </c>
      <c r="C3" s="342"/>
      <c r="D3" s="342"/>
      <c r="E3" s="24" t="s">
        <v>59</v>
      </c>
      <c r="F3" s="25" t="s">
        <v>60</v>
      </c>
    </row>
    <row r="4" spans="2:8" ht="31.5" x14ac:dyDescent="0.2">
      <c r="B4" s="343" t="s">
        <v>61</v>
      </c>
      <c r="C4" s="345" t="s">
        <v>12</v>
      </c>
      <c r="D4" s="17" t="s">
        <v>13</v>
      </c>
      <c r="E4" s="18" t="s">
        <v>62</v>
      </c>
      <c r="F4" s="19">
        <v>0.25</v>
      </c>
    </row>
    <row r="5" spans="2:8" ht="47.25" x14ac:dyDescent="0.2">
      <c r="B5" s="344"/>
      <c r="C5" s="346"/>
      <c r="D5" s="20" t="s">
        <v>14</v>
      </c>
      <c r="E5" s="21" t="s">
        <v>63</v>
      </c>
      <c r="F5" s="22">
        <v>0.15</v>
      </c>
    </row>
    <row r="6" spans="2:8" ht="47.25" x14ac:dyDescent="0.2">
      <c r="B6" s="344"/>
      <c r="C6" s="346"/>
      <c r="D6" s="20" t="s">
        <v>15</v>
      </c>
      <c r="E6" s="21" t="s">
        <v>64</v>
      </c>
      <c r="F6" s="22">
        <v>0.1</v>
      </c>
    </row>
    <row r="7" spans="2:8" ht="63" x14ac:dyDescent="0.2">
      <c r="B7" s="344"/>
      <c r="C7" s="346" t="s">
        <v>16</v>
      </c>
      <c r="D7" s="20" t="s">
        <v>9</v>
      </c>
      <c r="E7" s="21" t="s">
        <v>65</v>
      </c>
      <c r="F7" s="22">
        <v>0.25</v>
      </c>
    </row>
    <row r="8" spans="2:8" ht="31.5" x14ac:dyDescent="0.2">
      <c r="B8" s="344"/>
      <c r="C8" s="346"/>
      <c r="D8" s="20" t="s">
        <v>8</v>
      </c>
      <c r="E8" s="21" t="s">
        <v>66</v>
      </c>
      <c r="F8" s="22">
        <v>0.15</v>
      </c>
    </row>
    <row r="9" spans="2:8" ht="47.25" x14ac:dyDescent="0.2">
      <c r="B9" s="347" t="s">
        <v>135</v>
      </c>
      <c r="C9" s="349" t="s">
        <v>17</v>
      </c>
      <c r="D9" s="41" t="s">
        <v>18</v>
      </c>
      <c r="E9" s="42" t="s">
        <v>67</v>
      </c>
      <c r="F9" s="43"/>
      <c r="G9" s="40"/>
    </row>
    <row r="10" spans="2:8" ht="63" x14ac:dyDescent="0.2">
      <c r="B10" s="347"/>
      <c r="C10" s="349"/>
      <c r="D10" s="41" t="s">
        <v>19</v>
      </c>
      <c r="E10" s="42" t="s">
        <v>68</v>
      </c>
      <c r="F10" s="44"/>
    </row>
    <row r="11" spans="2:8" ht="47.25" x14ac:dyDescent="0.2">
      <c r="B11" s="347"/>
      <c r="C11" s="349" t="s">
        <v>20</v>
      </c>
      <c r="D11" s="41" t="s">
        <v>21</v>
      </c>
      <c r="E11" s="42" t="s">
        <v>69</v>
      </c>
      <c r="F11" s="43"/>
    </row>
    <row r="12" spans="2:8" ht="47.25" x14ac:dyDescent="0.2">
      <c r="B12" s="347"/>
      <c r="C12" s="349"/>
      <c r="D12" s="41" t="s">
        <v>22</v>
      </c>
      <c r="E12" s="42" t="s">
        <v>70</v>
      </c>
      <c r="F12" s="44"/>
    </row>
    <row r="13" spans="2:8" ht="31.5" x14ac:dyDescent="0.2">
      <c r="B13" s="347"/>
      <c r="C13" s="349" t="s">
        <v>23</v>
      </c>
      <c r="D13" s="41" t="s">
        <v>100</v>
      </c>
      <c r="E13" s="42" t="s">
        <v>103</v>
      </c>
      <c r="F13" s="43"/>
      <c r="H13" s="40"/>
    </row>
    <row r="14" spans="2:8" ht="32.25" thickBot="1" x14ac:dyDescent="0.25">
      <c r="B14" s="348"/>
      <c r="C14" s="350"/>
      <c r="D14" s="45" t="s">
        <v>101</v>
      </c>
      <c r="E14" s="46" t="s">
        <v>102</v>
      </c>
      <c r="F14" s="44"/>
    </row>
    <row r="15" spans="2:8" ht="49.5" customHeight="1" x14ac:dyDescent="0.2">
      <c r="B15" s="340" t="s">
        <v>134</v>
      </c>
      <c r="C15" s="340"/>
      <c r="D15" s="340"/>
      <c r="E15" s="340"/>
      <c r="F15" s="340"/>
    </row>
    <row r="16" spans="2:8" ht="27" customHeight="1" x14ac:dyDescent="0.25">
      <c r="B16" s="2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B0F0"/>
  </sheetPr>
  <dimension ref="A1:AK55"/>
  <sheetViews>
    <sheetView zoomScale="70" zoomScaleNormal="70" workbookViewId="0">
      <selection activeCell="C6" sqref="C6"/>
    </sheetView>
  </sheetViews>
  <sheetFormatPr baseColWidth="10" defaultRowHeight="15" x14ac:dyDescent="0.25"/>
  <cols>
    <col min="2" max="2" width="24.140625" customWidth="1"/>
    <col min="3" max="3" width="76.28515625" customWidth="1"/>
    <col min="4" max="4" width="29.85546875" customWidth="1"/>
  </cols>
  <sheetData>
    <row r="1" spans="1:37" ht="23.25" x14ac:dyDescent="0.25">
      <c r="A1" s="14"/>
      <c r="B1" s="351" t="s">
        <v>49</v>
      </c>
      <c r="C1" s="351"/>
      <c r="D1" s="351"/>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7" x14ac:dyDescent="0.2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7" ht="25.5" x14ac:dyDescent="0.25">
      <c r="A3" s="14"/>
      <c r="B3" s="3"/>
      <c r="C3" s="4" t="s">
        <v>46</v>
      </c>
      <c r="D3" s="4" t="s">
        <v>3</v>
      </c>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7" ht="51" x14ac:dyDescent="0.25">
      <c r="A4" s="14"/>
      <c r="B4" s="5" t="s">
        <v>45</v>
      </c>
      <c r="C4" s="6" t="s">
        <v>93</v>
      </c>
      <c r="D4" s="7">
        <v>0.2</v>
      </c>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7" ht="51" x14ac:dyDescent="0.25">
      <c r="A5" s="14"/>
      <c r="B5" s="8" t="s">
        <v>47</v>
      </c>
      <c r="C5" s="9" t="s">
        <v>94</v>
      </c>
      <c r="D5" s="10">
        <v>0.4</v>
      </c>
      <c r="E5" s="14"/>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37" ht="51" x14ac:dyDescent="0.25">
      <c r="A6" s="14"/>
      <c r="B6" s="11" t="s">
        <v>98</v>
      </c>
      <c r="C6" s="9" t="s">
        <v>95</v>
      </c>
      <c r="D6" s="10">
        <v>0.6</v>
      </c>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7" ht="76.5" x14ac:dyDescent="0.25">
      <c r="A7" s="14"/>
      <c r="B7" s="12" t="s">
        <v>5</v>
      </c>
      <c r="C7" s="9" t="s">
        <v>96</v>
      </c>
      <c r="D7" s="10">
        <v>0.8</v>
      </c>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7" ht="51" x14ac:dyDescent="0.25">
      <c r="A8" s="14"/>
      <c r="B8" s="13" t="s">
        <v>48</v>
      </c>
      <c r="C8" s="9" t="s">
        <v>97</v>
      </c>
      <c r="D8" s="10">
        <v>1</v>
      </c>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7" x14ac:dyDescent="0.25">
      <c r="A9" s="14"/>
      <c r="B9" s="26"/>
      <c r="C9" s="26"/>
      <c r="D9" s="26"/>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ht="16.5" x14ac:dyDescent="0.25">
      <c r="A10" s="14"/>
      <c r="B10" s="27"/>
      <c r="C10" s="26"/>
      <c r="D10" s="26"/>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37" x14ac:dyDescent="0.25">
      <c r="A11" s="14"/>
      <c r="B11" s="26"/>
      <c r="C11" s="26"/>
      <c r="D11" s="26"/>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37" x14ac:dyDescent="0.25">
      <c r="A12" s="14"/>
      <c r="B12" s="26"/>
      <c r="C12" s="26"/>
      <c r="D12" s="26"/>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37" x14ac:dyDescent="0.25">
      <c r="A13" s="14"/>
      <c r="B13" s="26"/>
      <c r="C13" s="26"/>
      <c r="D13" s="26"/>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x14ac:dyDescent="0.25">
      <c r="A14" s="14"/>
      <c r="B14" s="26"/>
      <c r="C14" s="26"/>
      <c r="D14" s="26"/>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x14ac:dyDescent="0.25">
      <c r="A15" s="14"/>
      <c r="B15" s="26"/>
      <c r="C15" s="26"/>
      <c r="D15" s="26"/>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x14ac:dyDescent="0.25">
      <c r="A16" s="14"/>
      <c r="B16" s="26"/>
      <c r="C16" s="26"/>
      <c r="D16" s="26"/>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x14ac:dyDescent="0.25">
      <c r="A17" s="14"/>
      <c r="B17" s="26"/>
      <c r="C17" s="26"/>
      <c r="D17" s="26"/>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x14ac:dyDescent="0.25">
      <c r="A18" s="14"/>
      <c r="B18" s="26"/>
      <c r="C18" s="26"/>
      <c r="D18" s="26"/>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37"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1" x14ac:dyDescent="0.25">
      <c r="A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x14ac:dyDescent="0.25">
      <c r="A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x14ac:dyDescent="0.25">
      <c r="A35" s="14"/>
    </row>
    <row r="36" spans="1:31" x14ac:dyDescent="0.25">
      <c r="A36" s="14"/>
    </row>
    <row r="37" spans="1:31" x14ac:dyDescent="0.25">
      <c r="A37" s="14"/>
    </row>
    <row r="38" spans="1:31" x14ac:dyDescent="0.25">
      <c r="A38" s="14"/>
    </row>
    <row r="39" spans="1:31" x14ac:dyDescent="0.25">
      <c r="A39" s="14"/>
    </row>
    <row r="40" spans="1:31" x14ac:dyDescent="0.25">
      <c r="A40" s="14"/>
    </row>
    <row r="41" spans="1:31" x14ac:dyDescent="0.25">
      <c r="A41" s="14"/>
    </row>
    <row r="42" spans="1:31" x14ac:dyDescent="0.25">
      <c r="A42" s="14"/>
    </row>
    <row r="43" spans="1:31" x14ac:dyDescent="0.25">
      <c r="A43" s="14"/>
    </row>
    <row r="44" spans="1:31" x14ac:dyDescent="0.25">
      <c r="A44" s="14"/>
    </row>
    <row r="45" spans="1:31" x14ac:dyDescent="0.25">
      <c r="A45" s="14"/>
    </row>
    <row r="46" spans="1:31" x14ac:dyDescent="0.25">
      <c r="A46" s="14"/>
    </row>
    <row r="47" spans="1:31" x14ac:dyDescent="0.25">
      <c r="A47" s="14"/>
    </row>
    <row r="48" spans="1:3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tint="-0.249977111117893"/>
  </sheetPr>
  <dimension ref="A1:U232"/>
  <sheetViews>
    <sheetView zoomScale="70" zoomScaleNormal="70" workbookViewId="0">
      <selection activeCell="C6" sqref="C6"/>
    </sheetView>
  </sheetViews>
  <sheetFormatPr baseColWidth="10" defaultRowHeight="26.25" x14ac:dyDescent="0.4"/>
  <cols>
    <col min="1" max="1" width="11.42578125" style="29"/>
    <col min="2" max="2" width="40.42578125" style="29" customWidth="1"/>
    <col min="3" max="3" width="64.42578125" style="29" customWidth="1"/>
    <col min="4" max="4" width="97.42578125" style="29" customWidth="1"/>
    <col min="5" max="5" width="144.7109375" style="29" bestFit="1" customWidth="1"/>
    <col min="6" max="16384" width="11.42578125" style="29"/>
  </cols>
  <sheetData>
    <row r="1" spans="1:21" x14ac:dyDescent="0.4">
      <c r="A1" s="87"/>
      <c r="B1" s="352" t="s">
        <v>57</v>
      </c>
      <c r="C1" s="352"/>
      <c r="D1" s="352"/>
      <c r="E1" s="87"/>
      <c r="F1" s="87"/>
      <c r="G1" s="87"/>
      <c r="H1" s="87"/>
      <c r="I1" s="87"/>
      <c r="J1" s="87"/>
      <c r="K1" s="87"/>
      <c r="L1" s="87"/>
      <c r="M1" s="87"/>
      <c r="N1" s="87"/>
      <c r="O1" s="87"/>
      <c r="P1" s="87"/>
      <c r="Q1" s="87"/>
      <c r="R1" s="87"/>
      <c r="S1" s="87"/>
      <c r="T1" s="87"/>
      <c r="U1" s="87"/>
    </row>
    <row r="2" spans="1:21" x14ac:dyDescent="0.4">
      <c r="A2" s="87"/>
      <c r="B2" s="87"/>
      <c r="C2" s="87"/>
      <c r="D2" s="87"/>
      <c r="E2" s="87"/>
      <c r="F2" s="87"/>
      <c r="G2" s="87"/>
      <c r="H2" s="87"/>
      <c r="I2" s="87"/>
      <c r="J2" s="87"/>
      <c r="K2" s="87"/>
      <c r="L2" s="87"/>
      <c r="M2" s="87"/>
      <c r="N2" s="87"/>
      <c r="O2" s="87"/>
      <c r="P2" s="87"/>
      <c r="Q2" s="87"/>
      <c r="R2" s="87"/>
      <c r="S2" s="87"/>
      <c r="T2" s="87"/>
      <c r="U2" s="87"/>
    </row>
    <row r="3" spans="1:21" x14ac:dyDescent="0.4">
      <c r="A3" s="87"/>
      <c r="B3" s="88"/>
      <c r="C3" s="4" t="s">
        <v>50</v>
      </c>
      <c r="D3" s="4" t="s">
        <v>51</v>
      </c>
      <c r="E3" s="87"/>
      <c r="F3" s="87"/>
      <c r="G3" s="87"/>
      <c r="H3" s="87"/>
      <c r="I3" s="87"/>
      <c r="J3" s="87"/>
      <c r="K3" s="87"/>
      <c r="L3" s="87"/>
      <c r="M3" s="87"/>
      <c r="N3" s="87"/>
      <c r="O3" s="87"/>
      <c r="P3" s="87"/>
      <c r="Q3" s="87"/>
      <c r="R3" s="87"/>
      <c r="S3" s="87"/>
      <c r="T3" s="87"/>
      <c r="U3" s="87"/>
    </row>
    <row r="4" spans="1:21" x14ac:dyDescent="0.4">
      <c r="A4" s="89" t="s">
        <v>76</v>
      </c>
      <c r="B4" s="5" t="s">
        <v>92</v>
      </c>
      <c r="C4" s="90" t="s">
        <v>133</v>
      </c>
      <c r="D4" s="6" t="s">
        <v>88</v>
      </c>
      <c r="E4" s="87"/>
      <c r="F4" s="87"/>
      <c r="G4" s="87"/>
      <c r="H4" s="87"/>
      <c r="I4" s="87"/>
      <c r="J4" s="87"/>
      <c r="K4" s="87"/>
      <c r="L4" s="87"/>
      <c r="M4" s="87"/>
      <c r="N4" s="87"/>
      <c r="O4" s="87"/>
      <c r="P4" s="87"/>
      <c r="Q4" s="87"/>
      <c r="R4" s="87"/>
      <c r="S4" s="87"/>
      <c r="T4" s="87"/>
      <c r="U4" s="87"/>
    </row>
    <row r="5" spans="1:21" ht="76.5" x14ac:dyDescent="0.4">
      <c r="A5" s="89" t="s">
        <v>77</v>
      </c>
      <c r="B5" s="8" t="s">
        <v>53</v>
      </c>
      <c r="C5" s="91" t="s">
        <v>84</v>
      </c>
      <c r="D5" s="9" t="s">
        <v>89</v>
      </c>
      <c r="E5" s="87"/>
      <c r="F5" s="87"/>
      <c r="G5" s="87"/>
      <c r="H5" s="87"/>
      <c r="I5" s="87"/>
      <c r="J5" s="87"/>
      <c r="K5" s="87"/>
      <c r="L5" s="87"/>
      <c r="M5" s="87"/>
      <c r="N5" s="87"/>
      <c r="O5" s="87"/>
      <c r="P5" s="87"/>
      <c r="Q5" s="87"/>
      <c r="R5" s="87"/>
      <c r="S5" s="87"/>
      <c r="T5" s="87"/>
      <c r="U5" s="87"/>
    </row>
    <row r="6" spans="1:21" ht="51" x14ac:dyDescent="0.4">
      <c r="A6" s="89" t="s">
        <v>74</v>
      </c>
      <c r="B6" s="11" t="s">
        <v>54</v>
      </c>
      <c r="C6" s="91" t="s">
        <v>85</v>
      </c>
      <c r="D6" s="9" t="s">
        <v>91</v>
      </c>
      <c r="E6" s="87"/>
      <c r="F6" s="87"/>
      <c r="G6" s="87"/>
      <c r="H6" s="87"/>
      <c r="I6" s="87"/>
      <c r="J6" s="87"/>
      <c r="K6" s="87"/>
      <c r="L6" s="87"/>
      <c r="M6" s="87"/>
      <c r="N6" s="87"/>
      <c r="O6" s="87"/>
      <c r="P6" s="87"/>
      <c r="Q6" s="87"/>
      <c r="R6" s="87"/>
      <c r="S6" s="87"/>
      <c r="T6" s="87"/>
      <c r="U6" s="87"/>
    </row>
    <row r="7" spans="1:21" ht="76.5" x14ac:dyDescent="0.4">
      <c r="A7" s="89" t="s">
        <v>6</v>
      </c>
      <c r="B7" s="12" t="s">
        <v>55</v>
      </c>
      <c r="C7" s="91" t="s">
        <v>86</v>
      </c>
      <c r="D7" s="9" t="s">
        <v>90</v>
      </c>
      <c r="E7" s="87"/>
      <c r="F7" s="87"/>
      <c r="G7" s="87"/>
      <c r="H7" s="87"/>
      <c r="I7" s="87"/>
      <c r="J7" s="87"/>
      <c r="K7" s="87"/>
      <c r="L7" s="87"/>
      <c r="M7" s="87"/>
      <c r="N7" s="87"/>
      <c r="O7" s="87"/>
      <c r="P7" s="87"/>
      <c r="Q7" s="87"/>
      <c r="R7" s="87"/>
      <c r="S7" s="87"/>
      <c r="T7" s="87"/>
      <c r="U7" s="87"/>
    </row>
    <row r="8" spans="1:21" ht="51" x14ac:dyDescent="0.4">
      <c r="A8" s="89" t="s">
        <v>78</v>
      </c>
      <c r="B8" s="13" t="s">
        <v>56</v>
      </c>
      <c r="C8" s="91" t="s">
        <v>87</v>
      </c>
      <c r="D8" s="9" t="s">
        <v>99</v>
      </c>
      <c r="E8" s="87"/>
      <c r="F8" s="87"/>
      <c r="G8" s="87"/>
      <c r="H8" s="87"/>
      <c r="I8" s="87"/>
      <c r="J8" s="87"/>
      <c r="K8" s="87"/>
      <c r="L8" s="87"/>
      <c r="M8" s="87"/>
      <c r="N8" s="87"/>
      <c r="O8" s="87"/>
      <c r="P8" s="87"/>
      <c r="Q8" s="87"/>
      <c r="R8" s="87"/>
      <c r="S8" s="87"/>
      <c r="T8" s="87"/>
      <c r="U8" s="87"/>
    </row>
    <row r="9" spans="1:21" x14ac:dyDescent="0.4">
      <c r="A9" s="89"/>
      <c r="B9" s="89"/>
      <c r="C9" s="92"/>
      <c r="D9" s="92"/>
      <c r="E9" s="87"/>
      <c r="F9" s="87"/>
      <c r="G9" s="87"/>
      <c r="H9" s="87"/>
      <c r="I9" s="87"/>
      <c r="J9" s="87"/>
      <c r="K9" s="87"/>
      <c r="L9" s="87"/>
      <c r="M9" s="87"/>
      <c r="N9" s="87"/>
      <c r="O9" s="87"/>
      <c r="P9" s="87"/>
      <c r="Q9" s="87"/>
      <c r="R9" s="87"/>
      <c r="S9" s="87"/>
      <c r="T9" s="87"/>
      <c r="U9" s="87"/>
    </row>
    <row r="10" spans="1:21" x14ac:dyDescent="0.4">
      <c r="A10" s="89"/>
      <c r="B10" s="93"/>
      <c r="C10" s="93"/>
      <c r="D10" s="93"/>
      <c r="E10" s="87"/>
      <c r="F10" s="87"/>
      <c r="G10" s="87"/>
      <c r="H10" s="87"/>
      <c r="I10" s="87"/>
      <c r="J10" s="87"/>
      <c r="K10" s="87"/>
      <c r="L10" s="87"/>
      <c r="M10" s="87"/>
      <c r="N10" s="87"/>
      <c r="O10" s="87"/>
      <c r="P10" s="87"/>
      <c r="Q10" s="87"/>
      <c r="R10" s="87"/>
      <c r="S10" s="87"/>
      <c r="T10" s="87"/>
      <c r="U10" s="87"/>
    </row>
    <row r="11" spans="1:21" x14ac:dyDescent="0.4">
      <c r="A11" s="89"/>
      <c r="B11" s="89" t="s">
        <v>83</v>
      </c>
      <c r="C11" s="89" t="s">
        <v>121</v>
      </c>
      <c r="D11" s="89" t="s">
        <v>128</v>
      </c>
      <c r="E11" s="87"/>
      <c r="F11" s="87"/>
      <c r="G11" s="87"/>
      <c r="H11" s="87"/>
      <c r="I11" s="87"/>
      <c r="J11" s="87"/>
      <c r="K11" s="87"/>
      <c r="L11" s="87"/>
      <c r="M11" s="87"/>
      <c r="N11" s="87"/>
      <c r="O11" s="87"/>
      <c r="P11" s="87"/>
      <c r="Q11" s="87"/>
      <c r="R11" s="87"/>
      <c r="S11" s="87"/>
      <c r="T11" s="87"/>
      <c r="U11" s="87"/>
    </row>
    <row r="12" spans="1:21" x14ac:dyDescent="0.4">
      <c r="A12" s="89"/>
      <c r="B12" s="89" t="s">
        <v>81</v>
      </c>
      <c r="C12" s="89" t="s">
        <v>125</v>
      </c>
      <c r="D12" s="89" t="s">
        <v>129</v>
      </c>
      <c r="E12" s="87"/>
      <c r="F12" s="87"/>
      <c r="G12" s="87"/>
      <c r="H12" s="87"/>
      <c r="I12" s="87"/>
      <c r="J12" s="87"/>
      <c r="K12" s="87"/>
      <c r="L12" s="87"/>
      <c r="M12" s="87"/>
      <c r="N12" s="87"/>
      <c r="O12" s="87"/>
      <c r="P12" s="87"/>
      <c r="Q12" s="87"/>
      <c r="R12" s="87"/>
      <c r="S12" s="87"/>
      <c r="T12" s="87"/>
      <c r="U12" s="87"/>
    </row>
    <row r="13" spans="1:21" x14ac:dyDescent="0.4">
      <c r="A13" s="89"/>
      <c r="B13" s="89"/>
      <c r="C13" s="89" t="s">
        <v>124</v>
      </c>
      <c r="D13" s="89" t="s">
        <v>130</v>
      </c>
      <c r="E13" s="87"/>
      <c r="F13" s="87"/>
      <c r="G13" s="87"/>
      <c r="H13" s="87"/>
      <c r="I13" s="87"/>
      <c r="J13" s="87"/>
      <c r="K13" s="87"/>
      <c r="L13" s="87"/>
      <c r="M13" s="87"/>
      <c r="N13" s="87"/>
      <c r="O13" s="87"/>
      <c r="P13" s="87"/>
      <c r="Q13" s="87"/>
      <c r="R13" s="87"/>
      <c r="S13" s="87"/>
      <c r="T13" s="87"/>
      <c r="U13" s="87"/>
    </row>
    <row r="14" spans="1:21" x14ac:dyDescent="0.4">
      <c r="A14" s="89"/>
      <c r="B14" s="89"/>
      <c r="C14" s="89" t="s">
        <v>126</v>
      </c>
      <c r="D14" s="89" t="s">
        <v>131</v>
      </c>
      <c r="E14" s="87"/>
      <c r="F14" s="87"/>
      <c r="G14" s="87"/>
      <c r="H14" s="87"/>
      <c r="I14" s="87"/>
      <c r="J14" s="87"/>
      <c r="K14" s="87"/>
      <c r="L14" s="87"/>
      <c r="M14" s="87"/>
      <c r="N14" s="87"/>
      <c r="O14" s="87"/>
      <c r="P14" s="87"/>
      <c r="Q14" s="87"/>
      <c r="R14" s="87"/>
      <c r="S14" s="87"/>
      <c r="T14" s="87"/>
      <c r="U14" s="87"/>
    </row>
    <row r="15" spans="1:21" x14ac:dyDescent="0.4">
      <c r="A15" s="89"/>
      <c r="B15" s="89"/>
      <c r="C15" s="89" t="s">
        <v>127</v>
      </c>
      <c r="D15" s="89" t="s">
        <v>132</v>
      </c>
      <c r="E15" s="87"/>
      <c r="F15" s="87"/>
      <c r="G15" s="87"/>
      <c r="H15" s="87"/>
      <c r="I15" s="87"/>
      <c r="J15" s="87"/>
      <c r="K15" s="87"/>
      <c r="L15" s="87"/>
      <c r="M15" s="87"/>
      <c r="N15" s="87"/>
      <c r="O15" s="87"/>
      <c r="P15" s="87"/>
      <c r="Q15" s="87"/>
      <c r="R15" s="87"/>
      <c r="S15" s="87"/>
      <c r="T15" s="87"/>
      <c r="U15" s="87"/>
    </row>
    <row r="16" spans="1:21" x14ac:dyDescent="0.4">
      <c r="A16" s="89"/>
      <c r="B16" s="89"/>
      <c r="C16" s="89"/>
      <c r="D16" s="89"/>
      <c r="E16" s="87"/>
      <c r="F16" s="87"/>
      <c r="G16" s="87"/>
      <c r="H16" s="87"/>
      <c r="I16" s="87"/>
      <c r="J16" s="87"/>
      <c r="K16" s="87"/>
      <c r="L16" s="87"/>
      <c r="M16" s="87"/>
      <c r="N16" s="87"/>
      <c r="O16" s="87"/>
    </row>
    <row r="17" spans="1:15" x14ac:dyDescent="0.4">
      <c r="A17" s="89"/>
      <c r="B17" s="89"/>
      <c r="C17" s="89"/>
      <c r="D17" s="89"/>
      <c r="E17" s="87"/>
      <c r="F17" s="87"/>
      <c r="G17" s="87"/>
      <c r="H17" s="87"/>
      <c r="I17" s="87"/>
      <c r="J17" s="87"/>
      <c r="K17" s="87"/>
      <c r="L17" s="87"/>
      <c r="M17" s="87"/>
      <c r="N17" s="87"/>
      <c r="O17" s="87"/>
    </row>
    <row r="18" spans="1:15" x14ac:dyDescent="0.4">
      <c r="A18" s="89"/>
      <c r="B18" s="94"/>
      <c r="C18" s="94"/>
      <c r="D18" s="94"/>
      <c r="E18" s="87"/>
      <c r="F18" s="87"/>
      <c r="G18" s="87"/>
      <c r="H18" s="87"/>
      <c r="I18" s="87"/>
      <c r="J18" s="87"/>
      <c r="K18" s="87"/>
      <c r="L18" s="87"/>
      <c r="M18" s="87"/>
      <c r="N18" s="87"/>
      <c r="O18" s="87"/>
    </row>
    <row r="19" spans="1:15" x14ac:dyDescent="0.4">
      <c r="A19" s="89"/>
      <c r="B19" s="94"/>
      <c r="C19" s="94"/>
      <c r="D19" s="94"/>
      <c r="E19" s="87"/>
      <c r="F19" s="87"/>
      <c r="G19" s="87"/>
      <c r="H19" s="87"/>
      <c r="I19" s="87"/>
      <c r="J19" s="87"/>
      <c r="K19" s="87"/>
      <c r="L19" s="87"/>
      <c r="M19" s="87"/>
      <c r="N19" s="87"/>
      <c r="O19" s="87"/>
    </row>
    <row r="20" spans="1:15" x14ac:dyDescent="0.4">
      <c r="A20" s="89"/>
      <c r="B20" s="94"/>
      <c r="C20" s="94"/>
      <c r="D20" s="94"/>
      <c r="E20" s="87"/>
      <c r="F20" s="87"/>
      <c r="G20" s="87"/>
      <c r="H20" s="87"/>
      <c r="I20" s="87"/>
      <c r="J20" s="87"/>
      <c r="K20" s="87"/>
      <c r="L20" s="87"/>
      <c r="M20" s="87"/>
      <c r="N20" s="87"/>
      <c r="O20" s="87"/>
    </row>
    <row r="21" spans="1:15" x14ac:dyDescent="0.4">
      <c r="A21" s="89"/>
      <c r="B21" s="94"/>
      <c r="C21" s="94"/>
      <c r="D21" s="94"/>
      <c r="E21" s="87"/>
      <c r="F21" s="87"/>
      <c r="G21" s="87"/>
      <c r="H21" s="87"/>
      <c r="I21" s="87"/>
      <c r="J21" s="87"/>
      <c r="K21" s="87"/>
      <c r="L21" s="87"/>
      <c r="M21" s="87"/>
      <c r="N21" s="87"/>
      <c r="O21" s="87"/>
    </row>
    <row r="22" spans="1:15" x14ac:dyDescent="0.4">
      <c r="A22" s="89"/>
      <c r="B22" s="89"/>
      <c r="C22" s="92"/>
      <c r="D22" s="92"/>
      <c r="E22" s="87"/>
      <c r="F22" s="87"/>
      <c r="G22" s="87"/>
      <c r="H22" s="87"/>
      <c r="I22" s="87"/>
      <c r="J22" s="87"/>
      <c r="K22" s="87"/>
      <c r="L22" s="87"/>
      <c r="M22" s="87"/>
      <c r="N22" s="87"/>
      <c r="O22" s="87"/>
    </row>
    <row r="23" spans="1:15" x14ac:dyDescent="0.4">
      <c r="A23" s="89"/>
      <c r="B23" s="89"/>
      <c r="C23" s="92"/>
      <c r="D23" s="92"/>
      <c r="E23" s="87"/>
      <c r="F23" s="87"/>
      <c r="G23" s="87"/>
      <c r="H23" s="87"/>
      <c r="I23" s="87"/>
      <c r="J23" s="87"/>
      <c r="K23" s="87"/>
      <c r="L23" s="87"/>
      <c r="M23" s="87"/>
      <c r="N23" s="87"/>
      <c r="O23" s="87"/>
    </row>
    <row r="24" spans="1:15" x14ac:dyDescent="0.4">
      <c r="A24" s="89"/>
      <c r="B24" s="89"/>
      <c r="C24" s="92"/>
      <c r="D24" s="92"/>
      <c r="E24" s="87"/>
      <c r="F24" s="87"/>
      <c r="G24" s="87"/>
      <c r="H24" s="87"/>
      <c r="I24" s="87"/>
      <c r="J24" s="87"/>
      <c r="K24" s="87"/>
      <c r="L24" s="87"/>
      <c r="M24" s="87"/>
      <c r="N24" s="87"/>
      <c r="O24" s="87"/>
    </row>
    <row r="25" spans="1:15" x14ac:dyDescent="0.4">
      <c r="A25" s="89"/>
      <c r="B25" s="89"/>
      <c r="C25" s="92"/>
      <c r="D25" s="92"/>
      <c r="E25" s="87"/>
      <c r="F25" s="87"/>
      <c r="G25" s="87"/>
      <c r="H25" s="87"/>
      <c r="I25" s="87"/>
      <c r="J25" s="87"/>
      <c r="K25" s="87"/>
      <c r="L25" s="87"/>
      <c r="M25" s="87"/>
      <c r="N25" s="87"/>
      <c r="O25" s="87"/>
    </row>
    <row r="26" spans="1:15" x14ac:dyDescent="0.4">
      <c r="A26" s="89"/>
      <c r="B26" s="89"/>
      <c r="C26" s="92"/>
      <c r="D26" s="92"/>
      <c r="E26" s="87"/>
      <c r="F26" s="87"/>
      <c r="G26" s="87"/>
      <c r="H26" s="87"/>
      <c r="I26" s="87"/>
      <c r="J26" s="87"/>
      <c r="K26" s="87"/>
      <c r="L26" s="87"/>
      <c r="M26" s="87"/>
      <c r="N26" s="87"/>
      <c r="O26" s="87"/>
    </row>
    <row r="27" spans="1:15" x14ac:dyDescent="0.4">
      <c r="A27" s="89"/>
      <c r="B27" s="89"/>
      <c r="C27" s="92"/>
      <c r="D27" s="92"/>
      <c r="E27" s="87"/>
      <c r="F27" s="87"/>
      <c r="G27" s="87"/>
      <c r="H27" s="87"/>
      <c r="I27" s="87"/>
      <c r="J27" s="87"/>
      <c r="K27" s="87"/>
      <c r="L27" s="87"/>
      <c r="M27" s="87"/>
      <c r="N27" s="87"/>
      <c r="O27" s="87"/>
    </row>
    <row r="28" spans="1:15" x14ac:dyDescent="0.4">
      <c r="A28" s="89"/>
      <c r="B28" s="89"/>
      <c r="C28" s="92"/>
      <c r="D28" s="92"/>
      <c r="E28" s="87"/>
      <c r="F28" s="87"/>
      <c r="G28" s="87"/>
      <c r="H28" s="87"/>
      <c r="I28" s="87"/>
      <c r="J28" s="87"/>
      <c r="K28" s="87"/>
      <c r="L28" s="87"/>
      <c r="M28" s="87"/>
      <c r="N28" s="87"/>
      <c r="O28" s="87"/>
    </row>
    <row r="29" spans="1:15" x14ac:dyDescent="0.4">
      <c r="A29" s="89"/>
      <c r="B29" s="89"/>
      <c r="C29" s="92"/>
      <c r="D29" s="92"/>
      <c r="E29" s="87"/>
      <c r="F29" s="87"/>
      <c r="G29" s="87"/>
      <c r="H29" s="87"/>
      <c r="I29" s="87"/>
      <c r="J29" s="87"/>
      <c r="K29" s="87"/>
      <c r="L29" s="87"/>
      <c r="M29" s="87"/>
      <c r="N29" s="87"/>
      <c r="O29" s="87"/>
    </row>
    <row r="30" spans="1:15" x14ac:dyDescent="0.4">
      <c r="A30" s="89"/>
      <c r="B30" s="89"/>
      <c r="C30" s="92"/>
      <c r="D30" s="92"/>
      <c r="E30" s="87"/>
      <c r="F30" s="87"/>
      <c r="G30" s="87"/>
      <c r="H30" s="87"/>
      <c r="I30" s="87"/>
      <c r="J30" s="87"/>
      <c r="K30" s="87"/>
      <c r="L30" s="87"/>
      <c r="M30" s="87"/>
      <c r="N30" s="87"/>
      <c r="O30" s="87"/>
    </row>
    <row r="31" spans="1:15" x14ac:dyDescent="0.4">
      <c r="A31" s="89"/>
      <c r="B31" s="89"/>
      <c r="C31" s="92"/>
      <c r="D31" s="92"/>
      <c r="E31" s="87"/>
      <c r="F31" s="87"/>
      <c r="G31" s="87"/>
      <c r="H31" s="87"/>
      <c r="I31" s="87"/>
      <c r="J31" s="87"/>
      <c r="K31" s="87"/>
      <c r="L31" s="87"/>
      <c r="M31" s="87"/>
      <c r="N31" s="87"/>
      <c r="O31" s="87"/>
    </row>
    <row r="32" spans="1:15" x14ac:dyDescent="0.4">
      <c r="A32" s="89"/>
      <c r="B32" s="89"/>
      <c r="C32" s="92"/>
      <c r="D32" s="92"/>
      <c r="E32" s="87"/>
      <c r="F32" s="87"/>
      <c r="G32" s="87"/>
      <c r="H32" s="87"/>
      <c r="I32" s="87"/>
      <c r="J32" s="87"/>
      <c r="K32" s="87"/>
      <c r="L32" s="87"/>
      <c r="M32" s="87"/>
      <c r="N32" s="87"/>
      <c r="O32" s="87"/>
    </row>
    <row r="33" spans="1:15" x14ac:dyDescent="0.4">
      <c r="A33" s="89"/>
      <c r="B33" s="89"/>
      <c r="C33" s="92"/>
      <c r="D33" s="92"/>
      <c r="E33" s="87"/>
      <c r="F33" s="87"/>
      <c r="G33" s="87"/>
      <c r="H33" s="87"/>
      <c r="I33" s="87"/>
      <c r="J33" s="87"/>
      <c r="K33" s="87"/>
      <c r="L33" s="87"/>
      <c r="M33" s="87"/>
      <c r="N33" s="87"/>
      <c r="O33" s="87"/>
    </row>
    <row r="34" spans="1:15" x14ac:dyDescent="0.4">
      <c r="A34" s="89"/>
      <c r="B34" s="89"/>
      <c r="C34" s="92"/>
      <c r="D34" s="92"/>
      <c r="E34" s="87"/>
      <c r="F34" s="87"/>
      <c r="G34" s="87"/>
      <c r="H34" s="87"/>
      <c r="I34" s="87"/>
      <c r="J34" s="87"/>
      <c r="K34" s="87"/>
      <c r="L34" s="87"/>
      <c r="M34" s="87"/>
      <c r="N34" s="87"/>
      <c r="O34" s="87"/>
    </row>
    <row r="35" spans="1:15" x14ac:dyDescent="0.4">
      <c r="A35" s="89"/>
      <c r="B35" s="89"/>
      <c r="C35" s="92"/>
      <c r="D35" s="92"/>
      <c r="E35" s="87"/>
      <c r="F35" s="87"/>
      <c r="G35" s="87"/>
      <c r="H35" s="87"/>
      <c r="I35" s="87"/>
      <c r="J35" s="87"/>
      <c r="K35" s="87"/>
      <c r="L35" s="87"/>
      <c r="M35" s="87"/>
      <c r="N35" s="87"/>
      <c r="O35" s="87"/>
    </row>
    <row r="36" spans="1:15" x14ac:dyDescent="0.4">
      <c r="A36" s="89"/>
      <c r="B36" s="89"/>
      <c r="C36" s="92"/>
      <c r="D36" s="92"/>
      <c r="E36" s="87"/>
      <c r="F36" s="87"/>
      <c r="G36" s="87"/>
      <c r="H36" s="87"/>
      <c r="I36" s="87"/>
      <c r="J36" s="87"/>
      <c r="K36" s="87"/>
      <c r="L36" s="87"/>
      <c r="M36" s="87"/>
      <c r="N36" s="87"/>
      <c r="O36" s="87"/>
    </row>
    <row r="37" spans="1:15" x14ac:dyDescent="0.4">
      <c r="A37" s="89"/>
      <c r="B37" s="89"/>
      <c r="C37" s="92"/>
      <c r="D37" s="92"/>
      <c r="E37" s="87"/>
      <c r="F37" s="87"/>
      <c r="G37" s="87"/>
      <c r="H37" s="87"/>
      <c r="I37" s="87"/>
      <c r="J37" s="87"/>
      <c r="K37" s="87"/>
      <c r="L37" s="87"/>
      <c r="M37" s="87"/>
      <c r="N37" s="87"/>
      <c r="O37" s="87"/>
    </row>
    <row r="38" spans="1:15" x14ac:dyDescent="0.4">
      <c r="A38" s="89"/>
      <c r="B38" s="89"/>
      <c r="C38" s="92"/>
      <c r="D38" s="92"/>
      <c r="E38" s="87"/>
      <c r="F38" s="87"/>
      <c r="G38" s="87"/>
      <c r="H38" s="87"/>
      <c r="I38" s="87"/>
      <c r="J38" s="87"/>
      <c r="K38" s="87"/>
      <c r="L38" s="87"/>
      <c r="M38" s="87"/>
      <c r="N38" s="87"/>
      <c r="O38" s="87"/>
    </row>
    <row r="39" spans="1:15" x14ac:dyDescent="0.4">
      <c r="A39" s="89"/>
      <c r="B39" s="89"/>
      <c r="C39" s="92"/>
      <c r="D39" s="92"/>
      <c r="E39" s="87"/>
      <c r="F39" s="87"/>
      <c r="G39" s="87"/>
      <c r="H39" s="87"/>
      <c r="I39" s="87"/>
      <c r="J39" s="87"/>
      <c r="K39" s="87"/>
      <c r="L39" s="87"/>
      <c r="M39" s="87"/>
      <c r="N39" s="87"/>
      <c r="O39" s="87"/>
    </row>
    <row r="40" spans="1:15" x14ac:dyDescent="0.4">
      <c r="A40" s="89"/>
      <c r="B40" s="89"/>
      <c r="C40" s="92"/>
      <c r="D40" s="92"/>
      <c r="E40" s="87"/>
      <c r="F40" s="87"/>
      <c r="G40" s="87"/>
      <c r="H40" s="87"/>
      <c r="I40" s="87"/>
      <c r="J40" s="87"/>
      <c r="K40" s="87"/>
      <c r="L40" s="87"/>
      <c r="M40" s="87"/>
      <c r="N40" s="87"/>
      <c r="O40" s="87"/>
    </row>
    <row r="41" spans="1:15" x14ac:dyDescent="0.4">
      <c r="A41" s="89"/>
      <c r="B41" s="89"/>
      <c r="C41" s="92"/>
      <c r="D41" s="92"/>
      <c r="E41" s="87"/>
      <c r="F41" s="87"/>
      <c r="G41" s="87"/>
      <c r="H41" s="87"/>
      <c r="I41" s="87"/>
      <c r="J41" s="87"/>
      <c r="K41" s="87"/>
      <c r="L41" s="87"/>
      <c r="M41" s="87"/>
      <c r="N41" s="87"/>
      <c r="O41" s="87"/>
    </row>
    <row r="42" spans="1:15" x14ac:dyDescent="0.4">
      <c r="A42" s="89"/>
      <c r="B42" s="89"/>
      <c r="C42" s="92"/>
      <c r="D42" s="92"/>
      <c r="E42" s="87"/>
      <c r="F42" s="87"/>
      <c r="G42" s="87"/>
      <c r="H42" s="87"/>
      <c r="I42" s="87"/>
      <c r="J42" s="87"/>
      <c r="K42" s="87"/>
      <c r="L42" s="87"/>
      <c r="M42" s="87"/>
      <c r="N42" s="87"/>
      <c r="O42" s="87"/>
    </row>
    <row r="43" spans="1:15" x14ac:dyDescent="0.4">
      <c r="A43" s="89"/>
      <c r="B43" s="89"/>
      <c r="C43" s="92"/>
      <c r="D43" s="92"/>
      <c r="E43" s="87"/>
      <c r="F43" s="87"/>
      <c r="G43" s="87"/>
      <c r="H43" s="87"/>
      <c r="I43" s="87"/>
      <c r="J43" s="87"/>
      <c r="K43" s="87"/>
      <c r="L43" s="87"/>
      <c r="M43" s="87"/>
      <c r="N43" s="87"/>
      <c r="O43" s="87"/>
    </row>
    <row r="44" spans="1:15" x14ac:dyDescent="0.4">
      <c r="A44" s="89"/>
      <c r="B44" s="89"/>
      <c r="C44" s="92"/>
      <c r="D44" s="92"/>
      <c r="E44" s="87"/>
      <c r="F44" s="87"/>
      <c r="G44" s="87"/>
      <c r="H44" s="87"/>
      <c r="I44" s="87"/>
      <c r="J44" s="87"/>
      <c r="K44" s="87"/>
      <c r="L44" s="87"/>
      <c r="M44" s="87"/>
      <c r="N44" s="87"/>
      <c r="O44" s="87"/>
    </row>
    <row r="45" spans="1:15" x14ac:dyDescent="0.4">
      <c r="A45" s="89"/>
      <c r="B45" s="89"/>
      <c r="C45" s="92"/>
      <c r="D45" s="92"/>
      <c r="E45" s="87"/>
      <c r="F45" s="87"/>
      <c r="G45" s="87"/>
      <c r="H45" s="87"/>
      <c r="I45" s="87"/>
      <c r="J45" s="87"/>
      <c r="K45" s="87"/>
      <c r="L45" s="87"/>
      <c r="M45" s="87"/>
      <c r="N45" s="87"/>
      <c r="O45" s="87"/>
    </row>
    <row r="46" spans="1:15" x14ac:dyDescent="0.4">
      <c r="A46" s="89"/>
      <c r="B46" s="89"/>
      <c r="C46" s="92"/>
      <c r="D46" s="92"/>
      <c r="E46" s="87"/>
      <c r="F46" s="87"/>
      <c r="G46" s="87"/>
      <c r="H46" s="87"/>
      <c r="I46" s="87"/>
      <c r="J46" s="87"/>
      <c r="K46" s="87"/>
      <c r="L46" s="87"/>
      <c r="M46" s="87"/>
      <c r="N46" s="87"/>
      <c r="O46" s="87"/>
    </row>
    <row r="47" spans="1:15" x14ac:dyDescent="0.4">
      <c r="A47" s="89"/>
      <c r="B47" s="89"/>
      <c r="C47" s="92"/>
      <c r="D47" s="92"/>
      <c r="E47" s="87"/>
      <c r="F47" s="87"/>
      <c r="G47" s="87"/>
      <c r="H47" s="87"/>
      <c r="I47" s="87"/>
      <c r="J47" s="87"/>
      <c r="K47" s="87"/>
      <c r="L47" s="87"/>
      <c r="M47" s="87"/>
      <c r="N47" s="87"/>
      <c r="O47" s="87"/>
    </row>
    <row r="48" spans="1:15" x14ac:dyDescent="0.4">
      <c r="A48" s="89"/>
      <c r="B48" s="89"/>
      <c r="C48" s="92"/>
      <c r="D48" s="92"/>
      <c r="E48" s="87"/>
      <c r="F48" s="87"/>
      <c r="G48" s="87"/>
      <c r="H48" s="87"/>
      <c r="I48" s="87"/>
      <c r="J48" s="87"/>
      <c r="K48" s="87"/>
      <c r="L48" s="87"/>
      <c r="M48" s="87"/>
      <c r="N48" s="87"/>
      <c r="O48" s="87"/>
    </row>
    <row r="49" spans="1:15" x14ac:dyDescent="0.4">
      <c r="A49" s="89"/>
      <c r="B49" s="89"/>
      <c r="C49" s="92"/>
      <c r="D49" s="92"/>
      <c r="E49" s="87"/>
      <c r="F49" s="87"/>
      <c r="G49" s="87"/>
      <c r="H49" s="87"/>
      <c r="I49" s="87"/>
      <c r="J49" s="87"/>
      <c r="K49" s="87"/>
      <c r="L49" s="87"/>
      <c r="M49" s="87"/>
      <c r="N49" s="87"/>
      <c r="O49" s="87"/>
    </row>
    <row r="50" spans="1:15" x14ac:dyDescent="0.4">
      <c r="A50" s="89"/>
      <c r="B50" s="89"/>
      <c r="C50" s="92"/>
      <c r="D50" s="92"/>
      <c r="E50" s="87"/>
      <c r="F50" s="87"/>
      <c r="G50" s="87"/>
      <c r="H50" s="87"/>
      <c r="I50" s="87"/>
      <c r="J50" s="87"/>
      <c r="K50" s="87"/>
      <c r="L50" s="87"/>
      <c r="M50" s="87"/>
      <c r="N50" s="87"/>
      <c r="O50" s="87"/>
    </row>
    <row r="51" spans="1:15" x14ac:dyDescent="0.4">
      <c r="A51" s="89"/>
      <c r="B51" s="89"/>
      <c r="C51" s="92"/>
      <c r="D51" s="92"/>
      <c r="E51" s="87"/>
      <c r="F51" s="87"/>
      <c r="G51" s="87"/>
      <c r="H51" s="87"/>
      <c r="I51" s="87"/>
      <c r="J51" s="87"/>
      <c r="K51" s="87"/>
      <c r="L51" s="87"/>
      <c r="M51" s="87"/>
      <c r="N51" s="87"/>
      <c r="O51" s="87"/>
    </row>
    <row r="52" spans="1:15" x14ac:dyDescent="0.4">
      <c r="A52" s="89"/>
      <c r="B52" s="95"/>
      <c r="C52" s="96"/>
      <c r="D52" s="96"/>
    </row>
    <row r="53" spans="1:15" x14ac:dyDescent="0.4">
      <c r="A53" s="89"/>
      <c r="B53" s="95"/>
      <c r="C53" s="96"/>
      <c r="D53" s="96"/>
    </row>
    <row r="54" spans="1:15" x14ac:dyDescent="0.4">
      <c r="A54" s="89"/>
      <c r="B54" s="95"/>
      <c r="C54" s="96"/>
      <c r="D54" s="96"/>
    </row>
    <row r="55" spans="1:15" x14ac:dyDescent="0.4">
      <c r="A55" s="89"/>
      <c r="B55" s="95"/>
      <c r="C55" s="96"/>
      <c r="D55" s="96"/>
    </row>
    <row r="56" spans="1:15" x14ac:dyDescent="0.4">
      <c r="A56" s="89"/>
      <c r="B56" s="95"/>
      <c r="C56" s="96"/>
      <c r="D56" s="96"/>
    </row>
    <row r="57" spans="1:15" x14ac:dyDescent="0.4">
      <c r="A57" s="89"/>
      <c r="B57" s="95"/>
      <c r="C57" s="96"/>
      <c r="D57" s="96"/>
    </row>
    <row r="58" spans="1:15" x14ac:dyDescent="0.4">
      <c r="A58" s="89"/>
      <c r="B58" s="95"/>
      <c r="C58" s="96"/>
      <c r="D58" s="96"/>
    </row>
    <row r="59" spans="1:15" x14ac:dyDescent="0.4">
      <c r="A59" s="89"/>
      <c r="B59" s="95"/>
      <c r="C59" s="96"/>
      <c r="D59" s="96"/>
    </row>
    <row r="60" spans="1:15" x14ac:dyDescent="0.4">
      <c r="A60" s="89"/>
      <c r="B60" s="95"/>
      <c r="C60" s="96"/>
      <c r="D60" s="96"/>
    </row>
    <row r="61" spans="1:15" x14ac:dyDescent="0.4">
      <c r="A61" s="89"/>
      <c r="B61" s="95"/>
      <c r="C61" s="96"/>
      <c r="D61" s="96"/>
    </row>
    <row r="62" spans="1:15" x14ac:dyDescent="0.4">
      <c r="A62" s="89"/>
      <c r="B62" s="95"/>
      <c r="C62" s="96"/>
      <c r="D62" s="96"/>
    </row>
    <row r="63" spans="1:15" x14ac:dyDescent="0.4">
      <c r="A63" s="89"/>
      <c r="B63" s="95"/>
      <c r="C63" s="96"/>
      <c r="D63" s="96"/>
    </row>
    <row r="64" spans="1:15" x14ac:dyDescent="0.4">
      <c r="A64" s="89"/>
      <c r="B64" s="95"/>
      <c r="C64" s="96"/>
      <c r="D64" s="96"/>
    </row>
    <row r="65" spans="1:4" x14ac:dyDescent="0.4">
      <c r="A65" s="89"/>
      <c r="B65" s="95"/>
      <c r="C65" s="96"/>
      <c r="D65" s="96"/>
    </row>
    <row r="66" spans="1:4" x14ac:dyDescent="0.4">
      <c r="A66" s="89"/>
      <c r="B66" s="95"/>
      <c r="C66" s="96"/>
      <c r="D66" s="96"/>
    </row>
    <row r="67" spans="1:4" x14ac:dyDescent="0.4">
      <c r="A67" s="89"/>
      <c r="B67" s="95"/>
      <c r="C67" s="96"/>
      <c r="D67" s="96"/>
    </row>
    <row r="68" spans="1:4" x14ac:dyDescent="0.4">
      <c r="A68" s="89"/>
      <c r="B68" s="95"/>
      <c r="C68" s="96"/>
      <c r="D68" s="96"/>
    </row>
    <row r="69" spans="1:4" x14ac:dyDescent="0.4">
      <c r="A69" s="89"/>
      <c r="B69" s="95"/>
      <c r="C69" s="96"/>
      <c r="D69" s="96"/>
    </row>
    <row r="70" spans="1:4" x14ac:dyDescent="0.4">
      <c r="A70" s="89"/>
      <c r="B70" s="95"/>
      <c r="C70" s="96"/>
      <c r="D70" s="96"/>
    </row>
    <row r="71" spans="1:4" x14ac:dyDescent="0.4">
      <c r="A71" s="89"/>
      <c r="B71" s="95"/>
      <c r="C71" s="96"/>
      <c r="D71" s="96"/>
    </row>
    <row r="72" spans="1:4" x14ac:dyDescent="0.4">
      <c r="A72" s="89"/>
      <c r="B72" s="95"/>
      <c r="C72" s="96"/>
      <c r="D72" s="96"/>
    </row>
    <row r="73" spans="1:4" x14ac:dyDescent="0.4">
      <c r="A73" s="89"/>
      <c r="B73" s="95"/>
      <c r="C73" s="96"/>
      <c r="D73" s="96"/>
    </row>
    <row r="74" spans="1:4" x14ac:dyDescent="0.4">
      <c r="A74" s="89"/>
      <c r="B74" s="95"/>
      <c r="C74" s="96"/>
      <c r="D74" s="96"/>
    </row>
    <row r="75" spans="1:4" x14ac:dyDescent="0.4">
      <c r="A75" s="89"/>
      <c r="B75" s="95"/>
      <c r="C75" s="96"/>
      <c r="D75" s="96"/>
    </row>
    <row r="76" spans="1:4" x14ac:dyDescent="0.4">
      <c r="A76" s="89"/>
      <c r="B76" s="95"/>
      <c r="C76" s="96"/>
      <c r="D76" s="96"/>
    </row>
    <row r="77" spans="1:4" x14ac:dyDescent="0.4">
      <c r="A77" s="89"/>
      <c r="B77" s="95"/>
      <c r="C77" s="96"/>
      <c r="D77" s="96"/>
    </row>
    <row r="78" spans="1:4" x14ac:dyDescent="0.4">
      <c r="A78" s="89"/>
      <c r="B78" s="95"/>
      <c r="C78" s="96"/>
      <c r="D78" s="96"/>
    </row>
    <row r="79" spans="1:4" x14ac:dyDescent="0.4">
      <c r="A79" s="89"/>
      <c r="B79" s="95"/>
      <c r="C79" s="96"/>
      <c r="D79" s="96"/>
    </row>
    <row r="80" spans="1:4" x14ac:dyDescent="0.4">
      <c r="A80" s="89"/>
      <c r="B80" s="95"/>
      <c r="C80" s="96"/>
      <c r="D80" s="96"/>
    </row>
    <row r="81" spans="1:4" x14ac:dyDescent="0.4">
      <c r="A81" s="89"/>
      <c r="B81" s="95"/>
      <c r="C81" s="96"/>
      <c r="D81" s="96"/>
    </row>
    <row r="82" spans="1:4" x14ac:dyDescent="0.4">
      <c r="A82" s="89"/>
      <c r="B82" s="95"/>
      <c r="C82" s="96"/>
      <c r="D82" s="96"/>
    </row>
    <row r="83" spans="1:4" x14ac:dyDescent="0.4">
      <c r="A83" s="89"/>
      <c r="B83" s="95"/>
      <c r="C83" s="96"/>
      <c r="D83" s="96"/>
    </row>
    <row r="84" spans="1:4" x14ac:dyDescent="0.4">
      <c r="A84" s="89"/>
      <c r="B84" s="95"/>
      <c r="C84" s="96"/>
      <c r="D84" s="96"/>
    </row>
    <row r="85" spans="1:4" x14ac:dyDescent="0.4">
      <c r="A85" s="89"/>
      <c r="B85" s="95"/>
      <c r="C85" s="96"/>
      <c r="D85" s="96"/>
    </row>
    <row r="86" spans="1:4" x14ac:dyDescent="0.4">
      <c r="A86" s="89"/>
      <c r="B86" s="95"/>
      <c r="C86" s="96"/>
      <c r="D86" s="96"/>
    </row>
    <row r="87" spans="1:4" x14ac:dyDescent="0.4">
      <c r="A87" s="89"/>
      <c r="B87" s="95"/>
      <c r="C87" s="96"/>
      <c r="D87" s="96"/>
    </row>
    <row r="88" spans="1:4" x14ac:dyDescent="0.4">
      <c r="A88" s="89"/>
      <c r="B88" s="95"/>
      <c r="C88" s="96"/>
      <c r="D88" s="96"/>
    </row>
    <row r="89" spans="1:4" x14ac:dyDescent="0.4">
      <c r="A89" s="89"/>
      <c r="B89" s="95"/>
      <c r="C89" s="96"/>
      <c r="D89" s="96"/>
    </row>
    <row r="90" spans="1:4" x14ac:dyDescent="0.4">
      <c r="A90" s="89"/>
      <c r="B90" s="95"/>
      <c r="C90" s="96"/>
      <c r="D90" s="96"/>
    </row>
    <row r="91" spans="1:4" x14ac:dyDescent="0.4">
      <c r="A91" s="89"/>
      <c r="B91" s="95"/>
      <c r="C91" s="96"/>
      <c r="D91" s="96"/>
    </row>
    <row r="92" spans="1:4" x14ac:dyDescent="0.4">
      <c r="A92" s="89"/>
      <c r="B92" s="95"/>
      <c r="C92" s="96"/>
      <c r="D92" s="96"/>
    </row>
    <row r="93" spans="1:4" x14ac:dyDescent="0.4">
      <c r="A93" s="89"/>
      <c r="B93" s="95"/>
      <c r="C93" s="96"/>
      <c r="D93" s="96"/>
    </row>
    <row r="94" spans="1:4" x14ac:dyDescent="0.4">
      <c r="A94" s="89"/>
      <c r="B94" s="95"/>
      <c r="C94" s="96"/>
      <c r="D94" s="96"/>
    </row>
    <row r="95" spans="1:4" x14ac:dyDescent="0.4">
      <c r="A95" s="89"/>
      <c r="B95" s="95"/>
      <c r="C95" s="96"/>
      <c r="D95" s="96"/>
    </row>
    <row r="96" spans="1:4" x14ac:dyDescent="0.4">
      <c r="A96" s="89"/>
      <c r="B96" s="95"/>
      <c r="C96" s="96"/>
      <c r="D96" s="96"/>
    </row>
    <row r="97" spans="1:4" x14ac:dyDescent="0.4">
      <c r="A97" s="89"/>
      <c r="B97" s="95"/>
      <c r="C97" s="96"/>
      <c r="D97" s="96"/>
    </row>
    <row r="98" spans="1:4" x14ac:dyDescent="0.4">
      <c r="A98" s="89"/>
      <c r="B98" s="95"/>
      <c r="C98" s="96"/>
      <c r="D98" s="96"/>
    </row>
    <row r="99" spans="1:4" x14ac:dyDescent="0.4">
      <c r="A99" s="89"/>
      <c r="B99" s="95"/>
      <c r="C99" s="96"/>
      <c r="D99" s="96"/>
    </row>
    <row r="100" spans="1:4" x14ac:dyDescent="0.4">
      <c r="A100" s="89"/>
      <c r="B100" s="95"/>
      <c r="C100" s="96"/>
      <c r="D100" s="96"/>
    </row>
    <row r="101" spans="1:4" x14ac:dyDescent="0.4">
      <c r="A101" s="89"/>
      <c r="B101" s="95"/>
      <c r="C101" s="96"/>
      <c r="D101" s="96"/>
    </row>
    <row r="102" spans="1:4" x14ac:dyDescent="0.4">
      <c r="A102" s="89"/>
      <c r="B102" s="95"/>
      <c r="C102" s="96"/>
      <c r="D102" s="96"/>
    </row>
    <row r="103" spans="1:4" x14ac:dyDescent="0.4">
      <c r="A103" s="89"/>
      <c r="B103" s="95"/>
      <c r="C103" s="96"/>
      <c r="D103" s="96"/>
    </row>
    <row r="104" spans="1:4" x14ac:dyDescent="0.4">
      <c r="A104" s="89"/>
      <c r="B104" s="95"/>
      <c r="C104" s="96"/>
      <c r="D104" s="96"/>
    </row>
    <row r="105" spans="1:4" x14ac:dyDescent="0.4">
      <c r="A105" s="89"/>
      <c r="B105" s="95"/>
      <c r="C105" s="96"/>
      <c r="D105" s="96"/>
    </row>
    <row r="106" spans="1:4" x14ac:dyDescent="0.4">
      <c r="A106" s="89"/>
      <c r="B106" s="95"/>
      <c r="C106" s="96"/>
      <c r="D106" s="96"/>
    </row>
    <row r="107" spans="1:4" x14ac:dyDescent="0.4">
      <c r="A107" s="89"/>
      <c r="B107" s="95"/>
      <c r="C107" s="96"/>
      <c r="D107" s="96"/>
    </row>
    <row r="108" spans="1:4" x14ac:dyDescent="0.4">
      <c r="A108" s="89"/>
      <c r="B108" s="95"/>
      <c r="C108" s="96"/>
      <c r="D108" s="96"/>
    </row>
    <row r="109" spans="1:4" x14ac:dyDescent="0.4">
      <c r="A109" s="89"/>
      <c r="B109" s="95"/>
      <c r="C109" s="96"/>
      <c r="D109" s="96"/>
    </row>
    <row r="110" spans="1:4" x14ac:dyDescent="0.4">
      <c r="A110" s="89"/>
      <c r="B110" s="95"/>
      <c r="C110" s="96"/>
      <c r="D110" s="96"/>
    </row>
    <row r="111" spans="1:4" x14ac:dyDescent="0.4">
      <c r="A111" s="89"/>
      <c r="B111" s="95"/>
      <c r="C111" s="96"/>
      <c r="D111" s="96"/>
    </row>
    <row r="112" spans="1:4" x14ac:dyDescent="0.4">
      <c r="A112" s="89"/>
      <c r="B112" s="95"/>
      <c r="C112" s="96"/>
      <c r="D112" s="96"/>
    </row>
    <row r="113" spans="1:4" x14ac:dyDescent="0.4">
      <c r="A113" s="89"/>
      <c r="B113" s="95"/>
      <c r="C113" s="96"/>
      <c r="D113" s="96"/>
    </row>
    <row r="114" spans="1:4" x14ac:dyDescent="0.4">
      <c r="A114" s="89"/>
      <c r="B114" s="95"/>
      <c r="C114" s="96"/>
      <c r="D114" s="96"/>
    </row>
    <row r="115" spans="1:4" x14ac:dyDescent="0.4">
      <c r="A115" s="89"/>
      <c r="B115" s="95"/>
      <c r="C115" s="96"/>
      <c r="D115" s="96"/>
    </row>
    <row r="116" spans="1:4" x14ac:dyDescent="0.4">
      <c r="A116" s="89"/>
      <c r="B116" s="95"/>
      <c r="C116" s="96"/>
      <c r="D116" s="96"/>
    </row>
    <row r="117" spans="1:4" x14ac:dyDescent="0.4">
      <c r="A117" s="89"/>
      <c r="B117" s="95"/>
      <c r="C117" s="96"/>
      <c r="D117" s="96"/>
    </row>
    <row r="118" spans="1:4" x14ac:dyDescent="0.4">
      <c r="A118" s="89"/>
      <c r="B118" s="95"/>
      <c r="C118" s="96"/>
      <c r="D118" s="96"/>
    </row>
    <row r="119" spans="1:4" x14ac:dyDescent="0.4">
      <c r="A119" s="89"/>
      <c r="B119" s="95"/>
      <c r="C119" s="96"/>
      <c r="D119" s="96"/>
    </row>
    <row r="120" spans="1:4" x14ac:dyDescent="0.4">
      <c r="A120" s="89"/>
      <c r="B120" s="95"/>
      <c r="C120" s="96"/>
      <c r="D120" s="96"/>
    </row>
    <row r="121" spans="1:4" x14ac:dyDescent="0.4">
      <c r="A121" s="89"/>
      <c r="B121" s="95"/>
      <c r="C121" s="96"/>
      <c r="D121" s="96"/>
    </row>
    <row r="122" spans="1:4" x14ac:dyDescent="0.4">
      <c r="A122" s="89"/>
      <c r="B122" s="95"/>
      <c r="C122" s="96"/>
      <c r="D122" s="96"/>
    </row>
    <row r="123" spans="1:4" x14ac:dyDescent="0.4">
      <c r="A123" s="89"/>
      <c r="B123" s="95"/>
      <c r="C123" s="96"/>
      <c r="D123" s="96"/>
    </row>
    <row r="124" spans="1:4" x14ac:dyDescent="0.4">
      <c r="A124" s="89"/>
      <c r="B124" s="95"/>
      <c r="C124" s="96"/>
      <c r="D124" s="96"/>
    </row>
    <row r="125" spans="1:4" x14ac:dyDescent="0.4">
      <c r="A125" s="89"/>
      <c r="B125" s="95"/>
      <c r="C125" s="96"/>
      <c r="D125" s="96"/>
    </row>
    <row r="126" spans="1:4" x14ac:dyDescent="0.4">
      <c r="A126" s="89"/>
      <c r="B126" s="95"/>
      <c r="C126" s="96"/>
      <c r="D126" s="96"/>
    </row>
    <row r="127" spans="1:4" x14ac:dyDescent="0.4">
      <c r="A127" s="89"/>
      <c r="B127" s="95"/>
      <c r="C127" s="96"/>
      <c r="D127" s="96"/>
    </row>
    <row r="128" spans="1:4" x14ac:dyDescent="0.4">
      <c r="A128" s="89"/>
      <c r="B128" s="95"/>
      <c r="C128" s="96"/>
      <c r="D128" s="96"/>
    </row>
    <row r="129" spans="1:4" x14ac:dyDescent="0.4">
      <c r="A129" s="89"/>
      <c r="B129" s="95"/>
      <c r="C129" s="96"/>
      <c r="D129" s="96"/>
    </row>
    <row r="130" spans="1:4" x14ac:dyDescent="0.4">
      <c r="A130" s="89"/>
      <c r="B130" s="95"/>
      <c r="C130" s="96"/>
      <c r="D130" s="96"/>
    </row>
    <row r="131" spans="1:4" x14ac:dyDescent="0.4">
      <c r="A131" s="89"/>
      <c r="B131" s="95"/>
      <c r="C131" s="96"/>
      <c r="D131" s="96"/>
    </row>
    <row r="132" spans="1:4" x14ac:dyDescent="0.4">
      <c r="A132" s="89"/>
      <c r="B132" s="95"/>
      <c r="C132" s="96"/>
      <c r="D132" s="96"/>
    </row>
    <row r="133" spans="1:4" x14ac:dyDescent="0.4">
      <c r="A133" s="89"/>
      <c r="B133" s="95"/>
      <c r="C133" s="96"/>
      <c r="D133" s="96"/>
    </row>
    <row r="134" spans="1:4" x14ac:dyDescent="0.4">
      <c r="A134" s="89"/>
      <c r="B134" s="95"/>
      <c r="C134" s="96"/>
      <c r="D134" s="96"/>
    </row>
    <row r="135" spans="1:4" x14ac:dyDescent="0.4">
      <c r="A135" s="89"/>
      <c r="B135" s="95"/>
      <c r="C135" s="96"/>
      <c r="D135" s="96"/>
    </row>
    <row r="136" spans="1:4" x14ac:dyDescent="0.4">
      <c r="A136" s="89"/>
      <c r="B136" s="95"/>
      <c r="C136" s="96"/>
      <c r="D136" s="96"/>
    </row>
    <row r="137" spans="1:4" x14ac:dyDescent="0.4">
      <c r="A137" s="89"/>
      <c r="B137" s="95"/>
      <c r="C137" s="96"/>
      <c r="D137" s="96"/>
    </row>
    <row r="138" spans="1:4" x14ac:dyDescent="0.4">
      <c r="A138" s="89"/>
      <c r="B138" s="95"/>
      <c r="C138" s="96"/>
      <c r="D138" s="96"/>
    </row>
    <row r="139" spans="1:4" x14ac:dyDescent="0.4">
      <c r="A139" s="89"/>
      <c r="B139" s="95"/>
      <c r="C139" s="96"/>
      <c r="D139" s="96"/>
    </row>
    <row r="140" spans="1:4" x14ac:dyDescent="0.4">
      <c r="A140" s="89"/>
      <c r="B140" s="95"/>
      <c r="C140" s="96"/>
      <c r="D140" s="96"/>
    </row>
    <row r="141" spans="1:4" x14ac:dyDescent="0.4">
      <c r="A141" s="89"/>
      <c r="B141" s="95"/>
      <c r="C141" s="96"/>
      <c r="D141" s="96"/>
    </row>
    <row r="142" spans="1:4" x14ac:dyDescent="0.4">
      <c r="A142" s="89"/>
      <c r="B142" s="95"/>
      <c r="C142" s="96"/>
      <c r="D142" s="96"/>
    </row>
    <row r="143" spans="1:4" x14ac:dyDescent="0.4">
      <c r="A143" s="89"/>
      <c r="B143" s="95"/>
      <c r="C143" s="96"/>
      <c r="D143" s="96"/>
    </row>
    <row r="144" spans="1:4" x14ac:dyDescent="0.4">
      <c r="A144" s="89"/>
      <c r="B144" s="95"/>
      <c r="C144" s="96"/>
      <c r="D144" s="96"/>
    </row>
    <row r="145" spans="1:4" x14ac:dyDescent="0.4">
      <c r="A145" s="89"/>
      <c r="B145" s="95"/>
      <c r="C145" s="96"/>
      <c r="D145" s="96"/>
    </row>
    <row r="146" spans="1:4" x14ac:dyDescent="0.4">
      <c r="A146" s="89"/>
      <c r="B146" s="95"/>
      <c r="C146" s="96"/>
      <c r="D146" s="96"/>
    </row>
    <row r="147" spans="1:4" x14ac:dyDescent="0.4">
      <c r="A147" s="89"/>
      <c r="B147" s="95"/>
      <c r="C147" s="96"/>
      <c r="D147" s="96"/>
    </row>
    <row r="148" spans="1:4" x14ac:dyDescent="0.4">
      <c r="A148" s="89"/>
      <c r="B148" s="95"/>
      <c r="C148" s="96"/>
      <c r="D148" s="96"/>
    </row>
    <row r="149" spans="1:4" x14ac:dyDescent="0.4">
      <c r="A149" s="89"/>
      <c r="B149" s="95"/>
      <c r="C149" s="96"/>
      <c r="D149" s="96"/>
    </row>
    <row r="150" spans="1:4" x14ac:dyDescent="0.4">
      <c r="A150" s="89"/>
      <c r="B150" s="95"/>
      <c r="C150" s="96"/>
      <c r="D150" s="96"/>
    </row>
    <row r="151" spans="1:4" x14ac:dyDescent="0.4">
      <c r="A151" s="89"/>
      <c r="B151" s="95"/>
      <c r="C151" s="96"/>
      <c r="D151" s="96"/>
    </row>
    <row r="152" spans="1:4" x14ac:dyDescent="0.4">
      <c r="A152" s="89"/>
      <c r="B152" s="95"/>
      <c r="C152" s="96"/>
      <c r="D152" s="96"/>
    </row>
    <row r="153" spans="1:4" x14ac:dyDescent="0.4">
      <c r="A153" s="89"/>
      <c r="B153" s="95"/>
      <c r="C153" s="96"/>
      <c r="D153" s="96"/>
    </row>
    <row r="154" spans="1:4" x14ac:dyDescent="0.4">
      <c r="A154" s="89"/>
      <c r="B154" s="95"/>
      <c r="C154" s="96"/>
      <c r="D154" s="96"/>
    </row>
    <row r="155" spans="1:4" x14ac:dyDescent="0.4">
      <c r="A155" s="89"/>
      <c r="B155" s="95"/>
      <c r="C155" s="96"/>
      <c r="D155" s="96"/>
    </row>
    <row r="156" spans="1:4" x14ac:dyDescent="0.4">
      <c r="A156" s="89"/>
      <c r="B156" s="95"/>
      <c r="C156" s="96"/>
      <c r="D156" s="96"/>
    </row>
    <row r="157" spans="1:4" x14ac:dyDescent="0.4">
      <c r="A157" s="89"/>
      <c r="B157" s="95"/>
      <c r="C157" s="96"/>
      <c r="D157" s="96"/>
    </row>
    <row r="158" spans="1:4" x14ac:dyDescent="0.4">
      <c r="A158" s="89"/>
      <c r="B158" s="95"/>
      <c r="C158" s="96"/>
      <c r="D158" s="96"/>
    </row>
    <row r="159" spans="1:4" x14ac:dyDescent="0.4">
      <c r="A159" s="89"/>
      <c r="B159" s="95"/>
      <c r="C159" s="96"/>
      <c r="D159" s="96"/>
    </row>
    <row r="160" spans="1:4" x14ac:dyDescent="0.4">
      <c r="A160" s="89"/>
      <c r="B160" s="95"/>
      <c r="C160" s="96"/>
      <c r="D160" s="96"/>
    </row>
    <row r="161" spans="1:4" x14ac:dyDescent="0.4">
      <c r="A161" s="89"/>
      <c r="B161" s="95"/>
      <c r="C161" s="96"/>
      <c r="D161" s="96"/>
    </row>
    <row r="162" spans="1:4" x14ac:dyDescent="0.4">
      <c r="A162" s="89"/>
      <c r="B162" s="95"/>
      <c r="C162" s="96"/>
      <c r="D162" s="96"/>
    </row>
    <row r="163" spans="1:4" x14ac:dyDescent="0.4">
      <c r="A163" s="89"/>
      <c r="B163" s="95"/>
      <c r="C163" s="96"/>
      <c r="D163" s="96"/>
    </row>
    <row r="164" spans="1:4" x14ac:dyDescent="0.4">
      <c r="A164" s="89"/>
      <c r="B164" s="95"/>
      <c r="C164" s="96"/>
      <c r="D164" s="96"/>
    </row>
    <row r="165" spans="1:4" x14ac:dyDescent="0.4">
      <c r="A165" s="89"/>
      <c r="B165" s="95"/>
      <c r="C165" s="96"/>
      <c r="D165" s="96"/>
    </row>
    <row r="166" spans="1:4" x14ac:dyDescent="0.4">
      <c r="A166" s="89"/>
      <c r="B166" s="95"/>
      <c r="C166" s="96"/>
      <c r="D166" s="96"/>
    </row>
    <row r="167" spans="1:4" x14ac:dyDescent="0.4">
      <c r="A167" s="89"/>
      <c r="B167" s="95"/>
      <c r="C167" s="96"/>
      <c r="D167" s="96"/>
    </row>
    <row r="168" spans="1:4" x14ac:dyDescent="0.4">
      <c r="A168" s="89"/>
      <c r="B168" s="95"/>
      <c r="C168" s="96"/>
      <c r="D168" s="96"/>
    </row>
    <row r="169" spans="1:4" x14ac:dyDescent="0.4">
      <c r="A169" s="89"/>
      <c r="B169" s="95"/>
      <c r="C169" s="96"/>
      <c r="D169" s="96"/>
    </row>
    <row r="170" spans="1:4" x14ac:dyDescent="0.4">
      <c r="A170" s="89"/>
      <c r="B170" s="95"/>
      <c r="C170" s="96"/>
      <c r="D170" s="96"/>
    </row>
    <row r="171" spans="1:4" x14ac:dyDescent="0.4">
      <c r="A171" s="89"/>
      <c r="B171" s="95"/>
      <c r="C171" s="96"/>
      <c r="D171" s="96"/>
    </row>
    <row r="172" spans="1:4" x14ac:dyDescent="0.4">
      <c r="A172" s="89"/>
      <c r="B172" s="95"/>
      <c r="C172" s="96"/>
      <c r="D172" s="96"/>
    </row>
    <row r="173" spans="1:4" x14ac:dyDescent="0.4">
      <c r="A173" s="89"/>
      <c r="B173" s="95"/>
      <c r="C173" s="96"/>
      <c r="D173" s="96"/>
    </row>
    <row r="174" spans="1:4" x14ac:dyDescent="0.4">
      <c r="A174" s="89"/>
      <c r="B174" s="95"/>
      <c r="C174" s="96"/>
      <c r="D174" s="96"/>
    </row>
    <row r="175" spans="1:4" x14ac:dyDescent="0.4">
      <c r="A175" s="89"/>
      <c r="B175" s="95"/>
      <c r="C175" s="96"/>
      <c r="D175" s="96"/>
    </row>
    <row r="176" spans="1:4" x14ac:dyDescent="0.4">
      <c r="A176" s="89"/>
      <c r="B176" s="95"/>
      <c r="C176" s="96"/>
      <c r="D176" s="96"/>
    </row>
    <row r="177" spans="1:4" x14ac:dyDescent="0.4">
      <c r="A177" s="89"/>
      <c r="B177" s="95"/>
      <c r="C177" s="96"/>
      <c r="D177" s="96"/>
    </row>
    <row r="178" spans="1:4" x14ac:dyDescent="0.4">
      <c r="A178" s="89"/>
      <c r="B178" s="95"/>
      <c r="C178" s="96"/>
      <c r="D178" s="96"/>
    </row>
    <row r="179" spans="1:4" x14ac:dyDescent="0.4">
      <c r="A179" s="89"/>
      <c r="B179" s="95"/>
      <c r="C179" s="96"/>
      <c r="D179" s="96"/>
    </row>
    <row r="180" spans="1:4" x14ac:dyDescent="0.4">
      <c r="A180" s="89"/>
      <c r="B180" s="95"/>
      <c r="C180" s="96"/>
      <c r="D180" s="96"/>
    </row>
    <row r="181" spans="1:4" x14ac:dyDescent="0.4">
      <c r="A181" s="89"/>
      <c r="B181" s="95"/>
      <c r="C181" s="96"/>
      <c r="D181" s="96"/>
    </row>
    <row r="182" spans="1:4" x14ac:dyDescent="0.4">
      <c r="A182" s="89"/>
      <c r="B182" s="95"/>
      <c r="C182" s="96"/>
      <c r="D182" s="96"/>
    </row>
    <row r="183" spans="1:4" x14ac:dyDescent="0.4">
      <c r="A183" s="89"/>
      <c r="B183" s="95"/>
      <c r="C183" s="96"/>
      <c r="D183" s="96"/>
    </row>
    <row r="184" spans="1:4" x14ac:dyDescent="0.4">
      <c r="A184" s="89"/>
      <c r="B184" s="95"/>
      <c r="C184" s="96"/>
      <c r="D184" s="96"/>
    </row>
    <row r="185" spans="1:4" x14ac:dyDescent="0.4">
      <c r="A185" s="89"/>
      <c r="B185" s="95"/>
      <c r="C185" s="96"/>
      <c r="D185" s="96"/>
    </row>
    <row r="186" spans="1:4" x14ac:dyDescent="0.4">
      <c r="A186" s="89"/>
      <c r="B186" s="95"/>
      <c r="C186" s="96"/>
      <c r="D186" s="96"/>
    </row>
    <row r="187" spans="1:4" x14ac:dyDescent="0.4">
      <c r="A187" s="89"/>
      <c r="B187" s="95"/>
      <c r="C187" s="96"/>
      <c r="D187" s="96"/>
    </row>
    <row r="188" spans="1:4" x14ac:dyDescent="0.4">
      <c r="A188" s="89"/>
      <c r="B188" s="95"/>
      <c r="C188" s="96"/>
      <c r="D188" s="96"/>
    </row>
    <row r="189" spans="1:4" x14ac:dyDescent="0.4">
      <c r="A189" s="89"/>
      <c r="B189" s="95"/>
      <c r="C189" s="96"/>
      <c r="D189" s="96"/>
    </row>
    <row r="190" spans="1:4" x14ac:dyDescent="0.4">
      <c r="A190" s="89"/>
      <c r="B190" s="95"/>
      <c r="C190" s="96"/>
      <c r="D190" s="96"/>
    </row>
    <row r="191" spans="1:4" x14ac:dyDescent="0.4">
      <c r="A191" s="89"/>
      <c r="B191" s="95"/>
      <c r="C191" s="96"/>
      <c r="D191" s="96"/>
    </row>
    <row r="192" spans="1:4" x14ac:dyDescent="0.4">
      <c r="A192" s="89"/>
      <c r="B192" s="95"/>
      <c r="C192" s="96"/>
      <c r="D192" s="96"/>
    </row>
    <row r="193" spans="1:4" x14ac:dyDescent="0.4">
      <c r="A193" s="89"/>
      <c r="B193" s="95"/>
      <c r="C193" s="96"/>
      <c r="D193" s="96"/>
    </row>
    <row r="194" spans="1:4" x14ac:dyDescent="0.4">
      <c r="A194" s="89"/>
      <c r="B194" s="95"/>
      <c r="C194" s="96"/>
      <c r="D194" s="96"/>
    </row>
    <row r="195" spans="1:4" x14ac:dyDescent="0.4">
      <c r="A195" s="89"/>
      <c r="B195" s="95"/>
      <c r="C195" s="96"/>
      <c r="D195" s="96"/>
    </row>
    <row r="196" spans="1:4" x14ac:dyDescent="0.4">
      <c r="A196" s="89"/>
      <c r="B196" s="95"/>
      <c r="C196" s="96"/>
      <c r="D196" s="96"/>
    </row>
    <row r="197" spans="1:4" x14ac:dyDescent="0.4">
      <c r="A197" s="89"/>
      <c r="B197" s="95"/>
      <c r="C197" s="96"/>
      <c r="D197" s="96"/>
    </row>
    <row r="198" spans="1:4" x14ac:dyDescent="0.4">
      <c r="A198" s="89"/>
      <c r="B198" s="95"/>
      <c r="C198" s="96"/>
      <c r="D198" s="96"/>
    </row>
    <row r="199" spans="1:4" x14ac:dyDescent="0.4">
      <c r="A199" s="89"/>
      <c r="B199" s="95"/>
      <c r="C199" s="96"/>
      <c r="D199" s="96"/>
    </row>
    <row r="200" spans="1:4" x14ac:dyDescent="0.4">
      <c r="A200" s="89"/>
      <c r="B200" s="95"/>
      <c r="C200" s="96"/>
      <c r="D200" s="96"/>
    </row>
    <row r="201" spans="1:4" x14ac:dyDescent="0.4">
      <c r="A201" s="89"/>
      <c r="B201" s="95"/>
      <c r="C201" s="96"/>
      <c r="D201" s="96"/>
    </row>
    <row r="202" spans="1:4" x14ac:dyDescent="0.4">
      <c r="A202" s="89"/>
      <c r="B202" s="95"/>
      <c r="C202" s="96"/>
      <c r="D202" s="96"/>
    </row>
    <row r="203" spans="1:4" x14ac:dyDescent="0.4">
      <c r="A203" s="89"/>
      <c r="B203" s="95"/>
      <c r="C203" s="96"/>
      <c r="D203" s="96"/>
    </row>
    <row r="204" spans="1:4" x14ac:dyDescent="0.4">
      <c r="A204" s="89"/>
      <c r="B204" s="95"/>
      <c r="C204" s="96"/>
      <c r="D204" s="96"/>
    </row>
    <row r="205" spans="1:4" x14ac:dyDescent="0.4">
      <c r="A205" s="89"/>
      <c r="B205" s="95"/>
      <c r="C205" s="96"/>
      <c r="D205" s="96"/>
    </row>
    <row r="206" spans="1:4" x14ac:dyDescent="0.4">
      <c r="A206" s="89"/>
      <c r="B206" s="95"/>
      <c r="C206" s="96"/>
      <c r="D206" s="96"/>
    </row>
    <row r="207" spans="1:4" x14ac:dyDescent="0.4">
      <c r="A207" s="89"/>
      <c r="B207" s="95"/>
      <c r="C207" s="96"/>
      <c r="D207" s="96"/>
    </row>
    <row r="208" spans="1:4" x14ac:dyDescent="0.4">
      <c r="A208" s="87"/>
      <c r="B208" s="95"/>
      <c r="C208" s="95"/>
      <c r="D208" s="95"/>
    </row>
    <row r="209" spans="1:8" x14ac:dyDescent="0.4">
      <c r="A209" s="87"/>
      <c r="B209" s="97" t="s">
        <v>80</v>
      </c>
      <c r="C209" s="97" t="s">
        <v>120</v>
      </c>
      <c r="D209" s="98" t="s">
        <v>80</v>
      </c>
      <c r="E209" s="98" t="s">
        <v>120</v>
      </c>
    </row>
    <row r="210" spans="1:8" x14ac:dyDescent="0.4">
      <c r="A210" s="87"/>
      <c r="B210" s="99" t="s">
        <v>82</v>
      </c>
      <c r="C210" s="99" t="s">
        <v>52</v>
      </c>
      <c r="D210" s="29" t="s">
        <v>82</v>
      </c>
      <c r="F210" s="29" t="str">
        <f>IF(NOT(ISBLANK(D210)),D210,IF(NOT(ISBLANK(E210)),"     "&amp;E210,FALSE))</f>
        <v>Afectación Económica o presupuestal</v>
      </c>
      <c r="G210" s="29" t="s">
        <v>82</v>
      </c>
      <c r="H210" s="29" t="str">
        <f>IF(NOT(ISERROR(MATCH(G210,_xlfn.ANCHORARRAY(B221),0))),F223&amp;"Por favor no seleccionar los criterios de impacto",G210)</f>
        <v>❌Por favor no seleccionar los criterios de impacto</v>
      </c>
    </row>
    <row r="211" spans="1:8" x14ac:dyDescent="0.4">
      <c r="A211" s="87"/>
      <c r="B211" s="99" t="s">
        <v>82</v>
      </c>
      <c r="C211" s="99" t="s">
        <v>84</v>
      </c>
      <c r="E211" s="29" t="s">
        <v>52</v>
      </c>
      <c r="F211" s="29" t="str">
        <f t="shared" ref="F211:F221" si="0">IF(NOT(ISBLANK(D211)),D211,IF(NOT(ISBLANK(E211)),"     "&amp;E211,FALSE))</f>
        <v xml:space="preserve">     Afectación menor a 10 SMLMV .</v>
      </c>
    </row>
    <row r="212" spans="1:8" x14ac:dyDescent="0.4">
      <c r="A212" s="87"/>
      <c r="B212" s="99" t="s">
        <v>82</v>
      </c>
      <c r="C212" s="99" t="s">
        <v>85</v>
      </c>
      <c r="E212" s="29" t="s">
        <v>84</v>
      </c>
      <c r="F212" s="29" t="str">
        <f t="shared" si="0"/>
        <v xml:space="preserve">     Entre 10 y 50 SMLMV </v>
      </c>
    </row>
    <row r="213" spans="1:8" x14ac:dyDescent="0.4">
      <c r="A213" s="87"/>
      <c r="B213" s="99" t="s">
        <v>82</v>
      </c>
      <c r="C213" s="99" t="s">
        <v>86</v>
      </c>
      <c r="E213" s="29" t="s">
        <v>85</v>
      </c>
      <c r="F213" s="29" t="str">
        <f t="shared" si="0"/>
        <v xml:space="preserve">     Entre 50 y 100 SMLMV </v>
      </c>
    </row>
    <row r="214" spans="1:8" x14ac:dyDescent="0.4">
      <c r="A214" s="87"/>
      <c r="B214" s="99" t="s">
        <v>82</v>
      </c>
      <c r="C214" s="99" t="s">
        <v>87</v>
      </c>
      <c r="E214" s="29" t="s">
        <v>86</v>
      </c>
      <c r="F214" s="29" t="str">
        <f t="shared" si="0"/>
        <v xml:space="preserve">     Entre 100 y 500 SMLMV </v>
      </c>
    </row>
    <row r="215" spans="1:8" x14ac:dyDescent="0.4">
      <c r="A215" s="87"/>
      <c r="B215" s="99" t="s">
        <v>51</v>
      </c>
      <c r="C215" s="99" t="s">
        <v>88</v>
      </c>
      <c r="E215" s="29" t="s">
        <v>87</v>
      </c>
      <c r="F215" s="29" t="str">
        <f t="shared" si="0"/>
        <v xml:space="preserve">     Mayor a 500 SMLMV </v>
      </c>
    </row>
    <row r="216" spans="1:8" x14ac:dyDescent="0.4">
      <c r="A216" s="87"/>
      <c r="B216" s="99" t="s">
        <v>51</v>
      </c>
      <c r="C216" s="99" t="s">
        <v>89</v>
      </c>
      <c r="D216" s="29" t="s">
        <v>51</v>
      </c>
      <c r="F216" s="29" t="str">
        <f t="shared" si="0"/>
        <v>Pérdida Reputacional</v>
      </c>
    </row>
    <row r="217" spans="1:8" x14ac:dyDescent="0.4">
      <c r="A217" s="87"/>
      <c r="B217" s="99" t="s">
        <v>51</v>
      </c>
      <c r="C217" s="99" t="s">
        <v>91</v>
      </c>
      <c r="E217" s="29" t="s">
        <v>88</v>
      </c>
      <c r="F217" s="29" t="str">
        <f t="shared" si="0"/>
        <v xml:space="preserve">     El riesgo afecta la imagen de alguna área de la organización</v>
      </c>
    </row>
    <row r="218" spans="1:8" x14ac:dyDescent="0.4">
      <c r="A218" s="87"/>
      <c r="B218" s="99" t="s">
        <v>51</v>
      </c>
      <c r="C218" s="99" t="s">
        <v>90</v>
      </c>
      <c r="E218" s="29" t="s">
        <v>89</v>
      </c>
      <c r="F218" s="29" t="str">
        <f t="shared" si="0"/>
        <v xml:space="preserve">     El riesgo afecta la imagen de la entidad internamente, de conocimiento general, nivel interno, de junta dircetiva y accionistas y/o de provedores</v>
      </c>
    </row>
    <row r="219" spans="1:8" x14ac:dyDescent="0.4">
      <c r="A219" s="87"/>
      <c r="B219" s="99" t="s">
        <v>51</v>
      </c>
      <c r="C219" s="99" t="s">
        <v>99</v>
      </c>
      <c r="E219" s="29" t="s">
        <v>91</v>
      </c>
      <c r="F219" s="29" t="str">
        <f t="shared" si="0"/>
        <v xml:space="preserve">     El riesgo afecta la imagen de la entidad con algunos usuarios de relevancia frente al logro de los objetivos</v>
      </c>
    </row>
    <row r="220" spans="1:8" x14ac:dyDescent="0.4">
      <c r="A220" s="87"/>
      <c r="B220" s="100"/>
      <c r="C220" s="100"/>
      <c r="E220" s="29" t="s">
        <v>90</v>
      </c>
      <c r="F220" s="29" t="str">
        <f t="shared" si="0"/>
        <v xml:space="preserve">     El riesgo afecta la imagen de de la entidad con efecto publicitario sostenido a nivel de sector administrativo, nivel departamental o municipal</v>
      </c>
    </row>
    <row r="221" spans="1:8" x14ac:dyDescent="0.4">
      <c r="A221" s="87"/>
      <c r="B221" s="100" t="str" cm="1">
        <f t="array" ref="B221:B223">_xlfn.UNIQUE(Tabla1[[#All],[Criterios]])</f>
        <v>Criterios</v>
      </c>
      <c r="C221" s="100"/>
      <c r="E221" s="29" t="s">
        <v>99</v>
      </c>
      <c r="F221" s="29" t="str">
        <f t="shared" si="0"/>
        <v xml:space="preserve">     El riesgo afecta la imagen de la entidad a nivel nacional, con efecto publicitarios sostenible a nivel país</v>
      </c>
    </row>
    <row r="222" spans="1:8" x14ac:dyDescent="0.4">
      <c r="A222" s="87"/>
      <c r="B222" s="100" t="str">
        <v>Afectación Económica o presupuestal</v>
      </c>
      <c r="C222" s="100"/>
    </row>
    <row r="223" spans="1:8" x14ac:dyDescent="0.4">
      <c r="B223" s="100" t="str">
        <v>Pérdida Reputacional</v>
      </c>
      <c r="C223" s="100"/>
      <c r="F223" s="101" t="s">
        <v>122</v>
      </c>
    </row>
    <row r="224" spans="1:8" x14ac:dyDescent="0.4">
      <c r="B224" s="102"/>
      <c r="C224" s="102"/>
      <c r="F224" s="101" t="s">
        <v>123</v>
      </c>
    </row>
    <row r="225" spans="2:4" x14ac:dyDescent="0.4">
      <c r="B225" s="102"/>
      <c r="C225" s="102"/>
    </row>
    <row r="226" spans="2:4" x14ac:dyDescent="0.4">
      <c r="B226" s="102"/>
      <c r="C226" s="102"/>
    </row>
    <row r="227" spans="2:4" x14ac:dyDescent="0.4">
      <c r="B227" s="102"/>
      <c r="C227" s="102"/>
      <c r="D227" s="102"/>
    </row>
    <row r="228" spans="2:4" x14ac:dyDescent="0.4">
      <c r="B228" s="102"/>
      <c r="C228" s="102"/>
      <c r="D228" s="102"/>
    </row>
    <row r="229" spans="2:4" x14ac:dyDescent="0.4">
      <c r="B229" s="102"/>
      <c r="C229" s="102"/>
      <c r="D229" s="102"/>
    </row>
    <row r="230" spans="2:4" x14ac:dyDescent="0.4">
      <c r="B230" s="102"/>
      <c r="C230" s="102"/>
      <c r="D230" s="102"/>
    </row>
    <row r="231" spans="2:4" x14ac:dyDescent="0.4">
      <c r="B231" s="102"/>
      <c r="C231" s="102"/>
      <c r="D231" s="102"/>
    </row>
    <row r="232" spans="2:4" x14ac:dyDescent="0.4">
      <c r="B232" s="102"/>
      <c r="C232" s="102"/>
      <c r="D232" s="10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O72"/>
  <sheetViews>
    <sheetView topLeftCell="A52" workbookViewId="0">
      <selection activeCell="C52" sqref="C52"/>
    </sheetView>
  </sheetViews>
  <sheetFormatPr baseColWidth="10" defaultRowHeight="15" x14ac:dyDescent="0.25"/>
  <cols>
    <col min="1" max="1" width="24.28515625" bestFit="1" customWidth="1"/>
    <col min="2" max="2" width="35" customWidth="1"/>
    <col min="8" max="8" width="57.42578125" customWidth="1"/>
    <col min="9" max="9" width="27.140625" bestFit="1" customWidth="1"/>
    <col min="10" max="10" width="14.42578125" customWidth="1"/>
    <col min="12" max="12" width="90.28515625" bestFit="1" customWidth="1"/>
    <col min="13" max="13" width="5" bestFit="1" customWidth="1"/>
    <col min="15" max="15" width="27.28515625" customWidth="1"/>
  </cols>
  <sheetData>
    <row r="1" spans="1:15" x14ac:dyDescent="0.25">
      <c r="A1" t="s">
        <v>150</v>
      </c>
      <c r="C1" t="s">
        <v>151</v>
      </c>
      <c r="H1" t="s">
        <v>150</v>
      </c>
      <c r="I1" t="s">
        <v>153</v>
      </c>
      <c r="J1" t="s">
        <v>4</v>
      </c>
      <c r="L1" t="s">
        <v>46</v>
      </c>
      <c r="N1" t="s">
        <v>3</v>
      </c>
    </row>
    <row r="2" spans="1:15" ht="25.5" x14ac:dyDescent="0.25">
      <c r="A2" t="s">
        <v>112</v>
      </c>
      <c r="C2" t="s">
        <v>305</v>
      </c>
      <c r="H2" t="s">
        <v>133</v>
      </c>
      <c r="I2" s="5" t="s">
        <v>152</v>
      </c>
      <c r="J2" s="30">
        <v>0.2</v>
      </c>
      <c r="L2" t="s">
        <v>93</v>
      </c>
      <c r="M2">
        <v>2</v>
      </c>
      <c r="N2" s="28">
        <v>0.2</v>
      </c>
      <c r="O2" s="5" t="s">
        <v>45</v>
      </c>
    </row>
    <row r="3" spans="1:15" ht="25.5" x14ac:dyDescent="0.25">
      <c r="A3" t="s">
        <v>259</v>
      </c>
      <c r="C3" t="s">
        <v>260</v>
      </c>
      <c r="H3" t="s">
        <v>84</v>
      </c>
      <c r="I3" s="8" t="s">
        <v>77</v>
      </c>
      <c r="J3" s="31">
        <v>0.4</v>
      </c>
      <c r="L3" t="s">
        <v>94</v>
      </c>
      <c r="M3">
        <v>24</v>
      </c>
      <c r="N3" s="28">
        <v>0.4</v>
      </c>
      <c r="O3" s="8" t="s">
        <v>47</v>
      </c>
    </row>
    <row r="4" spans="1:15" ht="25.5" x14ac:dyDescent="0.25">
      <c r="A4" t="s">
        <v>113</v>
      </c>
      <c r="C4" t="s">
        <v>108</v>
      </c>
      <c r="H4" t="s">
        <v>85</v>
      </c>
      <c r="I4" s="11" t="s">
        <v>74</v>
      </c>
      <c r="J4" s="32">
        <v>0.6</v>
      </c>
      <c r="L4" t="s">
        <v>95</v>
      </c>
      <c r="M4">
        <v>500</v>
      </c>
      <c r="N4" s="28">
        <v>0.6</v>
      </c>
      <c r="O4" s="11" t="s">
        <v>98</v>
      </c>
    </row>
    <row r="5" spans="1:15" ht="25.5" x14ac:dyDescent="0.25">
      <c r="C5" t="s">
        <v>263</v>
      </c>
      <c r="H5" t="s">
        <v>86</v>
      </c>
      <c r="I5" s="12" t="s">
        <v>6</v>
      </c>
      <c r="J5" s="33">
        <v>0.8</v>
      </c>
      <c r="L5" t="s">
        <v>96</v>
      </c>
      <c r="M5">
        <v>5000</v>
      </c>
      <c r="N5" s="28">
        <v>0.8</v>
      </c>
      <c r="O5" s="12" t="s">
        <v>5</v>
      </c>
    </row>
    <row r="6" spans="1:15" ht="25.5" x14ac:dyDescent="0.25">
      <c r="H6" t="s">
        <v>87</v>
      </c>
      <c r="I6" s="13" t="s">
        <v>78</v>
      </c>
      <c r="J6" s="34">
        <v>1</v>
      </c>
      <c r="L6" t="s">
        <v>97</v>
      </c>
      <c r="M6">
        <v>5000</v>
      </c>
      <c r="N6" s="28">
        <v>1</v>
      </c>
      <c r="O6" s="13" t="s">
        <v>48</v>
      </c>
    </row>
    <row r="7" spans="1:15" ht="25.5" x14ac:dyDescent="0.25">
      <c r="H7" t="s">
        <v>88</v>
      </c>
      <c r="I7" s="5" t="s">
        <v>152</v>
      </c>
      <c r="J7" s="30">
        <v>0.2</v>
      </c>
    </row>
    <row r="8" spans="1:15" ht="25.5" x14ac:dyDescent="0.25">
      <c r="A8" t="s">
        <v>3</v>
      </c>
      <c r="H8" t="s">
        <v>261</v>
      </c>
      <c r="I8" s="8" t="s">
        <v>77</v>
      </c>
      <c r="J8" s="31">
        <v>0.4</v>
      </c>
    </row>
    <row r="9" spans="1:15" ht="25.5" x14ac:dyDescent="0.25">
      <c r="A9" t="s">
        <v>1</v>
      </c>
      <c r="H9" t="s">
        <v>91</v>
      </c>
      <c r="I9" s="11" t="s">
        <v>74</v>
      </c>
      <c r="J9" s="32">
        <v>0.6</v>
      </c>
    </row>
    <row r="10" spans="1:15" ht="25.5" x14ac:dyDescent="0.25">
      <c r="A10" t="s">
        <v>157</v>
      </c>
      <c r="H10" t="s">
        <v>262</v>
      </c>
      <c r="I10" s="12" t="s">
        <v>6</v>
      </c>
      <c r="J10" s="33">
        <v>0.8</v>
      </c>
    </row>
    <row r="11" spans="1:15" ht="25.5" x14ac:dyDescent="0.25">
      <c r="H11" t="s">
        <v>99</v>
      </c>
      <c r="I11" s="13" t="s">
        <v>78</v>
      </c>
      <c r="J11" s="34">
        <v>1</v>
      </c>
    </row>
    <row r="12" spans="1:15" ht="26.25" x14ac:dyDescent="0.4">
      <c r="I12" s="29"/>
    </row>
    <row r="15" spans="1:15" x14ac:dyDescent="0.25">
      <c r="A15" s="35" t="s">
        <v>157</v>
      </c>
      <c r="B15" s="35"/>
    </row>
    <row r="16" spans="1:15" x14ac:dyDescent="0.25">
      <c r="A16" s="36" t="s">
        <v>13</v>
      </c>
      <c r="B16" s="37" t="s">
        <v>3</v>
      </c>
    </row>
    <row r="17" spans="1:12" x14ac:dyDescent="0.25">
      <c r="A17" s="36" t="s">
        <v>14</v>
      </c>
      <c r="B17" s="37" t="s">
        <v>3</v>
      </c>
      <c r="I17" s="39" t="s">
        <v>150</v>
      </c>
      <c r="J17" s="39" t="s">
        <v>154</v>
      </c>
      <c r="K17" t="s">
        <v>155</v>
      </c>
      <c r="L17" t="s">
        <v>156</v>
      </c>
    </row>
    <row r="18" spans="1:12" ht="25.5" x14ac:dyDescent="0.25">
      <c r="A18" s="36" t="s">
        <v>15</v>
      </c>
      <c r="B18" s="37" t="s">
        <v>1</v>
      </c>
      <c r="I18" s="5" t="s">
        <v>152</v>
      </c>
      <c r="J18" s="5" t="s">
        <v>45</v>
      </c>
      <c r="K18" t="str">
        <f>CONCATENATE(I18,J18)</f>
        <v>LeveMuy Baja</v>
      </c>
      <c r="L18" t="s">
        <v>75</v>
      </c>
    </row>
    <row r="19" spans="1:12" ht="25.5" x14ac:dyDescent="0.25">
      <c r="A19" s="36"/>
      <c r="B19" s="37"/>
      <c r="I19" s="5" t="s">
        <v>152</v>
      </c>
      <c r="J19" s="8" t="s">
        <v>47</v>
      </c>
      <c r="K19" t="str">
        <f t="shared" ref="K19:K42" si="0">CONCATENATE(I19,J19)</f>
        <v>LeveBaja</v>
      </c>
      <c r="L19" t="s">
        <v>75</v>
      </c>
    </row>
    <row r="20" spans="1:12" ht="25.5" x14ac:dyDescent="0.25">
      <c r="A20" s="36"/>
      <c r="B20" s="37"/>
      <c r="I20" s="5" t="s">
        <v>152</v>
      </c>
      <c r="J20" s="11" t="s">
        <v>98</v>
      </c>
      <c r="K20" t="str">
        <f t="shared" si="0"/>
        <v>LeveMedia</v>
      </c>
      <c r="L20" t="s">
        <v>74</v>
      </c>
    </row>
    <row r="21" spans="1:12" ht="25.5" x14ac:dyDescent="0.25">
      <c r="A21" s="35" t="s">
        <v>162</v>
      </c>
      <c r="B21" s="37"/>
      <c r="I21" s="5" t="s">
        <v>152</v>
      </c>
      <c r="J21" s="12" t="s">
        <v>5</v>
      </c>
      <c r="K21" t="str">
        <f t="shared" si="0"/>
        <v>LeveAlta</v>
      </c>
      <c r="L21" t="s">
        <v>74</v>
      </c>
    </row>
    <row r="22" spans="1:12" ht="25.5" x14ac:dyDescent="0.25">
      <c r="A22" s="36" t="s">
        <v>306</v>
      </c>
      <c r="B22" s="37"/>
      <c r="I22" s="5" t="s">
        <v>152</v>
      </c>
      <c r="J22" s="13" t="s">
        <v>48</v>
      </c>
      <c r="K22" t="str">
        <f t="shared" si="0"/>
        <v>LeveMuy Alta</v>
      </c>
      <c r="L22" t="s">
        <v>73</v>
      </c>
    </row>
    <row r="23" spans="1:12" ht="25.5" x14ac:dyDescent="0.25">
      <c r="A23" s="36" t="s">
        <v>31</v>
      </c>
      <c r="B23" s="37"/>
      <c r="I23" s="8" t="s">
        <v>77</v>
      </c>
      <c r="J23" s="5" t="s">
        <v>45</v>
      </c>
      <c r="K23" t="str">
        <f t="shared" si="0"/>
        <v>MenorMuy Baja</v>
      </c>
      <c r="L23" t="s">
        <v>75</v>
      </c>
    </row>
    <row r="24" spans="1:12" ht="25.5" x14ac:dyDescent="0.25">
      <c r="A24" s="36" t="s">
        <v>163</v>
      </c>
      <c r="B24" s="37"/>
      <c r="I24" s="8" t="s">
        <v>77</v>
      </c>
      <c r="J24" s="8" t="s">
        <v>47</v>
      </c>
      <c r="K24" t="str">
        <f t="shared" si="0"/>
        <v>MenorBaja</v>
      </c>
      <c r="L24" t="s">
        <v>74</v>
      </c>
    </row>
    <row r="25" spans="1:12" ht="25.5" x14ac:dyDescent="0.25">
      <c r="A25" s="36" t="s">
        <v>307</v>
      </c>
      <c r="B25" s="37"/>
      <c r="I25" s="8" t="s">
        <v>77</v>
      </c>
      <c r="J25" s="11" t="s">
        <v>98</v>
      </c>
      <c r="K25" t="str">
        <f t="shared" si="0"/>
        <v>MenorMedia</v>
      </c>
      <c r="L25" t="s">
        <v>74</v>
      </c>
    </row>
    <row r="26" spans="1:12" ht="25.5" x14ac:dyDescent="0.25">
      <c r="A26" s="36"/>
      <c r="B26" s="37"/>
      <c r="I26" s="8" t="s">
        <v>77</v>
      </c>
      <c r="J26" s="12" t="s">
        <v>5</v>
      </c>
      <c r="K26" t="str">
        <f t="shared" si="0"/>
        <v>MenorAlta</v>
      </c>
      <c r="L26" t="s">
        <v>74</v>
      </c>
    </row>
    <row r="27" spans="1:12" ht="25.5" x14ac:dyDescent="0.25">
      <c r="A27" s="36"/>
      <c r="B27" s="37"/>
      <c r="I27" s="8" t="s">
        <v>77</v>
      </c>
      <c r="J27" s="13" t="s">
        <v>48</v>
      </c>
      <c r="K27" t="str">
        <f t="shared" si="0"/>
        <v>MenorMuy Alta</v>
      </c>
      <c r="L27" t="s">
        <v>73</v>
      </c>
    </row>
    <row r="28" spans="1:12" ht="25.5" x14ac:dyDescent="0.25">
      <c r="A28" s="36"/>
      <c r="B28" s="37"/>
      <c r="I28" s="11" t="s">
        <v>74</v>
      </c>
      <c r="J28" s="5" t="s">
        <v>45</v>
      </c>
      <c r="K28" t="str">
        <f t="shared" si="0"/>
        <v>ModeradoMuy Baja</v>
      </c>
      <c r="L28" t="s">
        <v>74</v>
      </c>
    </row>
    <row r="29" spans="1:12" ht="26.25" thickBot="1" x14ac:dyDescent="0.3">
      <c r="A29" s="36"/>
      <c r="B29" s="37"/>
      <c r="I29" s="11" t="s">
        <v>74</v>
      </c>
      <c r="J29" s="8" t="s">
        <v>47</v>
      </c>
      <c r="K29" t="str">
        <f t="shared" si="0"/>
        <v>ModeradoBaja</v>
      </c>
      <c r="L29" t="s">
        <v>74</v>
      </c>
    </row>
    <row r="30" spans="1:12" ht="33.75" thickBot="1" x14ac:dyDescent="0.35">
      <c r="A30" s="47" t="s">
        <v>166</v>
      </c>
      <c r="B30" s="47" t="s">
        <v>167</v>
      </c>
      <c r="C30" s="107" t="s">
        <v>188</v>
      </c>
      <c r="I30" s="11" t="s">
        <v>74</v>
      </c>
      <c r="J30" s="11" t="s">
        <v>98</v>
      </c>
      <c r="K30" t="str">
        <f t="shared" si="0"/>
        <v>ModeradoMedia</v>
      </c>
      <c r="L30" t="s">
        <v>74</v>
      </c>
    </row>
    <row r="31" spans="1:12" ht="243.75" thickBot="1" x14ac:dyDescent="0.3">
      <c r="A31" s="48" t="s">
        <v>168</v>
      </c>
      <c r="B31" s="49" t="s">
        <v>309</v>
      </c>
      <c r="C31" s="61" t="s">
        <v>189</v>
      </c>
      <c r="I31" s="11" t="s">
        <v>74</v>
      </c>
      <c r="J31" s="12" t="s">
        <v>5</v>
      </c>
      <c r="K31" t="str">
        <f t="shared" si="0"/>
        <v>ModeradoAlta</v>
      </c>
      <c r="L31" t="s">
        <v>73</v>
      </c>
    </row>
    <row r="32" spans="1:12" ht="54.75" thickBot="1" x14ac:dyDescent="0.3">
      <c r="A32" s="48" t="s">
        <v>264</v>
      </c>
      <c r="B32" s="49" t="s">
        <v>265</v>
      </c>
      <c r="C32" s="61" t="s">
        <v>189</v>
      </c>
      <c r="I32" s="11" t="s">
        <v>74</v>
      </c>
      <c r="J32" s="13" t="s">
        <v>48</v>
      </c>
      <c r="K32" t="str">
        <f t="shared" si="0"/>
        <v>ModeradoMuy Alta</v>
      </c>
      <c r="L32" t="s">
        <v>73</v>
      </c>
    </row>
    <row r="33" spans="1:12" ht="216.75" thickBot="1" x14ac:dyDescent="0.3">
      <c r="A33" s="50" t="s">
        <v>169</v>
      </c>
      <c r="B33" s="49" t="s">
        <v>310</v>
      </c>
      <c r="C33" s="61" t="s">
        <v>190</v>
      </c>
      <c r="I33" s="12" t="s">
        <v>6</v>
      </c>
      <c r="J33" s="5" t="s">
        <v>45</v>
      </c>
      <c r="K33" t="str">
        <f t="shared" si="0"/>
        <v>MayorMuy Baja</v>
      </c>
      <c r="L33" t="s">
        <v>73</v>
      </c>
    </row>
    <row r="34" spans="1:12" ht="122.25" thickBot="1" x14ac:dyDescent="0.3">
      <c r="A34" s="50" t="s">
        <v>170</v>
      </c>
      <c r="B34" s="49" t="s">
        <v>311</v>
      </c>
      <c r="C34" s="61" t="s">
        <v>191</v>
      </c>
      <c r="I34" s="12" t="s">
        <v>6</v>
      </c>
      <c r="J34" s="8" t="s">
        <v>47</v>
      </c>
      <c r="K34" t="str">
        <f t="shared" si="0"/>
        <v>MayorBaja</v>
      </c>
      <c r="L34" t="s">
        <v>73</v>
      </c>
    </row>
    <row r="35" spans="1:12" ht="122.25" thickBot="1" x14ac:dyDescent="0.3">
      <c r="A35" s="50" t="s">
        <v>266</v>
      </c>
      <c r="B35" s="49" t="s">
        <v>312</v>
      </c>
      <c r="C35" s="61" t="s">
        <v>192</v>
      </c>
      <c r="I35" s="12" t="s">
        <v>6</v>
      </c>
      <c r="J35" s="11" t="s">
        <v>98</v>
      </c>
      <c r="K35" t="str">
        <f t="shared" si="0"/>
        <v>MayorMedia</v>
      </c>
      <c r="L35" t="s">
        <v>73</v>
      </c>
    </row>
    <row r="36" spans="1:12" ht="68.25" thickBot="1" x14ac:dyDescent="0.3">
      <c r="A36" s="50" t="s">
        <v>267</v>
      </c>
      <c r="B36" s="49" t="s">
        <v>268</v>
      </c>
      <c r="C36" s="61" t="s">
        <v>192</v>
      </c>
      <c r="I36" s="12" t="s">
        <v>6</v>
      </c>
      <c r="J36" s="12" t="s">
        <v>5</v>
      </c>
      <c r="K36" t="str">
        <f t="shared" si="0"/>
        <v>MayorAlta</v>
      </c>
      <c r="L36" t="s">
        <v>73</v>
      </c>
    </row>
    <row r="37" spans="1:12" ht="176.25" thickBot="1" x14ac:dyDescent="0.3">
      <c r="A37" s="50" t="s">
        <v>171</v>
      </c>
      <c r="B37" s="49" t="s">
        <v>313</v>
      </c>
      <c r="C37" s="62" t="s">
        <v>193</v>
      </c>
      <c r="I37" s="12" t="s">
        <v>6</v>
      </c>
      <c r="J37" s="13" t="s">
        <v>48</v>
      </c>
      <c r="K37" t="str">
        <f t="shared" si="0"/>
        <v>MayorMuy Alta</v>
      </c>
      <c r="L37" t="s">
        <v>73</v>
      </c>
    </row>
    <row r="38" spans="1:12" ht="68.25" thickBot="1" x14ac:dyDescent="0.3">
      <c r="A38" s="50" t="s">
        <v>269</v>
      </c>
      <c r="B38" s="49" t="s">
        <v>270</v>
      </c>
      <c r="C38" s="62" t="s">
        <v>193</v>
      </c>
      <c r="I38" s="13" t="s">
        <v>78</v>
      </c>
      <c r="J38" s="5" t="s">
        <v>45</v>
      </c>
      <c r="K38" t="str">
        <f t="shared" si="0"/>
        <v>CatastróficoMuy Baja</v>
      </c>
      <c r="L38" t="s">
        <v>72</v>
      </c>
    </row>
    <row r="39" spans="1:12" ht="149.25" thickBot="1" x14ac:dyDescent="0.3">
      <c r="A39" s="50" t="s">
        <v>172</v>
      </c>
      <c r="B39" s="49" t="s">
        <v>314</v>
      </c>
      <c r="C39" s="62" t="s">
        <v>194</v>
      </c>
      <c r="I39" s="13" t="s">
        <v>78</v>
      </c>
      <c r="J39" s="8" t="s">
        <v>47</v>
      </c>
      <c r="K39" t="str">
        <f t="shared" si="0"/>
        <v>CatastróficoBaja</v>
      </c>
      <c r="L39" t="s">
        <v>72</v>
      </c>
    </row>
    <row r="40" spans="1:12" ht="41.25" thickBot="1" x14ac:dyDescent="0.3">
      <c r="A40" s="50" t="s">
        <v>271</v>
      </c>
      <c r="B40" s="49" t="s">
        <v>272</v>
      </c>
      <c r="C40" s="62" t="s">
        <v>194</v>
      </c>
      <c r="I40" s="13" t="s">
        <v>78</v>
      </c>
      <c r="J40" s="11" t="s">
        <v>98</v>
      </c>
      <c r="K40" t="str">
        <f t="shared" si="0"/>
        <v>CatastróficoMedia</v>
      </c>
      <c r="L40" t="s">
        <v>72</v>
      </c>
    </row>
    <row r="41" spans="1:12" ht="81.75" thickBot="1" x14ac:dyDescent="0.3">
      <c r="A41" s="50" t="s">
        <v>173</v>
      </c>
      <c r="B41" s="49" t="s">
        <v>315</v>
      </c>
      <c r="C41" s="62" t="s">
        <v>195</v>
      </c>
      <c r="I41" s="13" t="s">
        <v>78</v>
      </c>
      <c r="J41" s="12" t="s">
        <v>5</v>
      </c>
      <c r="K41" t="str">
        <f t="shared" si="0"/>
        <v>CatastróficoAlta</v>
      </c>
      <c r="L41" t="s">
        <v>72</v>
      </c>
    </row>
    <row r="42" spans="1:12" ht="108.75" thickBot="1" x14ac:dyDescent="0.3">
      <c r="A42" s="111" t="s">
        <v>273</v>
      </c>
      <c r="B42" s="112" t="s">
        <v>274</v>
      </c>
      <c r="C42" s="62" t="s">
        <v>195</v>
      </c>
      <c r="I42" s="13" t="s">
        <v>78</v>
      </c>
      <c r="J42" s="13" t="s">
        <v>48</v>
      </c>
      <c r="K42" t="str">
        <f t="shared" si="0"/>
        <v>CatastróficoMuy Alta</v>
      </c>
      <c r="L42" t="s">
        <v>72</v>
      </c>
    </row>
    <row r="43" spans="1:12" ht="216.75" thickBot="1" x14ac:dyDescent="0.3">
      <c r="A43" s="50" t="s">
        <v>174</v>
      </c>
      <c r="B43" s="49" t="s">
        <v>316</v>
      </c>
      <c r="C43" s="62" t="s">
        <v>196</v>
      </c>
      <c r="I43" s="38"/>
    </row>
    <row r="44" spans="1:12" ht="122.25" thickBot="1" x14ac:dyDescent="0.3">
      <c r="A44" s="50" t="s">
        <v>175</v>
      </c>
      <c r="B44" s="49" t="s">
        <v>176</v>
      </c>
      <c r="C44" s="62" t="s">
        <v>197</v>
      </c>
      <c r="I44" s="14"/>
    </row>
    <row r="45" spans="1:12" ht="135.75" thickBot="1" x14ac:dyDescent="0.3">
      <c r="A45" s="50" t="s">
        <v>177</v>
      </c>
      <c r="B45" s="49" t="s">
        <v>317</v>
      </c>
      <c r="C45" s="62" t="s">
        <v>198</v>
      </c>
      <c r="I45" s="14"/>
    </row>
    <row r="46" spans="1:12" ht="68.25" thickBot="1" x14ac:dyDescent="0.3">
      <c r="A46" s="50" t="s">
        <v>178</v>
      </c>
      <c r="B46" s="49" t="s">
        <v>179</v>
      </c>
      <c r="C46" s="62" t="s">
        <v>197</v>
      </c>
      <c r="I46" s="14"/>
    </row>
    <row r="47" spans="1:12" ht="135.75" thickBot="1" x14ac:dyDescent="0.3">
      <c r="A47" s="50" t="s">
        <v>180</v>
      </c>
      <c r="B47" s="49" t="s">
        <v>181</v>
      </c>
      <c r="C47" s="62" t="s">
        <v>197</v>
      </c>
    </row>
    <row r="48" spans="1:12" ht="176.25" thickBot="1" x14ac:dyDescent="0.3">
      <c r="A48" s="50" t="s">
        <v>182</v>
      </c>
      <c r="B48" s="49" t="s">
        <v>318</v>
      </c>
      <c r="C48" s="62" t="s">
        <v>196</v>
      </c>
    </row>
    <row r="49" spans="1:3" ht="176.25" thickBot="1" x14ac:dyDescent="0.3">
      <c r="A49" s="50" t="s">
        <v>183</v>
      </c>
      <c r="B49" s="49" t="s">
        <v>319</v>
      </c>
      <c r="C49" s="62" t="s">
        <v>199</v>
      </c>
    </row>
    <row r="50" spans="1:3" ht="54.75" thickBot="1" x14ac:dyDescent="0.3">
      <c r="A50" s="50" t="s">
        <v>275</v>
      </c>
      <c r="B50" s="49" t="s">
        <v>265</v>
      </c>
      <c r="C50" s="62" t="s">
        <v>199</v>
      </c>
    </row>
    <row r="51" spans="1:3" ht="203.25" thickBot="1" x14ac:dyDescent="0.3">
      <c r="A51" s="50" t="s">
        <v>184</v>
      </c>
      <c r="B51" s="49" t="s">
        <v>320</v>
      </c>
      <c r="C51" s="62" t="s">
        <v>196</v>
      </c>
    </row>
    <row r="52" spans="1:3" ht="230.25" thickBot="1" x14ac:dyDescent="0.3">
      <c r="A52" s="50" t="s">
        <v>185</v>
      </c>
      <c r="B52" s="49" t="s">
        <v>186</v>
      </c>
      <c r="C52" s="62" t="s">
        <v>200</v>
      </c>
    </row>
    <row r="58" spans="1:3" x14ac:dyDescent="0.25">
      <c r="A58" t="s">
        <v>235</v>
      </c>
    </row>
    <row r="59" spans="1:3" x14ac:dyDescent="0.25">
      <c r="A59" t="s">
        <v>236</v>
      </c>
    </row>
    <row r="60" spans="1:3" x14ac:dyDescent="0.25">
      <c r="A60" t="s">
        <v>237</v>
      </c>
    </row>
    <row r="62" spans="1:3" ht="15.75" thickBot="1" x14ac:dyDescent="0.3"/>
    <row r="63" spans="1:3" ht="29.25" thickBot="1" x14ac:dyDescent="0.3">
      <c r="A63" s="113" t="s">
        <v>321</v>
      </c>
    </row>
    <row r="64" spans="1:3" ht="16.5" x14ac:dyDescent="0.25">
      <c r="A64" s="114" t="s">
        <v>322</v>
      </c>
    </row>
    <row r="65" spans="1:1" ht="16.5" x14ac:dyDescent="0.25">
      <c r="A65" s="114" t="s">
        <v>323</v>
      </c>
    </row>
    <row r="66" spans="1:1" ht="16.5" x14ac:dyDescent="0.25">
      <c r="A66" s="114" t="s">
        <v>324</v>
      </c>
    </row>
    <row r="67" spans="1:1" ht="16.5" x14ac:dyDescent="0.25">
      <c r="A67" s="114" t="s">
        <v>325</v>
      </c>
    </row>
    <row r="68" spans="1:1" ht="16.5" x14ac:dyDescent="0.25">
      <c r="A68" s="114" t="s">
        <v>326</v>
      </c>
    </row>
    <row r="69" spans="1:1" ht="16.5" x14ac:dyDescent="0.25">
      <c r="A69" s="114" t="s">
        <v>327</v>
      </c>
    </row>
    <row r="70" spans="1:1" ht="16.5" x14ac:dyDescent="0.3">
      <c r="A70" s="107" t="s">
        <v>328</v>
      </c>
    </row>
    <row r="71" spans="1:1" ht="16.5" x14ac:dyDescent="0.25">
      <c r="A71" s="114" t="s">
        <v>329</v>
      </c>
    </row>
    <row r="72" spans="1:1" ht="33" x14ac:dyDescent="0.3">
      <c r="A72" s="115" t="s">
        <v>330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2:E19"/>
  <sheetViews>
    <sheetView topLeftCell="A4" workbookViewId="0">
      <selection activeCell="I20" sqref="I20:I21"/>
    </sheetView>
  </sheetViews>
  <sheetFormatPr baseColWidth="10" defaultRowHeight="15" x14ac:dyDescent="0.25"/>
  <sheetData>
    <row r="2" spans="2:5" x14ac:dyDescent="0.25">
      <c r="B2" t="s">
        <v>30</v>
      </c>
      <c r="E2" t="s">
        <v>112</v>
      </c>
    </row>
    <row r="3" spans="2:5" x14ac:dyDescent="0.25">
      <c r="B3" t="s">
        <v>31</v>
      </c>
      <c r="E3" t="s">
        <v>111</v>
      </c>
    </row>
    <row r="4" spans="2:5" x14ac:dyDescent="0.25">
      <c r="B4" t="s">
        <v>115</v>
      </c>
      <c r="E4" t="s">
        <v>113</v>
      </c>
    </row>
    <row r="5" spans="2:5" x14ac:dyDescent="0.25">
      <c r="B5" t="s">
        <v>114</v>
      </c>
    </row>
    <row r="8" spans="2:5" x14ac:dyDescent="0.25">
      <c r="B8" t="s">
        <v>79</v>
      </c>
    </row>
    <row r="9" spans="2:5" x14ac:dyDescent="0.25">
      <c r="B9" t="s">
        <v>36</v>
      </c>
    </row>
    <row r="10" spans="2:5" x14ac:dyDescent="0.25">
      <c r="B10" t="s">
        <v>37</v>
      </c>
    </row>
    <row r="13" spans="2:5" x14ac:dyDescent="0.25">
      <c r="B13" t="s">
        <v>110</v>
      </c>
    </row>
    <row r="14" spans="2:5" x14ac:dyDescent="0.25">
      <c r="B14" t="s">
        <v>104</v>
      </c>
    </row>
    <row r="15" spans="2:5" x14ac:dyDescent="0.25">
      <c r="B15" t="s">
        <v>107</v>
      </c>
    </row>
    <row r="16" spans="2:5" x14ac:dyDescent="0.25">
      <c r="B16" t="s">
        <v>105</v>
      </c>
    </row>
    <row r="17" spans="2:2" x14ac:dyDescent="0.25">
      <c r="B17" t="s">
        <v>106</v>
      </c>
    </row>
    <row r="18" spans="2:2" x14ac:dyDescent="0.25">
      <c r="B18" t="s">
        <v>108</v>
      </c>
    </row>
    <row r="19" spans="2:2" x14ac:dyDescent="0.25">
      <c r="B19" t="s">
        <v>109</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A21"/>
  <sheetViews>
    <sheetView workbookViewId="0">
      <selection activeCell="G17" sqref="G17"/>
    </sheetView>
  </sheetViews>
  <sheetFormatPr baseColWidth="10"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36</v>
      </c>
    </row>
    <row r="21" spans="1:1" x14ac:dyDescent="0.2">
      <c r="A21" s="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208-PLA-Ft-78 Mapa Gestión</vt:lpstr>
      <vt:lpstr>CONTROL DE CAMBIOS</vt:lpstr>
      <vt:lpstr>Tabla Valoración controles</vt:lpstr>
      <vt:lpstr>Tabla probabilidad</vt:lpstr>
      <vt:lpstr>Tabla Impacto</vt:lpstr>
      <vt:lpstr>FORMULAS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Ingrid</cp:lastModifiedBy>
  <cp:lastPrinted>2020-05-13T01:12:22Z</cp:lastPrinted>
  <dcterms:created xsi:type="dcterms:W3CDTF">2020-03-24T23:12:47Z</dcterms:created>
  <dcterms:modified xsi:type="dcterms:W3CDTF">2022-02-28T17:33:41Z</dcterms:modified>
</cp:coreProperties>
</file>