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CONSULTORIAS 2021\CAJA DE LA VIVIENDA POPULAR\PAAC\PAAC\SEGUNDO CUATRIMESTRE\REPORTE 2 CUATRIMESTRE 2021 ANEXO MAPA RIESGOS CVP\"/>
    </mc:Choice>
  </mc:AlternateContent>
  <workbookProtection workbookAlgorithmName="SHA-512" workbookHashValue="hLP8E2erDNrpRazHioNhpZ+Vq8mauymGyjdJQSDL4pNEgbQHkOvZYjQYBuMhPMBo/VYGIzNf9m/+7gTRHdsiPQ==" workbookSaltValue="I1GTAgWH1wL2jp2o9JFMMQ==" workbookSpinCount="100000" lockStructure="1"/>
  <bookViews>
    <workbookView xWindow="0" yWindow="0" windowWidth="20490" windowHeight="7665" tabRatio="882" activeTab="1"/>
  </bookViews>
  <sheets>
    <sheet name="Instructivo" sheetId="20" r:id="rId1"/>
    <sheet name="208-PLA-Ft-78 Mapa Gestión" sheetId="21" r:id="rId2"/>
    <sheet name="FORMULAS" sheetId="22" state="hidden" r:id="rId3"/>
    <sheet name="Tabla Valoración controles" sheetId="15" state="hidden" r:id="rId4"/>
    <sheet name="Tabla probabilidad" sheetId="12" r:id="rId5"/>
    <sheet name="Tabla Impacto" sheetId="13" r:id="rId6"/>
    <sheet name="Opciones Tratamiento" sheetId="16" state="hidden" r:id="rId7"/>
    <sheet name="Hoja1" sheetId="11" state="hidden" r:id="rId8"/>
  </sheets>
  <externalReferences>
    <externalReference r:id="rId9"/>
    <externalReference r:id="rId10"/>
    <externalReference r:id="rId11"/>
  </externalReferences>
  <definedNames>
    <definedName name="_xlnm._FilterDatabase" localSheetId="1" hidden="1">'208-PLA-Ft-78 Mapa Gestión'!$A$8:$CR$218</definedName>
    <definedName name="Procedimiento">[1]BD!$A$86:$P$86</definedName>
  </definedNames>
  <calcPr calcId="162913"/>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177" i="21" l="1"/>
  <c r="CF177" i="21"/>
  <c r="CD177" i="21"/>
  <c r="CH34" i="21" l="1"/>
  <c r="CF34" i="21"/>
  <c r="CD34" i="21"/>
  <c r="CB34" i="21"/>
  <c r="CH33" i="21"/>
  <c r="CF33" i="21"/>
  <c r="CD33" i="21"/>
  <c r="CB33" i="21"/>
  <c r="CH28" i="21"/>
  <c r="CF28" i="21"/>
  <c r="CD28" i="21"/>
  <c r="CB28" i="21"/>
  <c r="CH27" i="21"/>
  <c r="CF27" i="21"/>
  <c r="CD27" i="21"/>
  <c r="CB27" i="21"/>
  <c r="AD10" i="21" l="1"/>
  <c r="AD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AD35" i="21"/>
  <c r="AD36" i="21"/>
  <c r="AD37" i="21"/>
  <c r="AD38" i="21"/>
  <c r="AD39" i="21"/>
  <c r="AD40" i="21"/>
  <c r="AD41" i="21"/>
  <c r="AD42" i="21"/>
  <c r="AD43" i="21"/>
  <c r="AD44" i="21"/>
  <c r="AD45" i="21"/>
  <c r="AD46" i="21"/>
  <c r="AD47" i="21"/>
  <c r="AD48" i="21"/>
  <c r="AD49" i="21"/>
  <c r="AD50" i="21"/>
  <c r="AD51" i="21"/>
  <c r="AD52" i="21"/>
  <c r="AD53" i="21"/>
  <c r="AD54" i="21"/>
  <c r="AD55" i="21"/>
  <c r="AD56" i="21"/>
  <c r="AD57" i="21"/>
  <c r="AD58" i="21"/>
  <c r="AD59" i="21"/>
  <c r="AD60" i="21"/>
  <c r="AD61" i="21"/>
  <c r="AD62" i="21"/>
  <c r="AD63" i="21"/>
  <c r="AD64" i="21"/>
  <c r="AD65" i="21"/>
  <c r="AD66" i="21"/>
  <c r="AD67" i="21"/>
  <c r="AD68" i="21"/>
  <c r="AD69" i="21"/>
  <c r="AD70" i="21"/>
  <c r="AD71" i="21"/>
  <c r="AD72" i="21"/>
  <c r="AD73" i="21"/>
  <c r="AD74" i="21"/>
  <c r="AD75" i="21"/>
  <c r="AD76" i="21"/>
  <c r="AD77" i="21"/>
  <c r="AD78" i="21"/>
  <c r="AD79" i="21"/>
  <c r="AD80" i="21"/>
  <c r="AD81" i="21"/>
  <c r="AD82" i="21"/>
  <c r="AD83" i="21"/>
  <c r="AD84" i="21"/>
  <c r="AD85" i="21"/>
  <c r="AD86" i="21"/>
  <c r="AD87" i="21"/>
  <c r="AD88" i="21"/>
  <c r="AD89" i="21"/>
  <c r="AD90" i="21"/>
  <c r="AD91" i="21"/>
  <c r="AD92" i="21"/>
  <c r="AD93" i="21"/>
  <c r="AD94" i="21"/>
  <c r="AD95" i="21"/>
  <c r="AD96" i="21"/>
  <c r="AD97" i="21"/>
  <c r="AD98" i="21"/>
  <c r="AD99" i="21"/>
  <c r="AD100" i="21"/>
  <c r="AD101" i="21"/>
  <c r="AD102" i="21"/>
  <c r="AD103" i="21"/>
  <c r="AD104" i="21"/>
  <c r="AD105" i="21"/>
  <c r="AD106" i="21"/>
  <c r="AD107" i="21"/>
  <c r="AD108" i="21"/>
  <c r="AD109" i="21"/>
  <c r="AD110" i="21"/>
  <c r="AD111" i="21"/>
  <c r="AD112" i="21"/>
  <c r="AD113" i="21"/>
  <c r="AD114" i="21"/>
  <c r="AD115" i="21"/>
  <c r="AD116" i="21"/>
  <c r="AD117" i="21"/>
  <c r="AD118" i="21"/>
  <c r="AD119" i="21"/>
  <c r="AD120" i="21"/>
  <c r="AD121" i="21"/>
  <c r="AD122" i="21"/>
  <c r="AD123" i="21"/>
  <c r="AD124" i="21"/>
  <c r="AD125" i="21"/>
  <c r="AD126" i="21"/>
  <c r="AD127" i="21"/>
  <c r="AD128" i="21"/>
  <c r="AD129" i="21"/>
  <c r="AD130" i="21"/>
  <c r="AD131" i="21"/>
  <c r="AD132" i="21"/>
  <c r="AD133" i="21"/>
  <c r="AD134" i="21"/>
  <c r="AD135" i="21"/>
  <c r="AD136" i="21"/>
  <c r="AD137" i="21"/>
  <c r="AD138" i="21"/>
  <c r="AD139" i="21"/>
  <c r="AD140" i="21"/>
  <c r="AD141" i="21"/>
  <c r="AD142" i="21"/>
  <c r="AD143" i="21"/>
  <c r="AD144" i="21"/>
  <c r="AD145" i="21"/>
  <c r="AD146" i="21"/>
  <c r="AD147" i="21"/>
  <c r="AD148" i="21"/>
  <c r="AD149" i="21"/>
  <c r="AD150" i="21"/>
  <c r="AD151" i="21"/>
  <c r="AD152" i="21"/>
  <c r="AD153" i="21"/>
  <c r="AD154" i="21"/>
  <c r="AD155" i="21"/>
  <c r="AD156" i="21"/>
  <c r="AD157" i="21"/>
  <c r="AD158" i="21"/>
  <c r="AD159" i="21"/>
  <c r="AD160" i="21"/>
  <c r="AD161" i="21"/>
  <c r="AD162" i="21"/>
  <c r="AD163" i="21"/>
  <c r="AD164" i="21"/>
  <c r="AD165" i="21"/>
  <c r="AD166" i="21"/>
  <c r="AD167" i="21"/>
  <c r="AD168" i="21"/>
  <c r="AD169" i="21"/>
  <c r="AD170" i="21"/>
  <c r="AD171" i="21"/>
  <c r="AD172" i="21"/>
  <c r="AD173" i="21"/>
  <c r="AD174" i="21"/>
  <c r="AD175" i="21"/>
  <c r="AD176" i="21"/>
  <c r="AD177" i="21"/>
  <c r="AD178" i="21"/>
  <c r="AD179" i="21"/>
  <c r="AD180" i="21"/>
  <c r="AD181" i="21"/>
  <c r="AD182" i="21"/>
  <c r="AD183" i="21"/>
  <c r="AD184" i="21"/>
  <c r="AD185" i="21"/>
  <c r="AD186" i="21"/>
  <c r="AD187" i="21"/>
  <c r="AD188" i="21"/>
  <c r="AD189" i="21"/>
  <c r="AD190" i="21"/>
  <c r="AD191" i="21"/>
  <c r="AD192" i="21"/>
  <c r="AD193" i="21"/>
  <c r="AD194" i="21"/>
  <c r="AD195" i="21"/>
  <c r="AD196" i="21"/>
  <c r="AD197" i="21"/>
  <c r="AD198" i="21"/>
  <c r="AD199" i="21"/>
  <c r="AD200" i="21"/>
  <c r="AD201" i="21"/>
  <c r="AD202" i="21"/>
  <c r="AD203" i="21"/>
  <c r="AD204" i="21"/>
  <c r="AD205" i="21"/>
  <c r="AD206" i="21"/>
  <c r="AD207" i="21"/>
  <c r="AD208" i="21"/>
  <c r="AD209" i="21"/>
  <c r="AD210" i="21"/>
  <c r="AD211" i="21"/>
  <c r="AD212" i="21"/>
  <c r="AD213" i="21"/>
  <c r="AD214" i="21"/>
  <c r="AD215" i="21"/>
  <c r="AD216" i="21"/>
  <c r="AD217" i="21"/>
  <c r="AD218" i="21"/>
  <c r="AB218" i="21"/>
  <c r="Z218" i="21"/>
  <c r="X218" i="21"/>
  <c r="V218" i="21"/>
  <c r="AB217" i="21"/>
  <c r="Z217" i="21"/>
  <c r="X217" i="21"/>
  <c r="V217" i="21"/>
  <c r="AB216" i="21"/>
  <c r="Z216" i="21"/>
  <c r="X216" i="21"/>
  <c r="V216" i="21"/>
  <c r="AB215" i="21"/>
  <c r="Z215" i="21"/>
  <c r="X215" i="21"/>
  <c r="V215" i="21"/>
  <c r="AB214" i="21"/>
  <c r="Z214" i="21"/>
  <c r="X214" i="21"/>
  <c r="V214" i="21"/>
  <c r="AB213" i="21"/>
  <c r="Z213" i="21"/>
  <c r="X213" i="21"/>
  <c r="V213" i="21"/>
  <c r="AB212" i="21"/>
  <c r="Z212" i="21"/>
  <c r="X212" i="21"/>
  <c r="V212" i="21"/>
  <c r="AB211" i="21"/>
  <c r="Z211" i="21"/>
  <c r="X211" i="21"/>
  <c r="V211" i="21"/>
  <c r="AB210" i="21"/>
  <c r="Z210" i="21"/>
  <c r="X210" i="21"/>
  <c r="V210" i="21"/>
  <c r="AB209" i="21"/>
  <c r="Z209" i="21"/>
  <c r="X209" i="21"/>
  <c r="V209" i="21"/>
  <c r="AB208" i="21"/>
  <c r="Z208" i="21"/>
  <c r="X208" i="21"/>
  <c r="V208" i="21"/>
  <c r="AB207" i="21"/>
  <c r="Z207" i="21"/>
  <c r="X207" i="21"/>
  <c r="V207" i="21"/>
  <c r="AB206" i="21"/>
  <c r="Z206" i="21"/>
  <c r="X206" i="21"/>
  <c r="V206" i="21"/>
  <c r="AB205" i="21"/>
  <c r="Z205" i="21"/>
  <c r="X205" i="21"/>
  <c r="V205" i="21"/>
  <c r="AB204" i="21"/>
  <c r="Z204" i="21"/>
  <c r="X204" i="21"/>
  <c r="V204" i="21"/>
  <c r="AB203" i="21"/>
  <c r="Z203" i="21"/>
  <c r="X203" i="21"/>
  <c r="V203" i="21"/>
  <c r="AB202" i="21"/>
  <c r="Z202" i="21"/>
  <c r="X202" i="21"/>
  <c r="V202" i="21"/>
  <c r="AB201" i="21"/>
  <c r="Z201" i="21"/>
  <c r="X201" i="21"/>
  <c r="V201" i="21"/>
  <c r="T201" i="21"/>
  <c r="T200" i="21"/>
  <c r="T196" i="21"/>
  <c r="T197" i="21"/>
  <c r="T198" i="21"/>
  <c r="T199" i="21"/>
  <c r="T207" i="21"/>
  <c r="T213" i="21"/>
  <c r="N201" i="21"/>
  <c r="O201" i="21" s="1"/>
  <c r="N207" i="21"/>
  <c r="O207" i="21" s="1"/>
  <c r="N213" i="21"/>
  <c r="O213" i="21" s="1"/>
  <c r="L201" i="21"/>
  <c r="K201" i="21" s="1"/>
  <c r="L207" i="21"/>
  <c r="K207" i="21" s="1"/>
  <c r="L213" i="21"/>
  <c r="K213" i="21" s="1"/>
  <c r="C189" i="21"/>
  <c r="D189" i="21"/>
  <c r="C195" i="21"/>
  <c r="D195" i="21"/>
  <c r="C201" i="21"/>
  <c r="D201" i="21"/>
  <c r="C207" i="21"/>
  <c r="D207" i="21"/>
  <c r="C213" i="21"/>
  <c r="D213" i="21"/>
  <c r="BC213" i="21" l="1"/>
  <c r="BC207" i="21"/>
  <c r="BD207" i="21" s="1"/>
  <c r="BE207" i="21" s="1"/>
  <c r="BI213" i="21"/>
  <c r="BI207" i="21"/>
  <c r="BH213" i="21"/>
  <c r="BI201" i="21"/>
  <c r="BC201" i="21"/>
  <c r="BD201" i="21" s="1"/>
  <c r="BE201" i="21" s="1"/>
  <c r="BC202" i="21"/>
  <c r="BC203" i="21"/>
  <c r="BC204" i="21"/>
  <c r="BC205" i="21"/>
  <c r="BC206" i="21"/>
  <c r="BC208" i="21"/>
  <c r="BC209" i="21"/>
  <c r="BC210" i="21"/>
  <c r="BC211" i="21"/>
  <c r="BC212" i="21"/>
  <c r="BC214" i="21"/>
  <c r="BC215" i="21"/>
  <c r="BC216" i="21"/>
  <c r="BC217" i="21"/>
  <c r="BC218" i="21"/>
  <c r="BH207" i="21"/>
  <c r="BH201" i="21"/>
  <c r="BD213" i="21"/>
  <c r="BE213" i="21" s="1"/>
  <c r="P213" i="21"/>
  <c r="Q213" i="21" s="1"/>
  <c r="P207" i="21"/>
  <c r="Q207" i="21" s="1"/>
  <c r="P201" i="21"/>
  <c r="Q201" i="21" s="1"/>
  <c r="BD208" i="21" l="1"/>
  <c r="BD209" i="21" s="1"/>
  <c r="BD210" i="21" s="1"/>
  <c r="BD211" i="21" s="1"/>
  <c r="BD212" i="21" s="1"/>
  <c r="BD202" i="21"/>
  <c r="BD203" i="21" s="1"/>
  <c r="BD204" i="21" s="1"/>
  <c r="BD205" i="21" s="1"/>
  <c r="BD206" i="21" s="1"/>
  <c r="BD214" i="21"/>
  <c r="BD215" i="21" s="1"/>
  <c r="BD216" i="21" s="1"/>
  <c r="BD217" i="21" s="1"/>
  <c r="BD218" i="21" s="1"/>
  <c r="BE208" i="21" l="1"/>
  <c r="BE209" i="21" s="1"/>
  <c r="BE210" i="21" s="1"/>
  <c r="BE211" i="21" s="1"/>
  <c r="BE212" i="21" s="1"/>
  <c r="BF207" i="21" s="1"/>
  <c r="BG207" i="21" s="1"/>
  <c r="BJ207" i="21" s="1"/>
  <c r="BK207" i="21" s="1"/>
  <c r="BE202" i="21"/>
  <c r="BE203" i="21" s="1"/>
  <c r="BE204" i="21" s="1"/>
  <c r="BE205" i="21" s="1"/>
  <c r="BE206" i="21" s="1"/>
  <c r="BF201" i="21" s="1"/>
  <c r="BG201" i="21" s="1"/>
  <c r="BJ201" i="21" s="1"/>
  <c r="BK201" i="21" s="1"/>
  <c r="BE214" i="21"/>
  <c r="BE215" i="21" s="1"/>
  <c r="BE216" i="21" s="1"/>
  <c r="BE217" i="21" s="1"/>
  <c r="BE218" i="21" s="1"/>
  <c r="BF213" i="21" s="1"/>
  <c r="BG213" i="21" s="1"/>
  <c r="BJ213" i="21" s="1"/>
  <c r="BK213" i="21" s="1"/>
  <c r="C183" i="21"/>
  <c r="D183" i="21"/>
  <c r="C177" i="21"/>
  <c r="D177" i="21"/>
  <c r="D171" i="21"/>
  <c r="C171" i="21"/>
  <c r="L177" i="21" l="1"/>
  <c r="K177" i="21" s="1"/>
  <c r="N177" i="21"/>
  <c r="O177" i="21" s="1"/>
  <c r="T177" i="21"/>
  <c r="V177" i="21"/>
  <c r="X177" i="21"/>
  <c r="Z177" i="21"/>
  <c r="AB177" i="21"/>
  <c r="T178" i="21"/>
  <c r="V178" i="21"/>
  <c r="X178" i="21"/>
  <c r="Z178" i="21"/>
  <c r="AB178" i="21"/>
  <c r="T179" i="21"/>
  <c r="V179" i="21"/>
  <c r="X179" i="21"/>
  <c r="Z179" i="21"/>
  <c r="AB179" i="21"/>
  <c r="T180" i="21"/>
  <c r="V180" i="21"/>
  <c r="X180" i="21"/>
  <c r="Z180" i="21"/>
  <c r="AB180" i="21"/>
  <c r="T181" i="21"/>
  <c r="V181" i="21"/>
  <c r="X181" i="21"/>
  <c r="Z181" i="21"/>
  <c r="AB181" i="21"/>
  <c r="T182" i="21"/>
  <c r="V182" i="21"/>
  <c r="X182" i="21"/>
  <c r="Z182" i="21"/>
  <c r="AB182" i="21"/>
  <c r="BC179" i="21" l="1"/>
  <c r="BC177" i="21"/>
  <c r="BD177" i="21" s="1"/>
  <c r="BE177" i="21" s="1"/>
  <c r="BC180" i="21"/>
  <c r="BC182" i="21"/>
  <c r="BC178" i="21"/>
  <c r="BC181" i="21"/>
  <c r="BH177" i="21"/>
  <c r="P177" i="21"/>
  <c r="Q177" i="21" s="1"/>
  <c r="BD178" i="21" l="1"/>
  <c r="BD179" i="21" s="1"/>
  <c r="BD180" i="21" s="1"/>
  <c r="BD181" i="21" s="1"/>
  <c r="BD182" i="21" s="1"/>
  <c r="D15" i="21"/>
  <c r="D21" i="21"/>
  <c r="D27" i="21"/>
  <c r="D33" i="21"/>
  <c r="D39" i="21"/>
  <c r="D45" i="21"/>
  <c r="D51" i="21"/>
  <c r="D57" i="21"/>
  <c r="D63" i="21"/>
  <c r="D69" i="21"/>
  <c r="D75" i="21"/>
  <c r="D81" i="21"/>
  <c r="D87" i="21"/>
  <c r="D93" i="21"/>
  <c r="D99" i="21"/>
  <c r="D105" i="21"/>
  <c r="D111" i="21"/>
  <c r="D117" i="21"/>
  <c r="D123" i="21"/>
  <c r="D129" i="21"/>
  <c r="D135" i="21"/>
  <c r="D141" i="21"/>
  <c r="D147" i="21"/>
  <c r="D153" i="21"/>
  <c r="D159" i="21"/>
  <c r="D165" i="21"/>
  <c r="D9" i="21"/>
  <c r="C15" i="21"/>
  <c r="C21" i="21"/>
  <c r="C27" i="21"/>
  <c r="C33" i="21"/>
  <c r="C39" i="21"/>
  <c r="C45" i="21"/>
  <c r="C51" i="21"/>
  <c r="C57" i="21"/>
  <c r="C63" i="21"/>
  <c r="C69" i="21"/>
  <c r="C75" i="21"/>
  <c r="C81" i="21"/>
  <c r="C87" i="21"/>
  <c r="C93" i="21"/>
  <c r="C99" i="21"/>
  <c r="C105" i="21"/>
  <c r="C111" i="21"/>
  <c r="C117" i="21"/>
  <c r="C123" i="21"/>
  <c r="C129" i="21"/>
  <c r="C135" i="21"/>
  <c r="C141" i="21"/>
  <c r="C147" i="21"/>
  <c r="C153" i="21"/>
  <c r="C159" i="21"/>
  <c r="C165" i="21"/>
  <c r="C9" i="21"/>
  <c r="BE178" i="21" l="1"/>
  <c r="BE179" i="21" s="1"/>
  <c r="BE180" i="21" s="1"/>
  <c r="BE181" i="21" s="1"/>
  <c r="BE182" i="21" s="1"/>
  <c r="X9" i="21"/>
  <c r="X10" i="21"/>
  <c r="V9" i="21"/>
  <c r="V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45" i="21"/>
  <c r="AB46" i="21"/>
  <c r="AB47" i="21"/>
  <c r="AB48" i="21"/>
  <c r="AB49" i="21"/>
  <c r="AB50" i="21"/>
  <c r="AB51" i="21"/>
  <c r="AB52" i="21"/>
  <c r="AB53" i="21"/>
  <c r="AB54" i="21"/>
  <c r="AB55" i="21"/>
  <c r="AB56" i="21"/>
  <c r="AB57" i="21"/>
  <c r="AB58" i="21"/>
  <c r="AB59" i="21"/>
  <c r="AB60" i="21"/>
  <c r="AB61" i="21"/>
  <c r="AB62" i="21"/>
  <c r="AB63" i="21"/>
  <c r="AB64" i="21"/>
  <c r="AB65" i="21"/>
  <c r="AB66" i="21"/>
  <c r="AB67" i="21"/>
  <c r="AB68" i="21"/>
  <c r="AB69" i="21"/>
  <c r="AB70" i="21"/>
  <c r="AB71" i="21"/>
  <c r="AB72" i="21"/>
  <c r="AB73" i="21"/>
  <c r="AB74" i="21"/>
  <c r="AB75" i="21"/>
  <c r="AB76" i="21"/>
  <c r="AB77" i="21"/>
  <c r="AB78" i="21"/>
  <c r="AB79" i="21"/>
  <c r="AB80" i="21"/>
  <c r="AB81" i="21"/>
  <c r="AB82" i="21"/>
  <c r="AB83" i="21"/>
  <c r="AB84" i="21"/>
  <c r="AB85" i="21"/>
  <c r="AB86" i="21"/>
  <c r="AB87" i="21"/>
  <c r="AB88" i="21"/>
  <c r="AB89" i="21"/>
  <c r="AB90" i="21"/>
  <c r="AB91" i="21"/>
  <c r="AB92" i="21"/>
  <c r="AB93" i="21"/>
  <c r="AB94" i="21"/>
  <c r="AB95" i="21"/>
  <c r="AB96" i="21"/>
  <c r="AB97" i="21"/>
  <c r="AB98" i="21"/>
  <c r="AB99" i="21"/>
  <c r="AB100" i="21"/>
  <c r="AB101" i="21"/>
  <c r="AB102" i="21"/>
  <c r="AB103" i="21"/>
  <c r="AB104" i="21"/>
  <c r="AB105" i="21"/>
  <c r="AB106" i="21"/>
  <c r="AB107" i="21"/>
  <c r="AB108" i="21"/>
  <c r="AB109" i="21"/>
  <c r="AB110" i="21"/>
  <c r="AB111" i="21"/>
  <c r="AB112" i="21"/>
  <c r="AB113" i="21"/>
  <c r="AB114" i="21"/>
  <c r="AB115" i="21"/>
  <c r="AB116" i="21"/>
  <c r="AB117" i="21"/>
  <c r="AB118" i="21"/>
  <c r="AB119" i="21"/>
  <c r="AB120" i="21"/>
  <c r="AB121" i="21"/>
  <c r="AB122" i="21"/>
  <c r="AB123" i="21"/>
  <c r="AB124" i="21"/>
  <c r="AB125" i="21"/>
  <c r="AB126" i="21"/>
  <c r="AB127" i="21"/>
  <c r="AB128" i="21"/>
  <c r="AB129" i="21"/>
  <c r="AB130" i="21"/>
  <c r="AB131" i="21"/>
  <c r="AB132" i="21"/>
  <c r="AB133" i="21"/>
  <c r="AB134" i="21"/>
  <c r="AB135" i="21"/>
  <c r="AB136" i="21"/>
  <c r="AB137" i="21"/>
  <c r="AB138" i="21"/>
  <c r="AB139" i="21"/>
  <c r="AB140" i="21"/>
  <c r="AB141" i="21"/>
  <c r="AB142" i="21"/>
  <c r="AB143" i="21"/>
  <c r="AB144" i="21"/>
  <c r="AB145" i="21"/>
  <c r="AB146" i="21"/>
  <c r="AB147" i="21"/>
  <c r="AB148" i="21"/>
  <c r="AB149" i="21"/>
  <c r="AB150" i="21"/>
  <c r="AB151" i="21"/>
  <c r="AB152" i="21"/>
  <c r="AB153" i="21"/>
  <c r="AB154" i="21"/>
  <c r="AB155" i="21"/>
  <c r="AB156" i="21"/>
  <c r="AB157" i="21"/>
  <c r="AB158" i="21"/>
  <c r="AB159" i="21"/>
  <c r="AB160" i="21"/>
  <c r="AB161" i="21"/>
  <c r="AB162" i="21"/>
  <c r="AB163" i="21"/>
  <c r="AB164" i="21"/>
  <c r="AB165" i="21"/>
  <c r="AB166" i="21"/>
  <c r="AB167" i="21"/>
  <c r="AB168" i="21"/>
  <c r="AB169" i="21"/>
  <c r="AB170" i="21"/>
  <c r="AB171" i="21"/>
  <c r="AB172" i="21"/>
  <c r="AB173" i="21"/>
  <c r="AB174" i="21"/>
  <c r="AB175" i="21"/>
  <c r="AB176" i="21"/>
  <c r="AB183" i="21"/>
  <c r="AB184" i="21"/>
  <c r="AB185" i="21"/>
  <c r="AB186" i="21"/>
  <c r="AB187" i="21"/>
  <c r="AB188" i="21"/>
  <c r="AB189" i="21"/>
  <c r="AB190" i="21"/>
  <c r="AB191" i="21"/>
  <c r="AB192" i="21"/>
  <c r="AB193" i="21"/>
  <c r="AB194" i="21"/>
  <c r="AB195" i="21"/>
  <c r="AB196" i="21"/>
  <c r="AB197" i="21"/>
  <c r="AB198" i="21"/>
  <c r="AB199" i="21"/>
  <c r="AB200" i="21"/>
  <c r="AB10" i="21"/>
  <c r="Z12" i="21"/>
  <c r="Z13" i="21"/>
  <c r="Z14" i="21"/>
  <c r="Z15" i="21"/>
  <c r="Z16" i="21"/>
  <c r="Z17" i="21"/>
  <c r="Z18" i="21"/>
  <c r="Z19" i="21"/>
  <c r="Z20" i="21"/>
  <c r="Z21" i="21"/>
  <c r="Z22" i="21"/>
  <c r="Z23" i="21"/>
  <c r="Z24" i="21"/>
  <c r="Z25" i="21"/>
  <c r="Z26" i="21"/>
  <c r="Z27" i="21"/>
  <c r="Z28" i="21"/>
  <c r="Z29" i="21"/>
  <c r="Z30" i="21"/>
  <c r="Z31" i="21"/>
  <c r="Z32" i="21"/>
  <c r="Z33" i="21"/>
  <c r="Z34" i="21"/>
  <c r="Z35" i="21"/>
  <c r="Z36" i="21"/>
  <c r="Z37" i="21"/>
  <c r="Z38" i="21"/>
  <c r="Z39" i="21"/>
  <c r="Z40" i="21"/>
  <c r="Z41" i="21"/>
  <c r="Z42" i="21"/>
  <c r="Z43" i="21"/>
  <c r="Z44" i="21"/>
  <c r="Z45" i="21"/>
  <c r="Z46" i="21"/>
  <c r="Z47" i="21"/>
  <c r="Z48" i="21"/>
  <c r="Z49" i="21"/>
  <c r="Z50" i="21"/>
  <c r="Z51" i="21"/>
  <c r="Z52" i="21"/>
  <c r="Z53" i="21"/>
  <c r="Z54" i="21"/>
  <c r="Z55" i="21"/>
  <c r="Z56" i="21"/>
  <c r="Z57" i="21"/>
  <c r="Z58" i="21"/>
  <c r="Z59" i="21"/>
  <c r="Z60" i="21"/>
  <c r="Z61" i="21"/>
  <c r="Z62" i="21"/>
  <c r="Z63" i="21"/>
  <c r="Z64" i="21"/>
  <c r="Z65" i="21"/>
  <c r="Z66" i="21"/>
  <c r="Z67" i="21"/>
  <c r="Z68" i="21"/>
  <c r="Z69" i="21"/>
  <c r="Z70" i="21"/>
  <c r="Z71" i="21"/>
  <c r="Z72" i="21"/>
  <c r="Z73" i="21"/>
  <c r="Z74" i="21"/>
  <c r="Z75" i="21"/>
  <c r="Z76" i="21"/>
  <c r="Z77" i="21"/>
  <c r="Z78" i="21"/>
  <c r="Z79" i="21"/>
  <c r="Z80" i="21"/>
  <c r="Z81" i="21"/>
  <c r="Z82" i="21"/>
  <c r="Z83" i="21"/>
  <c r="Z84" i="21"/>
  <c r="Z85" i="21"/>
  <c r="Z86" i="21"/>
  <c r="Z87" i="21"/>
  <c r="Z88" i="21"/>
  <c r="Z89" i="21"/>
  <c r="Z90" i="21"/>
  <c r="Z91" i="21"/>
  <c r="Z92" i="21"/>
  <c r="Z93" i="21"/>
  <c r="Z94" i="21"/>
  <c r="Z95" i="21"/>
  <c r="Z96" i="21"/>
  <c r="Z97" i="21"/>
  <c r="Z98" i="21"/>
  <c r="Z99" i="21"/>
  <c r="Z100" i="21"/>
  <c r="Z101" i="21"/>
  <c r="Z102" i="21"/>
  <c r="Z103" i="21"/>
  <c r="Z104" i="21"/>
  <c r="Z105" i="21"/>
  <c r="Z106" i="21"/>
  <c r="Z107" i="21"/>
  <c r="Z108" i="21"/>
  <c r="Z109" i="21"/>
  <c r="Z110" i="21"/>
  <c r="Z111" i="21"/>
  <c r="Z112" i="21"/>
  <c r="Z113" i="21"/>
  <c r="Z114" i="21"/>
  <c r="Z115" i="21"/>
  <c r="Z116" i="21"/>
  <c r="Z117" i="21"/>
  <c r="Z118" i="21"/>
  <c r="Z119" i="21"/>
  <c r="Z120" i="21"/>
  <c r="Z121" i="21"/>
  <c r="Z122" i="21"/>
  <c r="Z123" i="21"/>
  <c r="Z124" i="21"/>
  <c r="Z125" i="21"/>
  <c r="Z126" i="21"/>
  <c r="Z127" i="21"/>
  <c r="Z128" i="21"/>
  <c r="Z129" i="21"/>
  <c r="Z130" i="21"/>
  <c r="Z131" i="21"/>
  <c r="Z132" i="21"/>
  <c r="Z133" i="21"/>
  <c r="Z134" i="21"/>
  <c r="Z135" i="21"/>
  <c r="Z136" i="21"/>
  <c r="Z137" i="21"/>
  <c r="Z138" i="21"/>
  <c r="Z139" i="21"/>
  <c r="Z140" i="21"/>
  <c r="Z141" i="21"/>
  <c r="Z142" i="21"/>
  <c r="Z143" i="21"/>
  <c r="Z144" i="21"/>
  <c r="Z145" i="21"/>
  <c r="Z146" i="21"/>
  <c r="Z147" i="21"/>
  <c r="Z148" i="21"/>
  <c r="Z149" i="21"/>
  <c r="Z150" i="21"/>
  <c r="Z151" i="21"/>
  <c r="Z152" i="21"/>
  <c r="Z153" i="21"/>
  <c r="Z154" i="21"/>
  <c r="Z155" i="21"/>
  <c r="Z156" i="21"/>
  <c r="Z157" i="21"/>
  <c r="Z158" i="21"/>
  <c r="Z159" i="21"/>
  <c r="Z160" i="21"/>
  <c r="Z161" i="21"/>
  <c r="Z162" i="21"/>
  <c r="Z163" i="21"/>
  <c r="Z164" i="21"/>
  <c r="Z165" i="21"/>
  <c r="Z166" i="21"/>
  <c r="Z167" i="21"/>
  <c r="Z168" i="21"/>
  <c r="Z169" i="21"/>
  <c r="Z170" i="21"/>
  <c r="Z171" i="21"/>
  <c r="Z172" i="21"/>
  <c r="Z173" i="21"/>
  <c r="Z174" i="21"/>
  <c r="Z175" i="21"/>
  <c r="Z176" i="21"/>
  <c r="Z183" i="21"/>
  <c r="Z184" i="21"/>
  <c r="Z185" i="21"/>
  <c r="Z186" i="21"/>
  <c r="Z187" i="21"/>
  <c r="Z188" i="21"/>
  <c r="Z189" i="21"/>
  <c r="Z190" i="21"/>
  <c r="Z191" i="21"/>
  <c r="Z192" i="21"/>
  <c r="Z193" i="21"/>
  <c r="Z194" i="21"/>
  <c r="Z195" i="21"/>
  <c r="Z196" i="21"/>
  <c r="Z197" i="21"/>
  <c r="Z198" i="21"/>
  <c r="Z199" i="21"/>
  <c r="Z200" i="21"/>
  <c r="Z11" i="21"/>
  <c r="X12" i="21"/>
  <c r="X13" i="21"/>
  <c r="X14" i="21"/>
  <c r="X15" i="21"/>
  <c r="X16" i="21"/>
  <c r="X17" i="21"/>
  <c r="X18" i="21"/>
  <c r="X19" i="21"/>
  <c r="X20" i="21"/>
  <c r="X21" i="21"/>
  <c r="X22" i="21"/>
  <c r="X23" i="21"/>
  <c r="X24" i="21"/>
  <c r="X25" i="21"/>
  <c r="X26" i="21"/>
  <c r="X27" i="21"/>
  <c r="X28" i="21"/>
  <c r="X29" i="21"/>
  <c r="X30" i="21"/>
  <c r="X31" i="21"/>
  <c r="X32" i="21"/>
  <c r="X33" i="21"/>
  <c r="X34" i="21"/>
  <c r="X35" i="21"/>
  <c r="X36" i="21"/>
  <c r="X37" i="21"/>
  <c r="X38" i="21"/>
  <c r="X39" i="21"/>
  <c r="X40" i="21"/>
  <c r="X41" i="21"/>
  <c r="X42" i="21"/>
  <c r="X43" i="21"/>
  <c r="X44" i="21"/>
  <c r="X45" i="21"/>
  <c r="X46" i="21"/>
  <c r="X47" i="21"/>
  <c r="X48" i="21"/>
  <c r="X49" i="21"/>
  <c r="X50" i="21"/>
  <c r="X51" i="21"/>
  <c r="X52" i="21"/>
  <c r="X53" i="21"/>
  <c r="X54" i="21"/>
  <c r="X55" i="21"/>
  <c r="X56" i="21"/>
  <c r="X57" i="21"/>
  <c r="X58" i="21"/>
  <c r="X59" i="21"/>
  <c r="X60" i="21"/>
  <c r="X61" i="21"/>
  <c r="X62" i="21"/>
  <c r="X63" i="21"/>
  <c r="X64" i="21"/>
  <c r="X65" i="21"/>
  <c r="X66" i="21"/>
  <c r="X67" i="21"/>
  <c r="X68" i="21"/>
  <c r="X69" i="21"/>
  <c r="X70" i="21"/>
  <c r="X71" i="21"/>
  <c r="X72" i="21"/>
  <c r="X73" i="21"/>
  <c r="X74" i="21"/>
  <c r="X75" i="21"/>
  <c r="X76" i="21"/>
  <c r="X77" i="21"/>
  <c r="X78" i="21"/>
  <c r="X79" i="21"/>
  <c r="X80" i="21"/>
  <c r="X81" i="21"/>
  <c r="X82" i="21"/>
  <c r="X83" i="21"/>
  <c r="X84" i="21"/>
  <c r="X85" i="21"/>
  <c r="X86" i="21"/>
  <c r="X87" i="21"/>
  <c r="X88" i="21"/>
  <c r="X89" i="21"/>
  <c r="X90" i="21"/>
  <c r="X91" i="21"/>
  <c r="X92" i="21"/>
  <c r="X93" i="21"/>
  <c r="X94" i="21"/>
  <c r="X95" i="21"/>
  <c r="X96" i="21"/>
  <c r="X97" i="21"/>
  <c r="X98" i="21"/>
  <c r="X99" i="21"/>
  <c r="X100" i="21"/>
  <c r="X101" i="21"/>
  <c r="X102" i="21"/>
  <c r="X103" i="21"/>
  <c r="X104" i="21"/>
  <c r="X105" i="21"/>
  <c r="X106" i="21"/>
  <c r="X107" i="21"/>
  <c r="X108" i="21"/>
  <c r="X109" i="21"/>
  <c r="X110" i="21"/>
  <c r="X111" i="21"/>
  <c r="X112" i="21"/>
  <c r="X113" i="21"/>
  <c r="X114" i="21"/>
  <c r="X115" i="21"/>
  <c r="X116" i="21"/>
  <c r="X117" i="21"/>
  <c r="X118" i="21"/>
  <c r="X119" i="21"/>
  <c r="X120" i="21"/>
  <c r="X121" i="21"/>
  <c r="X122" i="21"/>
  <c r="X123" i="21"/>
  <c r="X124" i="21"/>
  <c r="X125" i="21"/>
  <c r="X126" i="21"/>
  <c r="X127" i="21"/>
  <c r="X128" i="21"/>
  <c r="X129" i="21"/>
  <c r="X130" i="21"/>
  <c r="X131" i="21"/>
  <c r="X132" i="21"/>
  <c r="X133" i="21"/>
  <c r="X134" i="21"/>
  <c r="X135" i="21"/>
  <c r="X136" i="21"/>
  <c r="X137" i="21"/>
  <c r="X138" i="21"/>
  <c r="X139" i="21"/>
  <c r="X140" i="21"/>
  <c r="X141" i="21"/>
  <c r="X142" i="21"/>
  <c r="X143" i="21"/>
  <c r="X144" i="21"/>
  <c r="X145" i="21"/>
  <c r="X146" i="21"/>
  <c r="X147" i="21"/>
  <c r="X148" i="21"/>
  <c r="X149" i="21"/>
  <c r="X150" i="21"/>
  <c r="X151" i="21"/>
  <c r="X152" i="21"/>
  <c r="X153" i="21"/>
  <c r="X154" i="21"/>
  <c r="X155" i="21"/>
  <c r="X156" i="21"/>
  <c r="X157" i="21"/>
  <c r="X158" i="21"/>
  <c r="X159" i="21"/>
  <c r="X160" i="21"/>
  <c r="X161" i="21"/>
  <c r="X162" i="21"/>
  <c r="X163" i="21"/>
  <c r="X164" i="21"/>
  <c r="X165" i="21"/>
  <c r="X166" i="21"/>
  <c r="X167" i="21"/>
  <c r="X168" i="21"/>
  <c r="X169" i="21"/>
  <c r="X170" i="21"/>
  <c r="X171" i="21"/>
  <c r="X172" i="21"/>
  <c r="X173" i="21"/>
  <c r="X174" i="21"/>
  <c r="X175" i="21"/>
  <c r="X176" i="21"/>
  <c r="X183" i="21"/>
  <c r="X184" i="21"/>
  <c r="X185" i="21"/>
  <c r="X186" i="21"/>
  <c r="X187" i="21"/>
  <c r="X188" i="21"/>
  <c r="X189" i="21"/>
  <c r="X190" i="21"/>
  <c r="X191" i="21"/>
  <c r="X192" i="21"/>
  <c r="X193" i="21"/>
  <c r="X194" i="21"/>
  <c r="X195" i="21"/>
  <c r="X196" i="21"/>
  <c r="X197" i="21"/>
  <c r="X198" i="21"/>
  <c r="X199" i="21"/>
  <c r="X200" i="21"/>
  <c r="X11" i="21"/>
  <c r="V19" i="21"/>
  <c r="V20" i="21"/>
  <c r="V21" i="21"/>
  <c r="V22" i="21"/>
  <c r="V23" i="21"/>
  <c r="V24" i="21"/>
  <c r="V25" i="21"/>
  <c r="V26" i="21"/>
  <c r="V27" i="21"/>
  <c r="V28" i="21"/>
  <c r="V29" i="21"/>
  <c r="V30" i="21"/>
  <c r="V31" i="21"/>
  <c r="V32" i="21"/>
  <c r="V33" i="21"/>
  <c r="V34" i="21"/>
  <c r="V35" i="21"/>
  <c r="V36" i="21"/>
  <c r="V37" i="21"/>
  <c r="V38" i="21"/>
  <c r="V39" i="21"/>
  <c r="V40" i="21"/>
  <c r="V41" i="21"/>
  <c r="V42" i="21"/>
  <c r="V43" i="21"/>
  <c r="V44" i="21"/>
  <c r="V45" i="21"/>
  <c r="V46" i="21"/>
  <c r="V47" i="21"/>
  <c r="V48" i="21"/>
  <c r="V49" i="21"/>
  <c r="V50" i="21"/>
  <c r="V51" i="21"/>
  <c r="V52" i="21"/>
  <c r="V53" i="21"/>
  <c r="V54" i="21"/>
  <c r="V55" i="21"/>
  <c r="V56" i="21"/>
  <c r="V57" i="21"/>
  <c r="V58" i="21"/>
  <c r="V59" i="21"/>
  <c r="V60" i="21"/>
  <c r="V61" i="21"/>
  <c r="V62" i="21"/>
  <c r="V63" i="21"/>
  <c r="V64" i="21"/>
  <c r="V65" i="21"/>
  <c r="V66" i="21"/>
  <c r="V67" i="21"/>
  <c r="V68" i="21"/>
  <c r="V69" i="21"/>
  <c r="V70" i="21"/>
  <c r="V71" i="21"/>
  <c r="V72" i="21"/>
  <c r="V73" i="21"/>
  <c r="V74" i="21"/>
  <c r="V75" i="21"/>
  <c r="V76" i="21"/>
  <c r="V77" i="21"/>
  <c r="V78" i="21"/>
  <c r="V79" i="21"/>
  <c r="V80" i="21"/>
  <c r="V81" i="21"/>
  <c r="V82" i="21"/>
  <c r="V83" i="21"/>
  <c r="V84" i="21"/>
  <c r="V85" i="21"/>
  <c r="V86" i="21"/>
  <c r="V87" i="21"/>
  <c r="V88" i="21"/>
  <c r="V89" i="21"/>
  <c r="V90" i="21"/>
  <c r="V91" i="21"/>
  <c r="V92" i="21"/>
  <c r="V93" i="21"/>
  <c r="V94" i="21"/>
  <c r="V95" i="21"/>
  <c r="V96" i="21"/>
  <c r="V97" i="21"/>
  <c r="V98" i="21"/>
  <c r="V99" i="21"/>
  <c r="V100" i="21"/>
  <c r="V101" i="21"/>
  <c r="V102" i="21"/>
  <c r="V103" i="21"/>
  <c r="V104" i="21"/>
  <c r="V105" i="21"/>
  <c r="V106" i="21"/>
  <c r="V107" i="21"/>
  <c r="V108" i="21"/>
  <c r="V109" i="21"/>
  <c r="V110" i="21"/>
  <c r="V111" i="21"/>
  <c r="V112" i="21"/>
  <c r="V113" i="21"/>
  <c r="V114" i="21"/>
  <c r="V115" i="21"/>
  <c r="V116" i="21"/>
  <c r="V117" i="21"/>
  <c r="V118" i="21"/>
  <c r="V119" i="21"/>
  <c r="V120" i="21"/>
  <c r="V121" i="21"/>
  <c r="V122" i="21"/>
  <c r="V123" i="21"/>
  <c r="V124" i="21"/>
  <c r="V125" i="21"/>
  <c r="V126" i="21"/>
  <c r="V127" i="21"/>
  <c r="V128" i="21"/>
  <c r="V129" i="21"/>
  <c r="V130" i="21"/>
  <c r="V131" i="21"/>
  <c r="V132" i="21"/>
  <c r="V133" i="21"/>
  <c r="V134" i="21"/>
  <c r="V135" i="21"/>
  <c r="V136" i="21"/>
  <c r="V137" i="21"/>
  <c r="V138" i="21"/>
  <c r="V139" i="21"/>
  <c r="V140" i="21"/>
  <c r="V141" i="21"/>
  <c r="V142" i="21"/>
  <c r="V143" i="21"/>
  <c r="V144" i="21"/>
  <c r="V145" i="21"/>
  <c r="V146" i="21"/>
  <c r="V147" i="21"/>
  <c r="V148" i="21"/>
  <c r="V149" i="21"/>
  <c r="V150" i="21"/>
  <c r="V151" i="21"/>
  <c r="V152" i="21"/>
  <c r="V153" i="21"/>
  <c r="V154" i="21"/>
  <c r="V155" i="21"/>
  <c r="V156" i="21"/>
  <c r="V157" i="21"/>
  <c r="V158" i="21"/>
  <c r="V159" i="21"/>
  <c r="V160" i="21"/>
  <c r="V161" i="21"/>
  <c r="V162" i="21"/>
  <c r="V163" i="21"/>
  <c r="V164" i="21"/>
  <c r="V165" i="21"/>
  <c r="V166" i="21"/>
  <c r="V167" i="21"/>
  <c r="V168" i="21"/>
  <c r="V169" i="21"/>
  <c r="V170" i="21"/>
  <c r="V171" i="21"/>
  <c r="V172" i="21"/>
  <c r="V173" i="21"/>
  <c r="V174" i="21"/>
  <c r="V175" i="21"/>
  <c r="V176" i="21"/>
  <c r="V183" i="21"/>
  <c r="V184" i="21"/>
  <c r="V185" i="21"/>
  <c r="V186" i="21"/>
  <c r="V187" i="21"/>
  <c r="V188" i="21"/>
  <c r="V189" i="21"/>
  <c r="V190" i="21"/>
  <c r="V191" i="21"/>
  <c r="V192" i="21"/>
  <c r="V193" i="21"/>
  <c r="V194" i="21"/>
  <c r="V195" i="21"/>
  <c r="V196" i="21"/>
  <c r="V197" i="21"/>
  <c r="V198" i="21"/>
  <c r="V199" i="21"/>
  <c r="V200" i="21"/>
  <c r="V12" i="21"/>
  <c r="V13" i="21"/>
  <c r="V14" i="21"/>
  <c r="V15" i="21"/>
  <c r="V16" i="21"/>
  <c r="V17" i="21"/>
  <c r="V18" i="21"/>
  <c r="V11" i="21"/>
  <c r="T12" i="21"/>
  <c r="T13" i="21"/>
  <c r="T14" i="21"/>
  <c r="T15" i="21"/>
  <c r="T16" i="21"/>
  <c r="T17" i="21"/>
  <c r="T18" i="21"/>
  <c r="T19" i="21"/>
  <c r="T20" i="21"/>
  <c r="T21" i="21"/>
  <c r="T22" i="21"/>
  <c r="T23" i="21"/>
  <c r="T24" i="21"/>
  <c r="T25" i="21"/>
  <c r="T26" i="21"/>
  <c r="T27" i="21"/>
  <c r="T28" i="21"/>
  <c r="T29" i="21"/>
  <c r="T30" i="21"/>
  <c r="T31" i="21"/>
  <c r="T32" i="21"/>
  <c r="T33" i="21"/>
  <c r="T34" i="21"/>
  <c r="T35" i="21"/>
  <c r="T36" i="21"/>
  <c r="T37" i="21"/>
  <c r="T38" i="21"/>
  <c r="T39" i="21"/>
  <c r="T40" i="21"/>
  <c r="T41" i="21"/>
  <c r="T42" i="21"/>
  <c r="T43" i="21"/>
  <c r="T44" i="21"/>
  <c r="T45" i="21"/>
  <c r="T46" i="21"/>
  <c r="T47" i="21"/>
  <c r="T48" i="21"/>
  <c r="T49" i="21"/>
  <c r="T50" i="21"/>
  <c r="T51" i="21"/>
  <c r="T52" i="21"/>
  <c r="T53" i="21"/>
  <c r="T54" i="21"/>
  <c r="T55" i="21"/>
  <c r="T56" i="21"/>
  <c r="T57" i="21"/>
  <c r="T58" i="21"/>
  <c r="T59" i="21"/>
  <c r="T60" i="21"/>
  <c r="T61" i="21"/>
  <c r="T62" i="21"/>
  <c r="T63" i="21"/>
  <c r="T64" i="21"/>
  <c r="T65" i="21"/>
  <c r="T66" i="21"/>
  <c r="T67" i="21"/>
  <c r="T68" i="21"/>
  <c r="T69" i="21"/>
  <c r="T70" i="21"/>
  <c r="T71" i="21"/>
  <c r="T72" i="21"/>
  <c r="T73" i="21"/>
  <c r="T74" i="21"/>
  <c r="T75" i="21"/>
  <c r="T76" i="21"/>
  <c r="T77" i="21"/>
  <c r="T78" i="21"/>
  <c r="T79" i="21"/>
  <c r="T80" i="21"/>
  <c r="T81" i="21"/>
  <c r="T82" i="21"/>
  <c r="T83" i="21"/>
  <c r="T84" i="21"/>
  <c r="T85" i="21"/>
  <c r="T86" i="21"/>
  <c r="T87" i="21"/>
  <c r="T88" i="21"/>
  <c r="T89" i="21"/>
  <c r="T90" i="21"/>
  <c r="T91" i="21"/>
  <c r="T92" i="21"/>
  <c r="T93" i="21"/>
  <c r="T94" i="21"/>
  <c r="T95" i="21"/>
  <c r="T96" i="21"/>
  <c r="T97" i="21"/>
  <c r="T98" i="21"/>
  <c r="T99" i="21"/>
  <c r="T100" i="21"/>
  <c r="T101" i="21"/>
  <c r="T102" i="21"/>
  <c r="T103" i="21"/>
  <c r="T104" i="21"/>
  <c r="T105" i="21"/>
  <c r="T106" i="21"/>
  <c r="T107" i="21"/>
  <c r="T108" i="21"/>
  <c r="T109" i="21"/>
  <c r="T110" i="21"/>
  <c r="T111" i="21"/>
  <c r="T112" i="21"/>
  <c r="T113" i="21"/>
  <c r="T114" i="21"/>
  <c r="T115" i="21"/>
  <c r="T116" i="21"/>
  <c r="T117" i="21"/>
  <c r="T118" i="21"/>
  <c r="T119" i="21"/>
  <c r="T120" i="21"/>
  <c r="T121" i="21"/>
  <c r="T122" i="21"/>
  <c r="T123" i="21"/>
  <c r="T124" i="21"/>
  <c r="T125" i="21"/>
  <c r="T126" i="21"/>
  <c r="T127" i="21"/>
  <c r="T128" i="21"/>
  <c r="T129" i="21"/>
  <c r="T130" i="21"/>
  <c r="T131" i="21"/>
  <c r="T132" i="21"/>
  <c r="T133" i="21"/>
  <c r="T134" i="21"/>
  <c r="T135" i="21"/>
  <c r="T136" i="21"/>
  <c r="T137" i="21"/>
  <c r="T138" i="21"/>
  <c r="T139" i="21"/>
  <c r="T140" i="21"/>
  <c r="T141" i="21"/>
  <c r="T142" i="21"/>
  <c r="T143" i="21"/>
  <c r="T144" i="21"/>
  <c r="T145" i="21"/>
  <c r="T146" i="21"/>
  <c r="T147" i="21"/>
  <c r="T148" i="21"/>
  <c r="T149" i="21"/>
  <c r="T150" i="21"/>
  <c r="T151" i="21"/>
  <c r="T152" i="21"/>
  <c r="T153" i="21"/>
  <c r="T154" i="21"/>
  <c r="T155" i="21"/>
  <c r="T156" i="21"/>
  <c r="T157" i="21"/>
  <c r="T158" i="21"/>
  <c r="T159" i="21"/>
  <c r="T160" i="21"/>
  <c r="T161" i="21"/>
  <c r="T162" i="21"/>
  <c r="T163" i="21"/>
  <c r="T164" i="21"/>
  <c r="T165" i="21"/>
  <c r="T166" i="21"/>
  <c r="T167" i="21"/>
  <c r="T168" i="21"/>
  <c r="T169" i="21"/>
  <c r="T170" i="21"/>
  <c r="T171" i="21"/>
  <c r="T172" i="21"/>
  <c r="T173" i="21"/>
  <c r="T174" i="21"/>
  <c r="T175" i="21"/>
  <c r="T176" i="21"/>
  <c r="T183" i="21"/>
  <c r="T184" i="21"/>
  <c r="T185" i="21"/>
  <c r="T186" i="21"/>
  <c r="T187" i="21"/>
  <c r="T188" i="21"/>
  <c r="T189" i="21"/>
  <c r="T190" i="21"/>
  <c r="T191" i="21"/>
  <c r="T192" i="21"/>
  <c r="T193" i="21"/>
  <c r="T194" i="21"/>
  <c r="T195" i="21"/>
  <c r="T10" i="21"/>
  <c r="T11" i="21"/>
  <c r="T9" i="21"/>
  <c r="N15" i="21"/>
  <c r="N21" i="21"/>
  <c r="N27" i="21"/>
  <c r="N33" i="21"/>
  <c r="N39" i="21"/>
  <c r="N45" i="21"/>
  <c r="N51" i="21"/>
  <c r="N57" i="21"/>
  <c r="N63" i="21"/>
  <c r="N69" i="21"/>
  <c r="N75" i="21"/>
  <c r="N81" i="21"/>
  <c r="N87" i="21"/>
  <c r="N93" i="21"/>
  <c r="N99" i="21"/>
  <c r="N105" i="21"/>
  <c r="N111" i="21"/>
  <c r="N117" i="21"/>
  <c r="N123" i="21"/>
  <c r="N129" i="21"/>
  <c r="N135" i="21"/>
  <c r="N141" i="21"/>
  <c r="N147" i="21"/>
  <c r="N153" i="21"/>
  <c r="N159" i="21"/>
  <c r="N165" i="21"/>
  <c r="N171" i="21"/>
  <c r="N183" i="21"/>
  <c r="N189" i="21"/>
  <c r="N195" i="21"/>
  <c r="N9" i="21"/>
  <c r="O9" i="21" s="1"/>
  <c r="L15" i="21"/>
  <c r="K15" i="21" s="1"/>
  <c r="L21" i="21"/>
  <c r="K21" i="21" s="1"/>
  <c r="L27" i="21"/>
  <c r="K27" i="21" s="1"/>
  <c r="L33" i="21"/>
  <c r="K33" i="21" s="1"/>
  <c r="L39" i="21"/>
  <c r="K39" i="21" s="1"/>
  <c r="L45" i="21"/>
  <c r="K45" i="21" s="1"/>
  <c r="L51" i="21"/>
  <c r="K51" i="21" s="1"/>
  <c r="L57" i="21"/>
  <c r="K57" i="21" s="1"/>
  <c r="L63" i="21"/>
  <c r="K63" i="21" s="1"/>
  <c r="L69" i="21"/>
  <c r="K69" i="21" s="1"/>
  <c r="L75" i="21"/>
  <c r="K75" i="21" s="1"/>
  <c r="L81" i="21"/>
  <c r="K81" i="21" s="1"/>
  <c r="L87" i="21"/>
  <c r="K87" i="21" s="1"/>
  <c r="L93" i="21"/>
  <c r="K93" i="21" s="1"/>
  <c r="L99" i="21"/>
  <c r="K99" i="21" s="1"/>
  <c r="L105" i="21"/>
  <c r="K105" i="21" s="1"/>
  <c r="L111" i="21"/>
  <c r="K111" i="21" s="1"/>
  <c r="L117" i="21"/>
  <c r="K117" i="21" s="1"/>
  <c r="L123" i="21"/>
  <c r="K123" i="21" s="1"/>
  <c r="L129" i="21"/>
  <c r="K129" i="21" s="1"/>
  <c r="L135" i="21"/>
  <c r="K135" i="21" s="1"/>
  <c r="L141" i="21"/>
  <c r="K141" i="21" s="1"/>
  <c r="L147" i="21"/>
  <c r="K147" i="21" s="1"/>
  <c r="L153" i="21"/>
  <c r="K153" i="21" s="1"/>
  <c r="L159" i="21"/>
  <c r="K159" i="21" s="1"/>
  <c r="L165" i="21"/>
  <c r="K165" i="21" s="1"/>
  <c r="L171" i="21"/>
  <c r="K171" i="21" s="1"/>
  <c r="L183" i="21"/>
  <c r="K183" i="21" s="1"/>
  <c r="L189" i="21"/>
  <c r="K189" i="21" s="1"/>
  <c r="L195" i="21"/>
  <c r="K195" i="21" s="1"/>
  <c r="L9" i="21"/>
  <c r="K9" i="21" s="1"/>
  <c r="BF177" i="21" l="1"/>
  <c r="BG177" i="21" s="1"/>
  <c r="BJ177" i="21" s="1"/>
  <c r="BK177" i="21" s="1"/>
  <c r="BI177" i="21"/>
  <c r="BH171" i="21"/>
  <c r="BH81" i="21"/>
  <c r="BH57" i="21"/>
  <c r="BC15" i="21"/>
  <c r="BH147" i="21"/>
  <c r="BH165" i="21"/>
  <c r="BH153" i="21"/>
  <c r="BH141" i="21"/>
  <c r="BH129" i="21"/>
  <c r="BH117" i="21"/>
  <c r="BH105" i="21"/>
  <c r="BH99" i="21"/>
  <c r="BH87" i="21"/>
  <c r="BH75" i="21"/>
  <c r="BH63" i="21"/>
  <c r="BH51" i="21"/>
  <c r="BH39" i="21"/>
  <c r="BH27" i="21"/>
  <c r="BH15" i="21"/>
  <c r="BC198" i="21"/>
  <c r="BC194" i="21"/>
  <c r="BC190" i="21"/>
  <c r="BC186" i="21"/>
  <c r="BC166" i="21"/>
  <c r="BC162" i="21"/>
  <c r="BC158" i="21"/>
  <c r="BC154" i="21"/>
  <c r="BC150" i="21"/>
  <c r="BC146" i="21"/>
  <c r="BC142" i="21"/>
  <c r="BC138" i="21"/>
  <c r="BC130" i="21"/>
  <c r="BC126" i="21"/>
  <c r="BC122" i="21"/>
  <c r="BC118" i="21"/>
  <c r="BC114" i="21"/>
  <c r="BC110" i="21"/>
  <c r="BC106" i="21"/>
  <c r="BC104" i="21"/>
  <c r="BC84" i="21"/>
  <c r="BC80" i="21"/>
  <c r="BC76" i="21"/>
  <c r="BC72" i="21"/>
  <c r="BC68" i="21"/>
  <c r="BC64" i="21"/>
  <c r="BC60" i="21"/>
  <c r="BC56" i="21"/>
  <c r="BC52" i="21"/>
  <c r="BC48" i="21"/>
  <c r="BC36" i="21"/>
  <c r="BC32" i="21"/>
  <c r="BC28" i="21"/>
  <c r="BC24" i="21"/>
  <c r="BC20" i="21"/>
  <c r="BH123" i="21"/>
  <c r="BH33" i="21"/>
  <c r="BC18" i="21"/>
  <c r="BC14" i="21"/>
  <c r="BH195" i="21"/>
  <c r="BH183" i="21"/>
  <c r="BH159" i="21"/>
  <c r="BH135" i="21"/>
  <c r="BH111" i="21"/>
  <c r="BH93" i="21"/>
  <c r="BH69" i="21"/>
  <c r="BH45" i="21"/>
  <c r="BH21" i="21"/>
  <c r="BC167" i="21"/>
  <c r="BC85" i="21"/>
  <c r="BC33" i="21"/>
  <c r="BH9" i="21"/>
  <c r="BH189" i="21"/>
  <c r="BC200" i="21"/>
  <c r="BC196" i="21"/>
  <c r="BC192" i="21"/>
  <c r="BC188" i="21"/>
  <c r="BC184" i="21"/>
  <c r="BC176" i="21"/>
  <c r="BC172" i="21"/>
  <c r="BC168" i="21"/>
  <c r="BC164" i="21"/>
  <c r="BC160" i="21"/>
  <c r="BC156" i="21"/>
  <c r="BC132" i="21"/>
  <c r="BC102" i="21"/>
  <c r="BC98" i="21"/>
  <c r="BC94" i="21"/>
  <c r="BC90" i="21"/>
  <c r="BC86" i="21"/>
  <c r="BC82" i="21"/>
  <c r="BC78" i="21"/>
  <c r="BC74" i="21"/>
  <c r="BC70" i="21"/>
  <c r="BC66" i="21"/>
  <c r="BC62" i="21"/>
  <c r="BC58" i="21"/>
  <c r="BC54" i="21"/>
  <c r="BC50" i="21"/>
  <c r="BC46" i="21"/>
  <c r="BC42" i="21"/>
  <c r="BC38" i="21"/>
  <c r="BC34" i="21"/>
  <c r="BC30" i="21"/>
  <c r="BC26" i="21"/>
  <c r="BC22" i="21"/>
  <c r="BC16" i="21"/>
  <c r="BC163" i="21"/>
  <c r="BC159" i="21"/>
  <c r="BC155" i="21"/>
  <c r="BC81" i="21"/>
  <c r="BC77" i="21"/>
  <c r="BC73" i="21"/>
  <c r="BC29" i="21"/>
  <c r="BC25" i="21"/>
  <c r="BC197" i="21"/>
  <c r="BC193" i="21"/>
  <c r="BC189" i="21"/>
  <c r="BC185" i="21"/>
  <c r="BC173" i="21"/>
  <c r="BC169" i="21"/>
  <c r="BC165" i="21"/>
  <c r="BC161" i="21"/>
  <c r="BC157" i="21"/>
  <c r="BC153" i="21"/>
  <c r="BC149" i="21"/>
  <c r="BC145" i="21"/>
  <c r="BC141" i="21"/>
  <c r="BC137" i="21"/>
  <c r="BC133" i="21"/>
  <c r="BC129" i="21"/>
  <c r="BC125" i="21"/>
  <c r="BC121" i="21"/>
  <c r="BC117" i="21"/>
  <c r="BC113" i="21"/>
  <c r="BC109" i="21"/>
  <c r="BC105" i="21"/>
  <c r="BC103" i="21"/>
  <c r="BC99" i="21"/>
  <c r="BC95" i="21"/>
  <c r="BC91" i="21"/>
  <c r="BC87" i="21"/>
  <c r="BC83" i="21"/>
  <c r="BC79" i="21"/>
  <c r="BC75" i="21"/>
  <c r="BC71" i="21"/>
  <c r="BC67" i="21"/>
  <c r="BC63" i="21"/>
  <c r="BC59" i="21"/>
  <c r="BC55" i="21"/>
  <c r="BC51" i="21"/>
  <c r="BC47" i="21"/>
  <c r="BC43" i="21"/>
  <c r="BC39" i="21"/>
  <c r="BC35" i="21"/>
  <c r="BC31" i="21"/>
  <c r="BC27" i="21"/>
  <c r="BC23" i="21"/>
  <c r="BC19" i="21"/>
  <c r="BC152" i="21"/>
  <c r="BC148" i="21"/>
  <c r="BC144" i="21"/>
  <c r="BC140" i="21"/>
  <c r="BC136" i="21"/>
  <c r="BC128" i="21"/>
  <c r="BC124" i="21"/>
  <c r="BC120" i="21"/>
  <c r="BC116" i="21"/>
  <c r="BC112" i="21"/>
  <c r="BC108" i="21"/>
  <c r="BC174" i="21"/>
  <c r="BC170" i="21"/>
  <c r="BC134" i="21"/>
  <c r="BC100" i="21"/>
  <c r="BC96" i="21"/>
  <c r="BC92" i="21"/>
  <c r="BC88" i="21"/>
  <c r="BC44" i="21"/>
  <c r="BC40" i="21"/>
  <c r="BC12" i="21"/>
  <c r="BC17" i="21"/>
  <c r="BC13" i="21"/>
  <c r="BC199" i="21"/>
  <c r="BC195" i="21"/>
  <c r="BC191" i="21"/>
  <c r="BC187" i="21"/>
  <c r="BC183" i="21"/>
  <c r="BC175" i="21"/>
  <c r="BC171" i="21"/>
  <c r="BC151" i="21"/>
  <c r="BC147" i="21"/>
  <c r="BC143" i="21"/>
  <c r="BC139" i="21"/>
  <c r="BC135" i="21"/>
  <c r="BC131" i="21"/>
  <c r="BC127" i="21"/>
  <c r="BC123" i="21"/>
  <c r="BC119" i="21"/>
  <c r="BC115" i="21"/>
  <c r="BC111" i="21"/>
  <c r="BC107" i="21"/>
  <c r="BC101" i="21"/>
  <c r="BC97" i="21"/>
  <c r="BC93" i="21"/>
  <c r="BC89" i="21"/>
  <c r="BC69" i="21"/>
  <c r="BC65" i="21"/>
  <c r="BC61" i="21"/>
  <c r="BC57" i="21"/>
  <c r="BC53" i="21"/>
  <c r="BC49" i="21"/>
  <c r="BC45" i="21"/>
  <c r="BC41" i="21"/>
  <c r="BC37" i="21"/>
  <c r="BC21" i="21"/>
  <c r="BC11" i="21"/>
  <c r="O195" i="21"/>
  <c r="P195" i="21"/>
  <c r="Q195" i="21" s="1"/>
  <c r="O183" i="21"/>
  <c r="P183" i="21"/>
  <c r="Q183" i="21" s="1"/>
  <c r="O171" i="21"/>
  <c r="P171" i="21"/>
  <c r="Q171" i="21" s="1"/>
  <c r="O159" i="21"/>
  <c r="P159" i="21"/>
  <c r="Q159" i="21" s="1"/>
  <c r="O147" i="21"/>
  <c r="P147" i="21"/>
  <c r="Q147" i="21" s="1"/>
  <c r="O135" i="21"/>
  <c r="P135" i="21"/>
  <c r="Q135" i="21" s="1"/>
  <c r="O123" i="21"/>
  <c r="P123" i="21"/>
  <c r="Q123" i="21" s="1"/>
  <c r="O111" i="21"/>
  <c r="P111" i="21"/>
  <c r="Q111" i="21" s="1"/>
  <c r="O93" i="21"/>
  <c r="P93" i="21"/>
  <c r="Q93" i="21" s="1"/>
  <c r="O81" i="21"/>
  <c r="P81" i="21"/>
  <c r="Q81" i="21" s="1"/>
  <c r="O69" i="21"/>
  <c r="P69" i="21"/>
  <c r="Q69" i="21" s="1"/>
  <c r="O57" i="21"/>
  <c r="P57" i="21"/>
  <c r="Q57" i="21" s="1"/>
  <c r="O45" i="21"/>
  <c r="P45" i="21"/>
  <c r="Q45" i="21" s="1"/>
  <c r="O33" i="21"/>
  <c r="P33" i="21"/>
  <c r="Q33" i="21" s="1"/>
  <c r="O21" i="21"/>
  <c r="P21" i="21"/>
  <c r="Q21" i="21" s="1"/>
  <c r="AD9" i="21"/>
  <c r="AB9" i="21"/>
  <c r="Z10" i="21"/>
  <c r="Z9" i="21"/>
  <c r="K19" i="22"/>
  <c r="K20" i="22"/>
  <c r="K21" i="22"/>
  <c r="K22" i="22"/>
  <c r="K23" i="22"/>
  <c r="K24" i="22"/>
  <c r="K25" i="22"/>
  <c r="K26" i="22"/>
  <c r="K27" i="22"/>
  <c r="K28" i="22"/>
  <c r="K29" i="22"/>
  <c r="K30" i="22"/>
  <c r="K31" i="22"/>
  <c r="K32" i="22"/>
  <c r="K33" i="22"/>
  <c r="K34" i="22"/>
  <c r="K35" i="22"/>
  <c r="K36" i="22"/>
  <c r="K37" i="22"/>
  <c r="K38" i="22"/>
  <c r="K39" i="22"/>
  <c r="K40" i="22"/>
  <c r="K41" i="22"/>
  <c r="K42" i="22"/>
  <c r="K18" i="22"/>
  <c r="BD123" i="21" l="1"/>
  <c r="BE123" i="21" s="1"/>
  <c r="BD124" i="21" s="1"/>
  <c r="BD171" i="21"/>
  <c r="BE171" i="21" s="1"/>
  <c r="BD172" i="21" s="1"/>
  <c r="BD69" i="21"/>
  <c r="BE69" i="21" s="1"/>
  <c r="BD70" i="21" s="1"/>
  <c r="BD111" i="21"/>
  <c r="BE111" i="21" s="1"/>
  <c r="BD112" i="21" s="1"/>
  <c r="BD33" i="21"/>
  <c r="BE33" i="21" s="1"/>
  <c r="BD34" i="21" s="1"/>
  <c r="BD45" i="21"/>
  <c r="BD93" i="21"/>
  <c r="BD135" i="21"/>
  <c r="BE135" i="21" s="1"/>
  <c r="BD136" i="21" s="1"/>
  <c r="BD183" i="21"/>
  <c r="BD81" i="21"/>
  <c r="BE81" i="21" s="1"/>
  <c r="BD82" i="21" s="1"/>
  <c r="BD57" i="21"/>
  <c r="BD147" i="21"/>
  <c r="BE147" i="21" s="1"/>
  <c r="BD148" i="21" s="1"/>
  <c r="BD195" i="21"/>
  <c r="BD21" i="21"/>
  <c r="BD159" i="21"/>
  <c r="BC10" i="21"/>
  <c r="BC9" i="21"/>
  <c r="BD9" i="21" s="1"/>
  <c r="BE9" i="21" s="1"/>
  <c r="P27" i="21"/>
  <c r="Q27" i="21" s="1"/>
  <c r="P39" i="21"/>
  <c r="Q39" i="21" s="1"/>
  <c r="P51" i="21"/>
  <c r="Q51" i="21" s="1"/>
  <c r="P63" i="21"/>
  <c r="Q63" i="21" s="1"/>
  <c r="P75" i="21"/>
  <c r="Q75" i="21" s="1"/>
  <c r="P87" i="21"/>
  <c r="Q87" i="21" s="1"/>
  <c r="P99" i="21"/>
  <c r="Q99" i="21" s="1"/>
  <c r="P105" i="21"/>
  <c r="Q105" i="21" s="1"/>
  <c r="P117" i="21"/>
  <c r="Q117" i="21" s="1"/>
  <c r="P129" i="21"/>
  <c r="Q129" i="21" s="1"/>
  <c r="P141" i="21"/>
  <c r="Q141" i="21" s="1"/>
  <c r="P153" i="21"/>
  <c r="Q153" i="21" s="1"/>
  <c r="P165" i="21"/>
  <c r="Q165" i="21" s="1"/>
  <c r="P189" i="21"/>
  <c r="Q189" i="21" s="1"/>
  <c r="P15" i="21"/>
  <c r="Q15" i="21" s="1"/>
  <c r="O15" i="21"/>
  <c r="BD15" i="21" s="1"/>
  <c r="BE15" i="21" s="1"/>
  <c r="O27" i="21"/>
  <c r="BD27" i="21" s="1"/>
  <c r="O39" i="21"/>
  <c r="BD39" i="21" s="1"/>
  <c r="BE39" i="21" s="1"/>
  <c r="O51" i="21"/>
  <c r="BD51" i="21" s="1"/>
  <c r="O63" i="21"/>
  <c r="BD63" i="21" s="1"/>
  <c r="O75" i="21"/>
  <c r="BD75" i="21" s="1"/>
  <c r="BE75" i="21" s="1"/>
  <c r="O87" i="21"/>
  <c r="BD87" i="21" s="1"/>
  <c r="O99" i="21"/>
  <c r="BD99" i="21" s="1"/>
  <c r="BE99" i="21" s="1"/>
  <c r="O105" i="21"/>
  <c r="BD105" i="21" s="1"/>
  <c r="O117" i="21"/>
  <c r="BD117" i="21" s="1"/>
  <c r="O129" i="21"/>
  <c r="BD129" i="21" s="1"/>
  <c r="BE129" i="21" s="1"/>
  <c r="O141" i="21"/>
  <c r="BD141" i="21" s="1"/>
  <c r="BE141" i="21" s="1"/>
  <c r="O153" i="21"/>
  <c r="BD153" i="21" s="1"/>
  <c r="BE153" i="21" s="1"/>
  <c r="O165" i="21"/>
  <c r="BD165" i="21" s="1"/>
  <c r="BE165" i="21" s="1"/>
  <c r="O189" i="21"/>
  <c r="BD189" i="21" s="1"/>
  <c r="BE195" i="21" l="1"/>
  <c r="BD196" i="21" s="1"/>
  <c r="BE189" i="21"/>
  <c r="BE183" i="21"/>
  <c r="BD184" i="21" s="1"/>
  <c r="BD185" i="21" s="1"/>
  <c r="BD186" i="21" s="1"/>
  <c r="BD187" i="21" s="1"/>
  <c r="BD188" i="21" s="1"/>
  <c r="BE159" i="21"/>
  <c r="BD160" i="21" s="1"/>
  <c r="BD161" i="21" s="1"/>
  <c r="BD162" i="21" s="1"/>
  <c r="BD163" i="21" s="1"/>
  <c r="BD164" i="21" s="1"/>
  <c r="BE117" i="21"/>
  <c r="BD118" i="21" s="1"/>
  <c r="BD119" i="21" s="1"/>
  <c r="BD120" i="21" s="1"/>
  <c r="BD121" i="21" s="1"/>
  <c r="BD122" i="21" s="1"/>
  <c r="BE105" i="21"/>
  <c r="BE93" i="21"/>
  <c r="BD94" i="21" s="1"/>
  <c r="BE87" i="21"/>
  <c r="BD88" i="21" s="1"/>
  <c r="BD89" i="21" s="1"/>
  <c r="BD90" i="21" s="1"/>
  <c r="BD91" i="21" s="1"/>
  <c r="BD92" i="21" s="1"/>
  <c r="BD71" i="21"/>
  <c r="BD72" i="21" s="1"/>
  <c r="BD73" i="21" s="1"/>
  <c r="BD74" i="21" s="1"/>
  <c r="BE70" i="21"/>
  <c r="BE63" i="21"/>
  <c r="BD64" i="21" s="1"/>
  <c r="BE57" i="21"/>
  <c r="BD58" i="21" s="1"/>
  <c r="BE51" i="21"/>
  <c r="BD52" i="21" s="1"/>
  <c r="BE45" i="21"/>
  <c r="BD46" i="21" s="1"/>
  <c r="BD47" i="21" s="1"/>
  <c r="BD48" i="21" s="1"/>
  <c r="BD49" i="21" s="1"/>
  <c r="BD50" i="21" s="1"/>
  <c r="BE27" i="21"/>
  <c r="BD28" i="21" s="1"/>
  <c r="BE21" i="21"/>
  <c r="BD22" i="21" s="1"/>
  <c r="BD23" i="21" s="1"/>
  <c r="BD24" i="21" s="1"/>
  <c r="BD25" i="21" s="1"/>
  <c r="BD26" i="21" s="1"/>
  <c r="BD125" i="21"/>
  <c r="BD126" i="21" s="1"/>
  <c r="BD127" i="21" s="1"/>
  <c r="BD128" i="21" s="1"/>
  <c r="BE124" i="21"/>
  <c r="BD137" i="21"/>
  <c r="BD138" i="21" s="1"/>
  <c r="BD139" i="21" s="1"/>
  <c r="BD140" i="21" s="1"/>
  <c r="BE136" i="21"/>
  <c r="BD83" i="21"/>
  <c r="BD84" i="21" s="1"/>
  <c r="BD85" i="21" s="1"/>
  <c r="BD86" i="21" s="1"/>
  <c r="BE82" i="21"/>
  <c r="BD149" i="21"/>
  <c r="BD150" i="21" s="1"/>
  <c r="BD151" i="21" s="1"/>
  <c r="BD152" i="21" s="1"/>
  <c r="BE148" i="21"/>
  <c r="BD113" i="21"/>
  <c r="BD114" i="21" s="1"/>
  <c r="BD115" i="21" s="1"/>
  <c r="BD116" i="21" s="1"/>
  <c r="BE112" i="21"/>
  <c r="BD35" i="21"/>
  <c r="BD36" i="21" s="1"/>
  <c r="BD37" i="21" s="1"/>
  <c r="BD38" i="21" s="1"/>
  <c r="BE34" i="21"/>
  <c r="BD173" i="21"/>
  <c r="BD174" i="21" s="1"/>
  <c r="BD175" i="21" s="1"/>
  <c r="BD176" i="21" s="1"/>
  <c r="BE172" i="21"/>
  <c r="BD16" i="21"/>
  <c r="BD17" i="21" s="1"/>
  <c r="BD18" i="21" s="1"/>
  <c r="BD19" i="21" s="1"/>
  <c r="BD20" i="21" s="1"/>
  <c r="BD154" i="21"/>
  <c r="BD142" i="21"/>
  <c r="BD100" i="21"/>
  <c r="BD130" i="21"/>
  <c r="BD40" i="21"/>
  <c r="BD166" i="21"/>
  <c r="BD76" i="21"/>
  <c r="P9" i="21"/>
  <c r="Q9" i="21" s="1"/>
  <c r="BD197" i="21" l="1"/>
  <c r="BD198" i="21" s="1"/>
  <c r="BD199" i="21" s="1"/>
  <c r="BD200" i="21" s="1"/>
  <c r="BE196" i="21"/>
  <c r="BD190" i="21"/>
  <c r="BD191" i="21" s="1"/>
  <c r="BD192" i="21" s="1"/>
  <c r="BD193" i="21" s="1"/>
  <c r="BD194" i="21" s="1"/>
  <c r="BE184" i="21"/>
  <c r="BE185" i="21" s="1"/>
  <c r="BE186" i="21" s="1"/>
  <c r="BE187" i="21" s="1"/>
  <c r="BE188" i="21" s="1"/>
  <c r="BF183" i="21" s="1"/>
  <c r="BG183" i="21" s="1"/>
  <c r="BJ183" i="21" s="1"/>
  <c r="BK183" i="21" s="1"/>
  <c r="BE71" i="21"/>
  <c r="BE72" i="21" s="1"/>
  <c r="BE73" i="21" s="1"/>
  <c r="BE74" i="21" s="1"/>
  <c r="BF69" i="21" s="1"/>
  <c r="BG69" i="21" s="1"/>
  <c r="BJ69" i="21" s="1"/>
  <c r="BK69" i="21" s="1"/>
  <c r="BE160" i="21"/>
  <c r="BE161" i="21" s="1"/>
  <c r="BE162" i="21" s="1"/>
  <c r="BE163" i="21" s="1"/>
  <c r="BE164" i="21" s="1"/>
  <c r="BI159" i="21" s="1"/>
  <c r="BE118" i="21"/>
  <c r="BE119" i="21" s="1"/>
  <c r="BE120" i="21" s="1"/>
  <c r="BE121" i="21" s="1"/>
  <c r="BE122" i="21" s="1"/>
  <c r="BF117" i="21" s="1"/>
  <c r="BG117" i="21" s="1"/>
  <c r="BJ117" i="21" s="1"/>
  <c r="BK117" i="21" s="1"/>
  <c r="BD106" i="21"/>
  <c r="BD107" i="21" s="1"/>
  <c r="BD108" i="21" s="1"/>
  <c r="BD109" i="21" s="1"/>
  <c r="BD110" i="21" s="1"/>
  <c r="BE94" i="21"/>
  <c r="BD95" i="21"/>
  <c r="BD96" i="21" s="1"/>
  <c r="BD97" i="21" s="1"/>
  <c r="BD98" i="21" s="1"/>
  <c r="BE88" i="21"/>
  <c r="BE89" i="21" s="1"/>
  <c r="BE90" i="21" s="1"/>
  <c r="BE91" i="21" s="1"/>
  <c r="BE92" i="21" s="1"/>
  <c r="BI87" i="21" s="1"/>
  <c r="BE64" i="21"/>
  <c r="BD65" i="21"/>
  <c r="BD66" i="21" s="1"/>
  <c r="BD67" i="21" s="1"/>
  <c r="BD68" i="21" s="1"/>
  <c r="BD59" i="21"/>
  <c r="BD60" i="21" s="1"/>
  <c r="BD61" i="21" s="1"/>
  <c r="BD62" i="21" s="1"/>
  <c r="BE58" i="21"/>
  <c r="BE52" i="21"/>
  <c r="BD53" i="21"/>
  <c r="BD54" i="21" s="1"/>
  <c r="BD55" i="21" s="1"/>
  <c r="BD56" i="21" s="1"/>
  <c r="BE46" i="21"/>
  <c r="BE47" i="21" s="1"/>
  <c r="BE48" i="21" s="1"/>
  <c r="BE49" i="21" s="1"/>
  <c r="BE50" i="21" s="1"/>
  <c r="BD29" i="21"/>
  <c r="BD30" i="21" s="1"/>
  <c r="BD31" i="21" s="1"/>
  <c r="BD32" i="21" s="1"/>
  <c r="BE28" i="21"/>
  <c r="BE22" i="21"/>
  <c r="BE23" i="21" s="1"/>
  <c r="BE24" i="21" s="1"/>
  <c r="BE25" i="21" s="1"/>
  <c r="BE26" i="21" s="1"/>
  <c r="BF21" i="21" s="1"/>
  <c r="BG21" i="21" s="1"/>
  <c r="BJ21" i="21" s="1"/>
  <c r="BK21" i="21" s="1"/>
  <c r="BI21" i="21"/>
  <c r="BI183" i="21"/>
  <c r="BI45" i="21"/>
  <c r="BF45" i="21"/>
  <c r="BG45" i="21" s="1"/>
  <c r="BJ45" i="21" s="1"/>
  <c r="BK45" i="21" s="1"/>
  <c r="BE173" i="21"/>
  <c r="BE174" i="21" s="1"/>
  <c r="BE175" i="21" s="1"/>
  <c r="BE176" i="21" s="1"/>
  <c r="BF171" i="21" s="1"/>
  <c r="BG171" i="21" s="1"/>
  <c r="BJ171" i="21" s="1"/>
  <c r="BK171" i="21" s="1"/>
  <c r="BE137" i="21"/>
  <c r="BE138" i="21" s="1"/>
  <c r="BE139" i="21" s="1"/>
  <c r="BE140" i="21" s="1"/>
  <c r="BF135" i="21" s="1"/>
  <c r="BG135" i="21" s="1"/>
  <c r="BJ135" i="21" s="1"/>
  <c r="BK135" i="21" s="1"/>
  <c r="BE83" i="21"/>
  <c r="BE84" i="21" s="1"/>
  <c r="BE85" i="21" s="1"/>
  <c r="BE86" i="21" s="1"/>
  <c r="BF81" i="21" s="1"/>
  <c r="BG81" i="21" s="1"/>
  <c r="BJ81" i="21" s="1"/>
  <c r="BK81" i="21" s="1"/>
  <c r="BE125" i="21"/>
  <c r="BE126" i="21" s="1"/>
  <c r="BE127" i="21" s="1"/>
  <c r="BE128" i="21" s="1"/>
  <c r="BF123" i="21" s="1"/>
  <c r="BG123" i="21" s="1"/>
  <c r="BJ123" i="21" s="1"/>
  <c r="BK123" i="21" s="1"/>
  <c r="BI69" i="21"/>
  <c r="BD131" i="21"/>
  <c r="BD132" i="21" s="1"/>
  <c r="BD133" i="21" s="1"/>
  <c r="BD134" i="21" s="1"/>
  <c r="BE130" i="21"/>
  <c r="BE113" i="21"/>
  <c r="BE114" i="21" s="1"/>
  <c r="BE115" i="21" s="1"/>
  <c r="BE116" i="21" s="1"/>
  <c r="BF111" i="21" s="1"/>
  <c r="BG111" i="21" s="1"/>
  <c r="BJ111" i="21" s="1"/>
  <c r="BK111" i="21" s="1"/>
  <c r="BD155" i="21"/>
  <c r="BD156" i="21" s="1"/>
  <c r="BD157" i="21" s="1"/>
  <c r="BD158" i="21" s="1"/>
  <c r="BE154" i="21"/>
  <c r="BD77" i="21"/>
  <c r="BD78" i="21" s="1"/>
  <c r="BD79" i="21" s="1"/>
  <c r="BD80" i="21" s="1"/>
  <c r="BE76" i="21"/>
  <c r="BD167" i="21"/>
  <c r="BD168" i="21" s="1"/>
  <c r="BD169" i="21" s="1"/>
  <c r="BD170" i="21" s="1"/>
  <c r="BE166" i="21"/>
  <c r="BD101" i="21"/>
  <c r="BD102" i="21" s="1"/>
  <c r="BD103" i="21" s="1"/>
  <c r="BD104" i="21" s="1"/>
  <c r="BE100" i="21"/>
  <c r="BD41" i="21"/>
  <c r="BD42" i="21" s="1"/>
  <c r="BD43" i="21" s="1"/>
  <c r="BD44" i="21" s="1"/>
  <c r="BE40" i="21"/>
  <c r="BD143" i="21"/>
  <c r="BD144" i="21" s="1"/>
  <c r="BD145" i="21" s="1"/>
  <c r="BD146" i="21" s="1"/>
  <c r="BE142" i="21"/>
  <c r="BE35" i="21"/>
  <c r="BE36" i="21" s="1"/>
  <c r="BE37" i="21" s="1"/>
  <c r="BE38" i="21" s="1"/>
  <c r="BF33" i="21" s="1"/>
  <c r="BG33" i="21" s="1"/>
  <c r="BJ33" i="21" s="1"/>
  <c r="BK33" i="21" s="1"/>
  <c r="BE149" i="21"/>
  <c r="BE150" i="21" s="1"/>
  <c r="BE151" i="21" s="1"/>
  <c r="BE152" i="21" s="1"/>
  <c r="BI147" i="21" s="1"/>
  <c r="BE16" i="21"/>
  <c r="BE17" i="21" s="1"/>
  <c r="BE18" i="21" s="1"/>
  <c r="BE19" i="21" s="1"/>
  <c r="BE20" i="21" s="1"/>
  <c r="BF15" i="21" s="1"/>
  <c r="BG15" i="21" s="1"/>
  <c r="BJ15" i="21" s="1"/>
  <c r="BK15" i="21" s="1"/>
  <c r="BI63" i="21"/>
  <c r="BD10" i="21"/>
  <c r="BD11" i="21" s="1"/>
  <c r="BD12" i="21" s="1"/>
  <c r="BD13" i="21" s="1"/>
  <c r="BD14" i="21" s="1"/>
  <c r="F221" i="13"/>
  <c r="F211" i="13"/>
  <c r="F212" i="13"/>
  <c r="F213" i="13"/>
  <c r="F214" i="13"/>
  <c r="F215" i="13"/>
  <c r="F216" i="13"/>
  <c r="F217" i="13"/>
  <c r="F218" i="13"/>
  <c r="F219" i="13"/>
  <c r="F220" i="13"/>
  <c r="F210" i="13"/>
  <c r="B221" i="13" a="1"/>
  <c r="BE197" i="21" l="1"/>
  <c r="BE198" i="21" s="1"/>
  <c r="BE199" i="21" s="1"/>
  <c r="BE200" i="21" s="1"/>
  <c r="BI195" i="21" s="1"/>
  <c r="BE190" i="21"/>
  <c r="BE191" i="21" s="1"/>
  <c r="BE192" i="21" s="1"/>
  <c r="BE193" i="21" s="1"/>
  <c r="BE194" i="21" s="1"/>
  <c r="BF189" i="21" s="1"/>
  <c r="BG189" i="21" s="1"/>
  <c r="BJ189" i="21" s="1"/>
  <c r="BK189" i="21" s="1"/>
  <c r="BE106" i="21"/>
  <c r="BE107" i="21" s="1"/>
  <c r="BE108" i="21" s="1"/>
  <c r="BE109" i="21" s="1"/>
  <c r="BE110" i="21" s="1"/>
  <c r="BF105" i="21" s="1"/>
  <c r="BG105" i="21" s="1"/>
  <c r="BJ105" i="21" s="1"/>
  <c r="BK105" i="21" s="1"/>
  <c r="BE65" i="21"/>
  <c r="BE66" i="21" s="1"/>
  <c r="BE67" i="21" s="1"/>
  <c r="BE68" i="21" s="1"/>
  <c r="BF63" i="21" s="1"/>
  <c r="BG63" i="21" s="1"/>
  <c r="BJ63" i="21" s="1"/>
  <c r="BK63" i="21" s="1"/>
  <c r="BE95" i="21"/>
  <c r="BE96" i="21" s="1"/>
  <c r="BE97" i="21" s="1"/>
  <c r="BE98" i="21" s="1"/>
  <c r="BF93" i="21" s="1"/>
  <c r="BG93" i="21" s="1"/>
  <c r="BJ93" i="21" s="1"/>
  <c r="BK93" i="21" s="1"/>
  <c r="BI93" i="21"/>
  <c r="BE59" i="21"/>
  <c r="BE60" i="21" s="1"/>
  <c r="BE61" i="21" s="1"/>
  <c r="BE62" i="21" s="1"/>
  <c r="BF57" i="21" s="1"/>
  <c r="BG57" i="21" s="1"/>
  <c r="BJ57" i="21" s="1"/>
  <c r="BK57" i="21" s="1"/>
  <c r="BI171" i="21"/>
  <c r="BI81" i="21"/>
  <c r="BE53" i="21"/>
  <c r="BE54" i="21" s="1"/>
  <c r="BE55" i="21" s="1"/>
  <c r="BE56" i="21" s="1"/>
  <c r="BI51" i="21" s="1"/>
  <c r="BE29" i="21"/>
  <c r="BE30" i="21" s="1"/>
  <c r="BE31" i="21" s="1"/>
  <c r="BE32" i="21" s="1"/>
  <c r="BF27" i="21" s="1"/>
  <c r="BG27" i="21" s="1"/>
  <c r="BJ27" i="21" s="1"/>
  <c r="BK27" i="21" s="1"/>
  <c r="BI111" i="21"/>
  <c r="BF87" i="21"/>
  <c r="BG87" i="21" s="1"/>
  <c r="BJ87" i="21" s="1"/>
  <c r="BK87" i="21" s="1"/>
  <c r="BI33" i="21"/>
  <c r="BI105" i="21"/>
  <c r="BI189" i="21"/>
  <c r="BF159" i="21"/>
  <c r="BG159" i="21" s="1"/>
  <c r="BJ159" i="21" s="1"/>
  <c r="BK159" i="21" s="1"/>
  <c r="BI117" i="21"/>
  <c r="BI135" i="21"/>
  <c r="BI123" i="21"/>
  <c r="BE131" i="21"/>
  <c r="BE132" i="21" s="1"/>
  <c r="BE133" i="21" s="1"/>
  <c r="BE134" i="21" s="1"/>
  <c r="BF129" i="21" s="1"/>
  <c r="BG129" i="21" s="1"/>
  <c r="BJ129" i="21" s="1"/>
  <c r="BK129" i="21" s="1"/>
  <c r="BI57" i="21"/>
  <c r="BI27" i="21"/>
  <c r="BE143" i="21"/>
  <c r="BE144" i="21" s="1"/>
  <c r="BE145" i="21" s="1"/>
  <c r="BE146" i="21" s="1"/>
  <c r="BF141" i="21" s="1"/>
  <c r="BG141" i="21" s="1"/>
  <c r="BJ141" i="21" s="1"/>
  <c r="BK141" i="21" s="1"/>
  <c r="BE41" i="21"/>
  <c r="BE42" i="21" s="1"/>
  <c r="BE43" i="21" s="1"/>
  <c r="BE44" i="21" s="1"/>
  <c r="BI39" i="21" s="1"/>
  <c r="BI15" i="21"/>
  <c r="BF147" i="21"/>
  <c r="BG147" i="21" s="1"/>
  <c r="BJ147" i="21" s="1"/>
  <c r="BK147" i="21" s="1"/>
  <c r="BE167" i="21"/>
  <c r="BE168" i="21" s="1"/>
  <c r="BE169" i="21" s="1"/>
  <c r="BE170" i="21" s="1"/>
  <c r="BF165" i="21" s="1"/>
  <c r="BG165" i="21" s="1"/>
  <c r="BJ165" i="21" s="1"/>
  <c r="BK165" i="21" s="1"/>
  <c r="BE77" i="21"/>
  <c r="BE78" i="21" s="1"/>
  <c r="BE79" i="21" s="1"/>
  <c r="BE80" i="21" s="1"/>
  <c r="BF75" i="21" s="1"/>
  <c r="BG75" i="21" s="1"/>
  <c r="BJ75" i="21" s="1"/>
  <c r="BK75" i="21" s="1"/>
  <c r="BE101" i="21"/>
  <c r="BE102" i="21" s="1"/>
  <c r="BE103" i="21" s="1"/>
  <c r="BE104" i="21" s="1"/>
  <c r="BF99" i="21" s="1"/>
  <c r="BG99" i="21" s="1"/>
  <c r="BJ99" i="21" s="1"/>
  <c r="BK99" i="21" s="1"/>
  <c r="BE155" i="21"/>
  <c r="BE156" i="21" s="1"/>
  <c r="BE157" i="21" s="1"/>
  <c r="BE158" i="21" s="1"/>
  <c r="BF153" i="21" s="1"/>
  <c r="BG153" i="21" s="1"/>
  <c r="BJ153" i="21" s="1"/>
  <c r="BK153" i="21" s="1"/>
  <c r="BI141" i="21"/>
  <c r="BE10" i="21"/>
  <c r="BE11" i="21" s="1"/>
  <c r="BE12" i="21" s="1"/>
  <c r="BE13" i="21" s="1"/>
  <c r="BE14" i="21" s="1"/>
  <c r="B221" i="13"/>
  <c r="BF195" i="21" l="1"/>
  <c r="BG195" i="21" s="1"/>
  <c r="BJ195" i="21" s="1"/>
  <c r="BK195" i="21" s="1"/>
  <c r="BF51" i="21"/>
  <c r="BG51" i="21" s="1"/>
  <c r="BJ51" i="21" s="1"/>
  <c r="BK51" i="21" s="1"/>
  <c r="BI129" i="21"/>
  <c r="BF39" i="21"/>
  <c r="BG39" i="21" s="1"/>
  <c r="BJ39" i="21" s="1"/>
  <c r="BK39" i="21" s="1"/>
  <c r="BI75" i="21"/>
  <c r="BI99" i="21"/>
  <c r="BI165" i="21"/>
  <c r="BI153" i="21"/>
  <c r="BF9" i="21"/>
  <c r="BG9" i="21" s="1"/>
  <c r="BJ9" i="21" s="1"/>
  <c r="BK9" i="21" s="1"/>
  <c r="BI9" i="21"/>
  <c r="H210" i="13"/>
  <c r="B223" i="13" l="1"/>
  <c r="B222" i="13"/>
</calcChain>
</file>

<file path=xl/comments1.xml><?xml version="1.0" encoding="utf-8"?>
<comments xmlns="http://schemas.openxmlformats.org/spreadsheetml/2006/main">
  <authors>
    <author>Ingrid</author>
  </authors>
  <commentList>
    <comment ref="AE7" authorId="0" shapeId="0">
      <text>
        <r>
          <rPr>
            <b/>
            <sz val="9"/>
            <color indexed="81"/>
            <rFont val="Tahoma"/>
            <family val="2"/>
          </rPr>
          <t>Ingrid:</t>
        </r>
        <r>
          <rPr>
            <sz val="9"/>
            <color indexed="81"/>
            <rFont val="Tahoma"/>
            <family val="2"/>
          </rPr>
          <t xml:space="preserve">
En este campo deberá colocar el resultado del indicador que permite pedir el cumplimiento del control. Ejem: =(5/5)</t>
        </r>
      </text>
    </comment>
    <comment ref="AF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G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H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I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J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K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L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M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N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O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P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Q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R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S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T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U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V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W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X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Y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Z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A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B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T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U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V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W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X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Y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Z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A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B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C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D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E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F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G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H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I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J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K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L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M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N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O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P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Q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T8" authorId="0" shapeId="0">
      <text>
        <r>
          <rPr>
            <b/>
            <sz val="9"/>
            <color indexed="81"/>
            <rFont val="Tahoma"/>
            <family val="2"/>
          </rPr>
          <t>OAP: El monitoreo del estado de la actividad se realiza bajo las Actividades de Control del Tratamiento de Riesgos.
Aunque se monitorean los controles no se genera concepto del estado de la actividad.</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<sst xmlns="http://schemas.openxmlformats.org/spreadsheetml/2006/main" count="2089" uniqueCount="817">
  <si>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</si>
  <si>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</si>
  <si>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</si>
  <si>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</si>
  <si>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</si>
  <si>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</si>
  <si>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</si>
  <si>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</si>
  <si>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</si>
  <si>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</si>
  <si>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</si>
  <si>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</si>
  <si>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</si>
  <si>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</si>
  <si>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</si>
  <si>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</si>
  <si>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</si>
  <si>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</si>
  <si>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</si>
  <si>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</si>
  <si>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</si>
  <si>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</si>
  <si>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</si>
  <si>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</si>
  <si>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</si>
  <si>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</si>
  <si>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</si>
  <si>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</si>
  <si>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</si>
  <si>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</si>
  <si>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</si>
  <si>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</si>
  <si>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</si>
  <si>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</si>
  <si>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</si>
  <si>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</si>
  <si>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</si>
  <si>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</si>
  <si>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</si>
  <si>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</si>
  <si>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</si>
  <si>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</si>
  <si>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</si>
  <si>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</si>
  <si>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</si>
  <si>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</si>
  <si>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</si>
  <si>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</si>
  <si>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</si>
  <si>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</si>
  <si>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</si>
  <si>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</si>
  <si>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</si>
  <si>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</si>
  <si>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</si>
  <si>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</si>
  <si>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</si>
  <si>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</si>
  <si>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</si>
  <si>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</si>
  <si>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</si>
  <si>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</si>
  <si>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</si>
  <si>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</si>
  <si>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</si>
  <si>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</si>
  <si>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</si>
  <si>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</si>
  <si>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</si>
  <si>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</si>
  <si>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</si>
  <si>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</si>
  <si>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</si>
  <si>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</si>
  <si>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</si>
  <si>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</si>
  <si>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</si>
  <si>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</si>
  <si>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</si>
  <si>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</si>
  <si>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</si>
  <si>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</si>
  <si>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</si>
  <si>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</si>
  <si>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</si>
  <si>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</si>
  <si>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</si>
  <si>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</si>
  <si>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</si>
  <si>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</si>
  <si>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</si>
  <si>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</si>
  <si>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</si>
  <si>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</si>
  <si>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</si>
  <si>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</si>
  <si>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</si>
  <si>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</si>
  <si>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</si>
  <si>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</si>
  <si>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</si>
  <si>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</si>
  <si>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</si>
  <si>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</si>
  <si>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</si>
  <si>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</si>
  <si>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</si>
  <si>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</si>
  <si>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</si>
  <si>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</si>
  <si>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</si>
  <si>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</si>
  <si>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</si>
  <si>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</si>
  <si>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</si>
  <si>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</si>
  <si>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</si>
  <si>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</si>
  <si>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</si>
  <si>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</si>
  <si>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</si>
  <si>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</si>
  <si>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</si>
  <si>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</si>
  <si>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</si>
  <si>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</si>
  <si>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</si>
  <si>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</si>
  <si>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</si>
  <si>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</si>
  <si>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</si>
  <si>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</si>
  <si>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</si>
  <si>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</si>
  <si>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</si>
  <si>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</si>
  <si>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</si>
  <si>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</si>
  <si>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</si>
  <si>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</si>
  <si>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</si>
  <si>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</si>
  <si>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Frecuencia con la cual se lleva a cabo la actividad</t>
  </si>
  <si>
    <t>Criterios de Impacto</t>
  </si>
  <si>
    <t>Proceso</t>
  </si>
  <si>
    <t>Objetivo</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</si>
  <si>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</si>
  <si>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</si>
  <si>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</si>
  <si>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</si>
  <si>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MAPA DE RIESGOS DE GESTIÓN 
CAJA DE LA VIVIENDA POPULAR</t>
  </si>
  <si>
    <t>Código: 208-PLA-Ft-78</t>
  </si>
  <si>
    <t>Autoevaluación</t>
  </si>
  <si>
    <t xml:space="preserve">SEGUIMIENTO RESPONSABLE DEL PROCESO </t>
  </si>
  <si>
    <t>CONTINGENCIA</t>
  </si>
  <si>
    <t>Versión: 6</t>
  </si>
  <si>
    <t>Matriz Mapa de Riesgos de Gestión</t>
  </si>
  <si>
    <t>IMPACTO</t>
  </si>
  <si>
    <t>CLASIFICACIÓN DEL RIESGO</t>
  </si>
  <si>
    <t>Leve</t>
  </si>
  <si>
    <t>ZONA</t>
  </si>
  <si>
    <t>PROBABILIDAD</t>
  </si>
  <si>
    <t>CONCATE</t>
  </si>
  <si>
    <t>EVALUCIÓN</t>
  </si>
  <si>
    <t>Tipo Control</t>
  </si>
  <si>
    <t>Afectación*Control</t>
  </si>
  <si>
    <t xml:space="preserve">Calculo </t>
  </si>
  <si>
    <t>Calificación Controles</t>
  </si>
  <si>
    <t>Probabilidad Residual (%)</t>
  </si>
  <si>
    <t>TRATAMIENTO</t>
  </si>
  <si>
    <t xml:space="preserve">Aceptar </t>
  </si>
  <si>
    <t>Reducir (Mitigar)</t>
  </si>
  <si>
    <t>Reducir (Compartir)</t>
  </si>
  <si>
    <t>Fecha Inicio</t>
  </si>
  <si>
    <t>Fecha Finalización</t>
  </si>
  <si>
    <t>Indicador</t>
  </si>
  <si>
    <t>Soporte / Evidencia</t>
  </si>
  <si>
    <t xml:space="preserve">SELECCIONE EL NOMBRE PROCESO </t>
  </si>
  <si>
    <t>OBJETIVO PROCESO</t>
  </si>
  <si>
    <t>1. Gestión Estratégica</t>
  </si>
  <si>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</si>
  <si>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2. Gestión de Comunicaciones</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</si>
  <si>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</si>
  <si>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3. Prevención del Daño Antijurídico y Representación Judicial</t>
  </si>
  <si>
    <t>Prevenir y controlar la comisión de acciones u omisiones que puedan dar lugar a daños antijurídicos a través del análisis histórico de la información, la generación e implementación de controles y la ejecución del respectivo seguimiento.</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</si>
  <si>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</si>
  <si>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</si>
  <si>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</si>
  <si>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</si>
  <si>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</si>
  <si>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</si>
  <si>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7. Urbanizaciones y Titulación</t>
  </si>
  <si>
    <t>8. Servicio al Ciudadano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</si>
  <si>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</si>
  <si>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9.Gestión_Administrativa</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</si>
  <si>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</si>
  <si>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10. Gestión Financiera</t>
  </si>
  <si>
    <t>Programar, registrar y controlar los recursos financieros de la Entidad, con el propósito de garantizar la calidad, confiabilidad, razonabilidad y oportunidad de la información financiera.</t>
  </si>
  <si>
    <t>11. Gestión Documental</t>
  </si>
  <si>
    <t>Garantizar la disponibilidad de la información contenida en los documentos de archivo de las dependencias de la Caja de la Vivienda Popular.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</si>
  <si>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</si>
  <si>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</si>
  <si>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13. Adquisición de Bienes y Servicios</t>
  </si>
  <si>
    <t>14. Gestión Tecnología de la Información y Comunicaciones</t>
  </si>
  <si>
    <t>15. Gestión del Control Interno Disciplinario</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</si>
  <si>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</si>
  <si>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</si>
  <si>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Responsable </t>
  </si>
  <si>
    <t>RESPONSABLE</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</si>
  <si>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</si>
  <si>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</si>
  <si>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</si>
  <si>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</si>
  <si>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</si>
  <si>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</si>
  <si>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</si>
  <si>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</si>
  <si>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 xml:space="preserve">Subdirector Administrativo </t>
  </si>
  <si>
    <t>Subdirector Financiero</t>
  </si>
  <si>
    <t>Jefe Oficina de Tecnologías de la Información y las Comunicaciones</t>
  </si>
  <si>
    <t xml:space="preserve">Asesor de Control Interno </t>
  </si>
  <si>
    <t>Corresponde al número único que se le asigna a cada uno de los riesgos. Permite definir un consecutivo de riesgos.</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</si>
  <si>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</si>
  <si>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</si>
  <si>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</si>
  <si>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Probabilidad Inherente (%)</t>
  </si>
  <si>
    <r>
      <t xml:space="preserve">El archivo contiene las siguientes hojas:
-   </t>
    </r>
    <r>
      <rPr>
        <b/>
        <sz val="10"/>
        <rFont val="Arial"/>
        <family val="2"/>
      </rPr>
      <t>Hoja 1 Instructivo</t>
    </r>
    <r>
      <rPr>
        <sz val="10"/>
        <rFont val="Arial"/>
        <family val="2"/>
      </rPr>
      <t xml:space="preserve">
 -  </t>
    </r>
    <r>
      <rPr>
        <b/>
        <sz val="10"/>
        <rFont val="Arial"/>
        <family val="2"/>
      </rPr>
      <t xml:space="preserve">Hoja "208-PLA-Ft-78 Mapa Gestión: </t>
    </r>
    <r>
      <rPr>
        <sz val="10"/>
        <rFont val="Arial"/>
        <family val="2"/>
      </rPr>
      <t>Encontrará la totalidad de la estructura para la identificación y valoración de los riesgos por proceso, programa o proyecto, acorde con el nivel de desagregación que la entidad considere necesaria.</t>
    </r>
  </si>
  <si>
    <r>
      <t xml:space="preserve">Recuerde que el control se define como la medida que permite reducir o mitigar un riesgo. Defina el control (es) que atacan la causa raíz del riesgo, considere la estructura explicada en la guía: </t>
    </r>
    <r>
      <rPr>
        <b/>
        <sz val="10"/>
        <color theme="9" tint="-0.249977111117893"/>
        <rFont val="Arial"/>
        <family val="2"/>
      </rPr>
      <t>Responsable de ejecutar el control + Acción + Complemento</t>
    </r>
  </si>
  <si>
    <r>
      <t xml:space="preserve">ATRIBUTOS EFICIENCIA
</t>
    </r>
    <r>
      <rPr>
        <sz val="10"/>
        <rFont val="Arial"/>
        <family val="2"/>
      </rPr>
      <t>Tipo</t>
    </r>
  </si>
  <si>
    <r>
      <t xml:space="preserve">ATRIBUTOS EFICIENCIA
</t>
    </r>
    <r>
      <rPr>
        <sz val="10"/>
        <rFont val="Arial"/>
        <family val="2"/>
      </rPr>
      <t>Implementación</t>
    </r>
  </si>
  <si>
    <r>
      <t xml:space="preserve">ATRIBUTOS INFORMATIVOS
</t>
    </r>
    <r>
      <rPr>
        <sz val="10"/>
        <rFont val="Arial"/>
        <family val="2"/>
      </rPr>
      <t>Documentación</t>
    </r>
  </si>
  <si>
    <r>
      <t xml:space="preserve">ATRIBUTOS INFORMATIVOS
</t>
    </r>
    <r>
      <rPr>
        <sz val="10"/>
        <rFont val="Arial"/>
        <family val="2"/>
      </rPr>
      <t>Frecuencia</t>
    </r>
  </si>
  <si>
    <r>
      <t xml:space="preserve">Plan de Acción
</t>
    </r>
    <r>
      <rPr>
        <sz val="10"/>
        <rFont val="Arial"/>
        <family val="2"/>
      </rPr>
      <t xml:space="preserve">Responsable, fecha implementación, fecha seguimiento, seguimiento. </t>
    </r>
  </si>
  <si>
    <t>Teniendo en cuenta que ingresó la información de PROBABILIDAD e IMPACTO, la matriz automáticamente hará el cálculo para la zona de riesgo inherente</t>
  </si>
  <si>
    <r>
      <t xml:space="preserve">ATRIBUTOS INFORMATIVOS
</t>
    </r>
    <r>
      <rPr>
        <sz val="10"/>
        <rFont val="Arial"/>
        <family val="2"/>
      </rPr>
      <t>Evidencia</t>
    </r>
  </si>
  <si>
    <r>
      <t xml:space="preserve">ATRIBUTOS EFICIENCIA
</t>
    </r>
    <r>
      <rPr>
        <sz val="10"/>
        <rFont val="Arial"/>
        <family val="2"/>
      </rPr>
      <t>Calificación Controles</t>
    </r>
  </si>
  <si>
    <t>Impacto Residual Final (%)</t>
  </si>
  <si>
    <t>Teniendo en cuenta la información ingresada en el campo de Frecuencia con la cual se lleva a cabo la actividad, la matriz esta parametrizada para atribuir la zona de calor donde esta ubicada.</t>
  </si>
  <si>
    <t>Teniendo en cuenta la información ingresada en el campo de Frecuencia con la cual se lleva a cabo la actividad, la matriz esta parametrizada para atribuir el (%) correspondiente de acuerdo a la tabla de probabilidad</t>
  </si>
  <si>
    <t>Esta casilla no se diligencia, depende de la selección en la columna "Tipo"</t>
  </si>
  <si>
    <t>La matriz automáticamente hará el cálculo para el control analizado</t>
  </si>
  <si>
    <t>Teniendo en cuenta la información calculada en la probabilidad inherente y los controles aplicados para el riesgo, la matriz esta parametrizada para atribuir el (%) correspondiente de acuerdo a la tabla de probabilidad</t>
  </si>
  <si>
    <t>Teniendo en cuenta la información calculada en la probabilidad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</si>
  <si>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</si>
  <si>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el (%) correspondiente de acuerdo a la tabla de probabilidad</t>
  </si>
  <si>
    <r>
      <t>La matriz automáticamente hará el cálculo, acorde con el control o controles definidos con sus atributos analizados, lo que permitirá establecer el</t>
    </r>
    <r>
      <rPr>
        <b/>
        <sz val="10"/>
        <color theme="9" tint="-0.249977111117893"/>
        <rFont val="Arial"/>
        <family val="2"/>
      </rPr>
      <t xml:space="preserve"> nivel de riesgo inherente</t>
    </r>
  </si>
  <si>
    <t>Describa cual es la evidencia que soporta la aplicación del control definido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</si>
  <si>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</si>
  <si>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inicia la aplicación de la actividad de control de tratamiento</t>
  </si>
  <si>
    <t>Fecha en la cual finaliza la aplicación de la actividad de control de tratamiento</t>
  </si>
  <si>
    <t>Defina el indicador o métrica numérica que permitirá definir las posibles desviaciones o el cumplimiento del objetivo de la actividad de control de tratamiento del riesgo.</t>
  </si>
  <si>
    <t>Responsable*</t>
  </si>
  <si>
    <t>Fecha Inicio*</t>
  </si>
  <si>
    <t>Fecha Finalización*</t>
  </si>
  <si>
    <t>Indicador*</t>
  </si>
  <si>
    <t>Seleccione estado de actividad</t>
  </si>
  <si>
    <t xml:space="preserve">Finalizado </t>
  </si>
  <si>
    <t>En Curso</t>
  </si>
  <si>
    <t>Contingencia*</t>
  </si>
  <si>
    <t>Defina la acción que se debe desarrollar ante un posible evento de materialización del riesgo. Esta debe ser la acción inmediata que hará el proceso una vez identifique la materialización de su riesgo.</t>
  </si>
  <si>
    <r>
      <t xml:space="preserve"> - </t>
    </r>
    <r>
      <rPr>
        <b/>
        <sz val="10"/>
        <rFont val="Arial"/>
        <family val="2"/>
      </rPr>
      <t xml:space="preserve"> Hoja "Tabla de probabilidad": </t>
    </r>
    <r>
      <rPr>
        <sz val="10"/>
        <rFont val="Arial"/>
        <family val="2"/>
      </rPr>
      <t>Tabla referente para todos los cálculos (no se diligencia)</t>
    </r>
  </si>
  <si>
    <r>
      <t xml:space="preserve"> - </t>
    </r>
    <r>
      <rPr>
        <b/>
        <sz val="10"/>
        <rFont val="Arial"/>
        <family val="2"/>
      </rPr>
      <t xml:space="preserve"> Hoja "Tabla de Impacto": </t>
    </r>
    <r>
      <rPr>
        <sz val="10"/>
        <rFont val="Arial"/>
        <family val="2"/>
      </rPr>
      <t>Tabla referente para todos los cálculos (no se diligencia)</t>
    </r>
  </si>
  <si>
    <t>La CVP define y actualiza su instrumento de riesgos de gestión con el propósito de facilitar el ejercicio de identificación, análisis, evaluación y seguimiento de los riesgos de gestión a los cuales se encuentra expuesta la entidad, el presente formato desarrolla un esquema completo acorde con los contenidos metodológicos de la Guía para la Administración del Riesgo y el diseño de controles V5, y adaptado a la POLÍTICA DE ADMINISTRACIÓN DEL RIESGO definida por la Entidad.</t>
  </si>
  <si>
    <t>Antes de iniciar con el diligenciamiento de la información en la matriz, se requiere haber avanzado en el análisis del proceso, su objetivo, alcance, actividades clave (Caracterización), considere los lineamientos establecidos en la Política de Riesgos de la CVP.</t>
  </si>
  <si>
    <t>Nro.</t>
  </si>
  <si>
    <r>
      <t xml:space="preserve">Consolida o resume los análisis sobre impacto + causa inmediata + causa raíz, permitiendo contar con una redacción clara y concreta del riesgo identificado. Tenga en cuenta la estructura de alto nivel establecida en al guía, inicia con </t>
    </r>
    <r>
      <rPr>
        <b/>
        <sz val="10"/>
        <color theme="9" tint="-0.249977111117893"/>
        <rFont val="Arial"/>
        <family val="2"/>
      </rPr>
      <t>POSIBILIDAD DE + Impacto para la entidad (Qué) + Causa Inmediata (Cómo) + Causa Raíz (Por qué)</t>
    </r>
  </si>
  <si>
    <t>Utilice la lista de despliegue que se encuentra parametrizada, le aparecerán las opciones: i)Daños Activos Físicos, ii)Ejecución y Administración de procesos, iii)Fallas Tecnológicas, iv)Relaciones Laborales, v)Usuarios, productos y practicas organizacionales.</t>
  </si>
  <si>
    <t>Defina el # de veces que se ejecuta la actividad durante el año, (Recuerde la probabilidad e ocurrencia del riesgo se define como el No. de veces que se pasa por el punto de riesgo en el periodo de 1 año). La matriz automáticamente hará el cálculo para el nivel de probabilidad inherente.</t>
  </si>
  <si>
    <t>Utilice la lista de despliegue que se encuentra parametrizada, le aparecerán las opciones de la tabla de Impacto. La matriz automáticamente hará el cálculo para el nivel de impacto inherente</t>
  </si>
  <si>
    <t>Corresponde al número único asignado para cada control dentro de cada riesgo</t>
  </si>
  <si>
    <t>Utilice la lista de despliegue que se encuentra parametrizada, le aparecerán las opciones: i)Preventivo, ii)Detectivo, iii)Correctivo.</t>
  </si>
  <si>
    <t>Utilice la lista de despliegue que se encuentra parametrizada, le aparecerán las opciones: i)Automático, ii)Manual.</t>
  </si>
  <si>
    <t>Utilice la lista de despliegue que se encuentra parametrizada, le aparecerán las opciones: i)Documentado, ii)Sin documentar.</t>
  </si>
  <si>
    <t>Utilice la lista de despliegue que se encuentra parametrizada, le aparecerán las opciones: i)Continua, ii)Aleatoria.</t>
  </si>
  <si>
    <t>Utilice la lista de despliegue que se encuentra parametrizada, le aparecerán las opciones: i)Con Registro, ii) Sin Registro.</t>
  </si>
  <si>
    <t>Utilice la lista de despliegue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</si>
  <si>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tercerización), indicando información relevante. </t>
  </si>
  <si>
    <t>Utilice la lista de despliegue que se encuentra parametrizada, le aparecerán las opciones: i)Finalizado, ii)En curso, la selección en este caso dependerá de las acciones del plan que se hayan establecido en cada caso.</t>
  </si>
  <si>
    <t>evalúa</t>
  </si>
  <si>
    <t>Daños Activos Físicos</t>
  </si>
  <si>
    <t>Reputacionales</t>
  </si>
  <si>
    <t>Ejecución y Administración de procesos</t>
  </si>
  <si>
    <t>Fallas Tecnológicas</t>
  </si>
  <si>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</si>
  <si>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</si>
  <si>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</si>
  <si>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</si>
  <si>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</si>
  <si>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</si>
  <si>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 xml:space="preserve">Concertar un Cronograma de actividades que permita establecer con claridad el tiempo de las actividades del proceso y por tanto los tiempo de las ejecución presupuestal </t>
  </si>
  <si>
    <t>1 Cronograma de actividades</t>
  </si>
  <si>
    <t>Cronograma de actividades del proceso MB</t>
  </si>
  <si>
    <t>Acta de reunión</t>
  </si>
  <si>
    <t>Mesas de trabajo realizadas/Mesas de trabajo programadas</t>
  </si>
  <si>
    <t xml:space="preserve">30/04/2021 
</t>
  </si>
  <si>
    <t xml:space="preserve">Acta de reunión y listado de asistencia </t>
  </si>
  <si>
    <t>Acta de reunión y listado de asistencia</t>
  </si>
  <si>
    <t>Ajustar el procedimiento 2208-MB-Pr-02 ESTUDIOS DE PREVIABILIDAD y los formatos a los que haya lugar, de tal manera que se posibilite registrar las consultas a las entidades o partes interesadas y la consulta directa en las plataformas o portales digitales.</t>
  </si>
  <si>
    <t xml:space="preserve">Capacitación a los profesionales responsables del procedimiento sobre las actividades y formatos del procedimiento </t>
  </si>
  <si>
    <t>Procedimiento 208-MB-Pr-02 ESTUDIOS DE PREVIABILIDAD, en la versión 8.</t>
  </si>
  <si>
    <t>1 Procedimiento actualizado</t>
  </si>
  <si>
    <t>1 Capacitación</t>
  </si>
  <si>
    <t>Sustracción indebida y/o alteración de documentos de los expedientes por desconocimiento de los procedimientos de la dirección</t>
  </si>
  <si>
    <t>Falta de transferencia oportuna de los documentos generados para la actualización del expediente.</t>
  </si>
  <si>
    <t>Generar reporte que permita evidenciar la entrega de documentos producidos por los integrantes de los equipos misionales y que hacen parte de los expedientes misionales de REAS y comparar el reporte con el listado de los integrantes de los grupos misionales para identificar quienes no han entregado documentos a los expedientes.</t>
  </si>
  <si>
    <t>2 Comunicados expedidos y socializados por la Directora de Reasentamientos al equipo de trabajo de la Dirección</t>
  </si>
  <si>
    <t>40 expedientes revisados en la vigencia</t>
  </si>
  <si>
    <t xml:space="preserve">Alta rotación de personal que no facilita el adecuado manejo de la herramienta GIS </t>
  </si>
  <si>
    <t xml:space="preserve">Desconocimiento de los procedimientos de la Dirección </t>
  </si>
  <si>
    <t>20 expedientes revisados en la vigencia</t>
  </si>
  <si>
    <t>Falta de corresponsabilidad de los hogares en cuanto al cumplimiento de los requisitos legales previstos para su reubicación y búsqueda de su alternativa habitacional definitiva</t>
  </si>
  <si>
    <t xml:space="preserve">Actualizar los procedimientos de la Dirección de Reasentamientos,  en el marco del Decreto 330 del 2020, que permita optimizar tiempos de la Reubicación de las familias. </t>
  </si>
  <si>
    <t>Director de Reasentamientos y/o a quien delegue</t>
  </si>
  <si>
    <t>No. procedimientos actualizados / 6 procedimientos planeados actualizar</t>
  </si>
  <si>
    <t xml:space="preserve">6 Procedimientos actualizados </t>
  </si>
  <si>
    <t>Desconocimiento de la normatividad vigente.</t>
  </si>
  <si>
    <t>Director Jurídico y/o a quien delegue</t>
  </si>
  <si>
    <t>1 Sensibilización realizada</t>
  </si>
  <si>
    <t>Presentación y/o  listas de asistencia</t>
  </si>
  <si>
    <t>Falta de seguimiento y control de los Procesos asignados.</t>
  </si>
  <si>
    <t>Rotación de los Abogados Apoderados.
Desactualización de SIPROJ - WEB.</t>
  </si>
  <si>
    <t>Verificar la actualización de los procesos en Siproj  a través del informe entregado por los abogados en sus cuentas de cobro</t>
  </si>
  <si>
    <t>Actas de Reunión mensual</t>
  </si>
  <si>
    <t>Cuenta aprobada</t>
  </si>
  <si>
    <t>11 Actas de Reunión de seguimiento a contrato (en la vigencia).</t>
  </si>
  <si>
    <t>Cuenta verificadas  /   Cuenta aprobadas</t>
  </si>
  <si>
    <t>Cuando se cambia el Secretario del Comité, no se realiza inducción a puesto de trabajo.</t>
  </si>
  <si>
    <t>Desconocimiento normativo</t>
  </si>
  <si>
    <t>Información entregada por los programas misionales esta desactualizada, incompleta o es poco clara.</t>
  </si>
  <si>
    <t>Desconocimiento o no aplicación del lenguaje claro e incluyente por parte del personal del proceso de Servicio al Ciudadano.</t>
  </si>
  <si>
    <t>Solicitar a las dependencias o áreas de la CVP, el suministro de información actualizada de los tramites y servicios que han sido modificados e información relevante que sea de interés para la ciudadanía.</t>
  </si>
  <si>
    <t>Socializar de manera cuatrimestral los trámites y servicios con los que cuenta la entidad y socializar inmediatamente la información que sea suministrada por las dependencia de la Entidad la información relevante que sea de interés para la ciudadanía.</t>
  </si>
  <si>
    <t>Director de Gestión Corporativa y CID y/o a quien delegue</t>
  </si>
  <si>
    <t>(No. de correos remitidos / No. de correos programados (12)) * 100</t>
  </si>
  <si>
    <t>(No. de socializaciones realizadas / No. de socializaciones programadas (3)) * 100</t>
  </si>
  <si>
    <t>Correos electrónicos solicitando información</t>
  </si>
  <si>
    <t>Presentación y/o lista de asistencia</t>
  </si>
  <si>
    <t>Los supervisores de contrato no remiten la documentación completa al expediente contractual.</t>
  </si>
  <si>
    <t>Adoptar circular de pagos 2021 referente al formato 208-DGC-FT-84 Acta radicación documentos pago a proveedores - persona jurídica.</t>
  </si>
  <si>
    <t>1 Circular de pagos 2021 adoptada</t>
  </si>
  <si>
    <t xml:space="preserve">Circular de pagos 2021 </t>
  </si>
  <si>
    <t>Falta de integridad del funcionario encargado del proceso.</t>
  </si>
  <si>
    <t>Realizar una (1) socialización sobre violación de la reserva legal a los involucrados en el proceso de Gestión de Control Interno Disciplinario.</t>
  </si>
  <si>
    <t>Socialización efectuada</t>
  </si>
  <si>
    <t>1 socialización efectuada</t>
  </si>
  <si>
    <t>Teniendo en cuenta que la titulación es un proceso rogado se requiere la voluntariedad del beneficiario para el lleno de los requisitos legales</t>
  </si>
  <si>
    <t xml:space="preserve">Falta de  revisión y análisis de la información suministrada en cada uno de los componentes social, validación con FONVIVIENDA, técnico y jurídico </t>
  </si>
  <si>
    <t>Generar mensualmente un informe por componente y funcionario  para identificar los tiempos  que los expedientes permanecen en cada uno.</t>
  </si>
  <si>
    <t>Director de Urbanización y Titulación y/o a quien delegue</t>
  </si>
  <si>
    <t>Falta de seguimiento y control  del Plan Anual de Adquisiciones, por parte de los proyectos de inversión y gastos de funcionamiento</t>
  </si>
  <si>
    <t>Emitir informes de ejecución presupuestal a cada uno de los ordenadores de gasto sobre el comportamiento del presupuesto de gastos de la vigencia, giros, reservas presupuestales y pasivos exigibles con sus respectivas recomendaciones.</t>
  </si>
  <si>
    <t>Emitir informes de programación y ejecución de PAC a cada uno de los ordenadores de gasto con sus respectivas recomendaciones.</t>
  </si>
  <si>
    <t>Informes de seguimiento a la ejecución del presupuesto de gastos de la vigencia, giros, reservas presupuestales y pasivos exigibles</t>
  </si>
  <si>
    <t>12 Informes de seguimiento a la ejecución del presupuesto de gastos de la vigencia, giros, reservas presupuestales y pasivos exigibles</t>
  </si>
  <si>
    <t>Informes de programación y ejecución de PAC</t>
  </si>
  <si>
    <t>Doce (12) Informes de programación y ejecución de PAC</t>
  </si>
  <si>
    <t>Subdirector Financiero y/o a quien delegue</t>
  </si>
  <si>
    <t>Desconocimiento o demora en los términos para el cierre de las acciones del Plan de Mejoramiento.</t>
  </si>
  <si>
    <t xml:space="preserve">Desarrollo de mesas de trabajo trimestral con  el equipo para hacer seguimiento a los compromisos establecidos en el Plan de Mejoramiento de  Contraloría de Bogotá D.C.  a cargo de la DUT, </t>
  </si>
  <si>
    <t>Actas de mesas de trabajo</t>
  </si>
  <si>
    <t>Los procesos generadores de información financiera no remiten los reportes o información establecida en los procedimientos o lo hacen de manera no oportuna o de manera inexacta.</t>
  </si>
  <si>
    <t>Aplicación incorrecta de los principios de contabilidad
Aplicación inadecuada del criterio de clasificación del hecho económico establecido en el Marco Normativo para Entidades de Gobierno.
Realización de cálculos errados o aplicación de criterios de medición posterior que no corresponden al Marco Normativo para Entidades de Gobierno.</t>
  </si>
  <si>
    <t>Doce (12) Conciliaciones Interareas</t>
  </si>
  <si>
    <t>Probabilidad de fraude o practicas inadecuadas frente al acceso y custodia de títulos valores en la Caja Fuerte de la Entidad.</t>
  </si>
  <si>
    <t>Desconocimiento de las actividades contempladas en el instructivo 208-SFIN-In-03 PROT. SEGURIDAD TESORERIA DE LA CVP</t>
  </si>
  <si>
    <t>Una (1) jornada de socialización y/o capacitación</t>
  </si>
  <si>
    <t>Subdirector Financiero y/o Tesorero</t>
  </si>
  <si>
    <t xml:space="preserve">
Entrega de información fuera de las fechas establecidas para publicación.</t>
  </si>
  <si>
    <t>Falta de cronograma con fechas límite de entrega para publicaciones por parte de las áreas que la producen.</t>
  </si>
  <si>
    <t xml:space="preserve">2 Piezas graficas </t>
  </si>
  <si>
    <t>Jefe Oficina Asesora de Comunicaciones y/o a quien delegue</t>
  </si>
  <si>
    <t>2 Piezas graficas y/o audiovisual socializada</t>
  </si>
  <si>
    <t>No realizar los diagnósticos  y anteproyecto del Plan Estratégico de Talento Humano con la debida antelación para cumplir con los tiempos establecidos.</t>
  </si>
  <si>
    <t>Debilidad en la socialización y divulgación del Plan Estratégico de Talento Humano</t>
  </si>
  <si>
    <t>Realizar el diagnóstico de necesidades para la elaboración del Plan Institucional de Capacitaciones y el Plan de Bienestar e Incentivos vigencia 2022. 
Citar y presentar ante la Comisión de Personas las actividades que se implementarán.</t>
  </si>
  <si>
    <t>Subdirector Administrativo o a quien delegue</t>
  </si>
  <si>
    <t xml:space="preserve">Un (1) diagnóstico de necesidades para la elaboración del PIC y el PBI </t>
  </si>
  <si>
    <t>Actas de Comisión de Personal,
Diagnóstico de Necesidades</t>
  </si>
  <si>
    <t>Deterioro o evento interno o externo de herramientas y/o elementos tecnológicos, que genera indisponibilidad total o parcial de los mismos.</t>
  </si>
  <si>
    <t>Desconocimiento de los usuarios de la entidad frente al buen uso de herramientas y/o elementos tecnológicos de la entidad</t>
  </si>
  <si>
    <t>Desarrollar una reunión mensual donde se pueda realizar el seguimiento a la ejecución del plan anual de adquisiciones</t>
  </si>
  <si>
    <t>Jefe Oficina TIC</t>
  </si>
  <si>
    <t>Numero de reuniones mensuales / 1 reunión mensual propuesta</t>
  </si>
  <si>
    <t xml:space="preserve">Numero de Piezas graficas o campaña ejecutadas / 4 Piezas graficas o campaña emitida planeada en la vigencia </t>
  </si>
  <si>
    <t>1 Acta de reunión mensual</t>
  </si>
  <si>
    <t>Piezas graficas o campaña emitida</t>
  </si>
  <si>
    <t>Líderes de política de gobierno digital que actualizan permanentemente sus directrices.</t>
  </si>
  <si>
    <t>Falta de personal directo con la entidad, lo cual dificulta la continuidad de los procesos y el conocimiento adquirido.</t>
  </si>
  <si>
    <t xml:space="preserve">
Se socializará al equipo de la Oficina TIC el proceso para la revisión del marco normativo en los documentos del proceso TIC que sean generados y/o actualizados por parte de los responsables de los servicios de TI.</t>
  </si>
  <si>
    <t>1 Socialización realizada</t>
  </si>
  <si>
    <t>Ausencia de apropiación del uso y cuidado de los bienes por parte de los funcionarios y contratistas</t>
  </si>
  <si>
    <t>Registro de movimientos de los elementos  sin la autorización requerida</t>
  </si>
  <si>
    <t>Mediante inspecciones aleatorias a las diferentes dependencias de la CVP, se validara la asignación de los recursos a los funcionarios y/o contratistas.</t>
  </si>
  <si>
    <t>31/11/2021</t>
  </si>
  <si>
    <t xml:space="preserve"> Inspecciones aleatorias desarrolladas / 5 inspecciones aleatorias programadas </t>
  </si>
  <si>
    <t>Acta de Inspecciones aleatorias a las diferentes dependencias de la CVP,
Lista de chequeo</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</si>
  <si>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</si>
  <si>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Deficiente idoneidad, falta de experticia y competencia técnica requeridas para realizar los trabajos de aseguramiento y consultoría aprobados en el Plan Anual de Auditorías
Deficiencia en la calidad y trazabilidad de la información entregada a la Asesoría de Control Interno por parte de las demás dependencias
Comprensión inadecuada del tema a evaluar por parte del funcionario o contratista que realizará el trabajo de aseguramiento o consultoría</t>
  </si>
  <si>
    <t>Asesor de Control Interno</t>
  </si>
  <si>
    <t>Actas de reunión con compromisos sobre la entrega de la información</t>
  </si>
  <si>
    <t xml:space="preserve">Fenómenos naturales o antropogénicos, tales como inundaciones, incendios, terremotos, asonadas, entre otros. </t>
  </si>
  <si>
    <t xml:space="preserve">Aplicación del Sistema Integrado de Conservación y su Programa de Emergencias y manejo de desastres </t>
  </si>
  <si>
    <t>208-SADM-Ft-143 TABLERO DE CONTROL V1</t>
  </si>
  <si>
    <t>Sistema Integrado de Conservación implementado</t>
  </si>
  <si>
    <t xml:space="preserve">Equipos de gestión documental que no implementan los procesos e instrumentos archivísticos dispuestos dentro del proceso de gestión documental </t>
  </si>
  <si>
    <t>A quien delegue el Subdirector Administrativo  realizará cuatrimestralmente seguimiento a la aplicación de las Tablas de Retención Documental  los cuales quedan evidenciados en actas de visita (Actas de seguimiento a TRD).  Visitas programadas a los archivos de gestión de las dependencias y procesos</t>
  </si>
  <si>
    <t>Realizar las transferencias primarias de cada una de las dependencias.</t>
  </si>
  <si>
    <t xml:space="preserve">Transferencias primarias </t>
  </si>
  <si>
    <t xml:space="preserve">Jefe Oficina Asesora de Planeación y Equipo de trabajo que delegue </t>
  </si>
  <si>
    <t>Acta de la mesa de trabajo</t>
  </si>
  <si>
    <t>1 Mesa de trabajo trimestral</t>
  </si>
  <si>
    <t>Falta de un sistema que permita administrar la documentación del SIG</t>
  </si>
  <si>
    <t xml:space="preserve">Actualizar cada vez que se requiera el Listado Maestro de documentos y la pag Web de la entidad, buscando mantener la disponibilidad de la Documentación del Sistema Integrado de Gestión, acorde a los requerimientos de los responsables de Procesos. </t>
  </si>
  <si>
    <t>Enviar de manera trimestral correo institucional a la Oficina de Tecnología de la Información y las Comunicaciones, solicitando la evidencia del back up, de forma tal que se garantice que la información contenida en el Sistema Integrado de Gestión esta correctamente salvaguardada.</t>
  </si>
  <si>
    <t>Correo institucional</t>
  </si>
  <si>
    <t>1 Memorando</t>
  </si>
  <si>
    <t>4 Correos enviados en la vigencia</t>
  </si>
  <si>
    <t>1 Memorando semestral</t>
  </si>
  <si>
    <t>1 Socialización semestral</t>
  </si>
  <si>
    <t>No oportunidad en la planeación por falta de cultura organizacional para la planeación</t>
  </si>
  <si>
    <t>Debido a la no implementación y entrega de las obras por la debilidad de los mecanismos para el alineamiento y control del proyecto</t>
  </si>
  <si>
    <t>Pérdida de capacidad en la ejecución del proyecto</t>
  </si>
  <si>
    <t>Debido a la interpretación errónea de la normatividad vigente por falta conocimiento del valor normativo superior a los preceptos constitucionales.</t>
  </si>
  <si>
    <t>Debido a la entrega inoportuna de los productos requeridos porque no se realizó el debido proceso de calidad.</t>
  </si>
  <si>
    <t>Posibilidad de pérdida de la capacidad en la ejecución del proyecto de inversión debido a la no oportunidad en la planeación por falta de cultura organizacional para la planeación.</t>
  </si>
  <si>
    <t>Lista de asistencia y/o acta y presentación</t>
  </si>
  <si>
    <t xml:space="preserve">1 Capacitación </t>
  </si>
  <si>
    <t>Director Mejoramiento de Vivienda o a quien delegue</t>
  </si>
  <si>
    <t>Orfeo (documento radicado)</t>
  </si>
  <si>
    <t>Solicitar y validar el reporte mensual generado por la Curaduría Pública Social, en donde se evidencie tiempos y trámites realizados para la expedición del acto de reconocimiento y/o licencia de construcción, para definir acciones a tomar de acuerdo a lo evidenciado.</t>
  </si>
  <si>
    <t>Acta de Trabajo</t>
  </si>
  <si>
    <t>4 Mesas de trabajo</t>
  </si>
  <si>
    <t>Posibilidad de ilegalidad del acto administrativo debido a la interpretación errónea de la normatividad vigente por falta de conocimiento del valor normativo superior a los preceptos constitucionales.</t>
  </si>
  <si>
    <t>Director Técnico de Mejoramiento de Barrios y/o a quien delegue</t>
  </si>
  <si>
    <t xml:space="preserve">Emitir y socializar un comunicado semestral al equipo de la Dirección de Reasentamientos con los lineamientos archivísticos legales vigentes, que garantice el correcto uso de los expediente. 
</t>
  </si>
  <si>
    <t>No. De  comunicados emitidos y socializados  / 2 comunicados emitidos y socializados</t>
  </si>
  <si>
    <t>Revisar trimestralmente y de manera aleatoria 10 expedientes que su condición sea con un movimiento menor a 15 días.</t>
  </si>
  <si>
    <t xml:space="preserve">No. De expedientes revisados trimestralmente / 40 expedientes a revisar en la vigencia </t>
  </si>
  <si>
    <t xml:space="preserve">Revisar trimestralmente y de manera aleatoria 5 expedientes activos de la vigencia 2020, en el GIS. </t>
  </si>
  <si>
    <t>No. De expedientes revisados trimestralmente / 20 expedientes a revisar en la vigencia</t>
  </si>
  <si>
    <t xml:space="preserve">Emitir y socializar un comunicado semestral al equipo de la Dirección de Reasentamientos con los lineamientos para el registro de información en el GIS (se realiza actualización el  segundo semestre solo si se presentan cambios en la normatividad o lineamientos). </t>
  </si>
  <si>
    <t>Semestralmente con los abogados nuevos que ingresen al equipo de trabajo se deberá socializar el protocolo 208-DJ-Ft-53 PROTOCOLO DE INDUCCIÓN Y ENTRENAMIENTO PUESTO DE TRABAJO - V1.</t>
  </si>
  <si>
    <t>Realizar reuniones mensuales entre el Abogado Apoderado con el apoyo a la Supervisión o Supervisor del contrato, para verificar que las actuaciones se encuentren actualizadas en Siproj.</t>
  </si>
  <si>
    <t>Informe en formato Excel entregado por el funcionario encargado del reparto.</t>
  </si>
  <si>
    <t>11 Informes en formato Excel entregado por el funcionario encargado del reparto, para toda la vigencia</t>
  </si>
  <si>
    <t>Falta de gestión de pagos de los recursos de la vigencia y de las reservas presupuestales por parte de los ordenadores de gasto y supervisores, previo cumplimiento de las obligaciones contractuales por parte de los contratistas
Falta de gestión en la depuración de pasivos exigibles, previo cumplimiento de las obligaciones contractuales por parte de los contratistas. 
Baja ejecución del Plan Anual Mensualizado de Caja PAC de los recursos de vigencia y de reserva presupuestal.</t>
  </si>
  <si>
    <t>4 Actas de Comité Técnico sobre avance de obra.</t>
  </si>
  <si>
    <t>Revisar selectivamente de manera mensual los hechos económicos reconocidos en el sistema de información de gestión contable.</t>
  </si>
  <si>
    <t xml:space="preserve">Aplicación incorrecta del instructivo 208-SFIN-In-03 PROT. SEGURIDAD TESORERIA DE LA CVP y del procedimiento 208 SFIN-Pr-11 OPERACIONES DE TESORERIA
Omisión de practicas adecuadas frente a la custodia de títulos valores de la caja fuerte
Descuido en la custodia y manejo de los dispositivos "token" </t>
  </si>
  <si>
    <t>Realizar una (1) jornada de socialización y/o capacitación del instructivo 208-SFIN-In-03 PROT. SEGURIDAD TESORERIA DE LA CVP, articulado con el procedimiento 208 SFIN-Pr-11 OPERACIONES DE TESORERIA a los servidores públicos del proceso de Gestión Financiera</t>
  </si>
  <si>
    <t xml:space="preserve">Desarrollar una socialización semestral que permita describir el procedimiento, los tiempos para las solicitudes y responsables para la solicitud de publicaciones </t>
  </si>
  <si>
    <t xml:space="preserve">Basado en la identificación trimestral de las causas mas recurrentes reportadas por los usuarios en el GLPI en cuanto a los soportes técnicos sobre los elementos y/o herramientas tecnológicas, se realizarán campañas de comunicación que fomenten al apropiado uso de los elementos tecnológicos a disposición </t>
  </si>
  <si>
    <t>Acta de socialización</t>
  </si>
  <si>
    <t># de transferencias realizadas / # de transferencias programadas</t>
  </si>
  <si>
    <t>Evaluar semestralmente mediante una mesa de trabajo la documentación que norma el manejo de los contenidos del Sistema Integrado de Gestión dentro de la CVP, con el propósito de identificar las posibles  actualizaciones o ajustes a que de lugar.</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</si>
  <si>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deberá ser reportada a la OAP para su respectivo tramite de ajuste </t>
  </si>
  <si>
    <t xml:space="preserve">Realizar semestralmente una jornada de capacitación con el personal de la Dirección de Mejoramiento de Vivienda para la planeación del proyecto de inversión de la siguiente vigencia </t>
  </si>
  <si>
    <t>Generar las alertas necesarias a la OAP para la reformulación de manera inmediata del proyecto de inversión mediante una mesa de trabajo con la dirección</t>
  </si>
  <si>
    <t>Continuar con la implementación del plan de gestión social, generando los controles y medidas de acompañamiento social que sean pertinentes, mediante espacios de dialogo cada vez que se consideren necesarias y/o mesas de trabajo del equipo social.</t>
  </si>
  <si>
    <t>Realizar una consulta ante el proceso de Prevención del Daño Antijurídico y Representación Jurídica, para solicitar concepto sobre la posibilidad de pago de arrendamiento a los hogares con asignación de subsidio y programación de obra durante el tiempo de la ejecución de la misma.</t>
  </si>
  <si>
    <t>Generar la alerta ante la Dirección y a las demás dependencias que de lugar para tomar las medidas pertinentes</t>
  </si>
  <si>
    <t>Posibilidad de retraso o incumplimiento de las metas debido a la entrega inoportuna  de productos requeridos, por errores en la ejecución y la gestión de los procesos, porque no se realizó el debido control de calidad y/o por cambios en la normatividad</t>
  </si>
  <si>
    <t xml:space="preserve">Incorporar en la gestión del proyecto las mesas técnicas cada vez que sea necesario, para la socialización y aplicación de criterios normativos y técnicos (lineamientos de diseño e ingeniería) que el equipo técnico debe tener en cuenta durante el proceso con el fin de evitar reprocesos. </t>
  </si>
  <si>
    <t>Realizar semestralmente una jornada de capacitación con el personal de la Dirección de Mejoramiento de Vivienda sobre la aplicación de criterios normativos y técnicos (lineamientos de diseño e ingeniería) que el equipo técnico debe tener en cuenta durante el proceso</t>
  </si>
  <si>
    <t>Debido a deficiencia en la priorización de los requerimientos por control inadecuado de los tiempos a las solicitudes y trámite.</t>
  </si>
  <si>
    <t>Posibilidad de incumpliendo del trámite debido a deficiencia en la priorización de los requerimientos por control inadecuado de los tiempos a las solicitudes y trámites.</t>
  </si>
  <si>
    <t xml:space="preserve">Realizar mesas de trabajo mensualmente de seguimiento de todos los tramites radicados ante la Curaduría. </t>
  </si>
  <si>
    <t>Informar ante la Oficina de Control Interno Disciplinario para que ellos tomen las medidas pertinentes</t>
  </si>
  <si>
    <t>Incorporación de actualización normativa en las jornadas de información, formación y alineación  semestrales del equipo de la DMV y de ser necesario la programación de mesas técnicas para la precisión del lineamiento normativo y jurídico.</t>
  </si>
  <si>
    <t>Realizar semestralmente una jornada de capacitación con el personal de la Dirección de Mejoramiento de Vivienda en cuanto a la actualización normativa del proceso.</t>
  </si>
  <si>
    <t xml:space="preserve">Sensibilizar a los equipos de trabajo de la DMB y los contratistas de obra e interventoría en la implementación de la metodología para el registro de un plan de inspección y control ejercido en las modificaciones de los diseños durante la ejecución de las obras </t>
  </si>
  <si>
    <t xml:space="preserve">1 Sensibilización </t>
  </si>
  <si>
    <t>Posibilidad de manejar los archivos físicos en la Dirección de Reasentamientos, de manera inapropiada.</t>
  </si>
  <si>
    <t>Posibilidad de presentar información en el Sistema de Información Geográfica con inconsistencias</t>
  </si>
  <si>
    <t>Imposibilidad para acceder a una solución habitacional definitiva.</t>
  </si>
  <si>
    <t>Posibilidad de encontrar persistencia en la situación de los beneficiarios, lo que origina la vinculación al programa de reasentamientos en periodos superiores a 3 años.</t>
  </si>
  <si>
    <t>Aplicación inadecuada de la normatividad vigente, que puede generar perdida de Procesos Judiciales o  sanciones.</t>
  </si>
  <si>
    <t>Posibilidad de presentar desactualización en la normatividad vigente o duplicidad en los conceptos por parte de los profesionales adscritos a la Dirección, debido al constante cambio normativo, además como consecuencia a la falta de verificación de los Conceptos que han sido emitidos por esta Dirección.</t>
  </si>
  <si>
    <t>Posibilidad de que los procesos Jurídicos puedan quedar desprotegidos ante cualquier actuación que se presente, por falta de seguimiento, debido a la rotación que se presenta de Abogados Apoderados.</t>
  </si>
  <si>
    <t>Revisar mensualmente la información registrada en el Siproj, verificando que este actualizada con la ultima actuación. Consulta de Rama Judicial con la que se verifica que el Proceso en el  Siproj este actualizada la ultima actuación.</t>
  </si>
  <si>
    <t>N/A</t>
  </si>
  <si>
    <t>Posibilidad de incumplir la periodicidad en que el Comité de Conciliaciones se debe reunir (teniendo en cuenta el Establece el artículo 2.2.4.3.1.2.4. del Decreto 1069 de 2015 y así como el Articulo 10 del capitulo ll del Acuerdo 010 de 2018 de la CVP)</t>
  </si>
  <si>
    <t>Posibilidad de orientar de manera inadecuada a la ciudadanía sobre los trámites y servicios que ofrece la entidad y la no utilización de un lenguaje claro e incluyente por parte del personal del proceso de Servicio al Ciudadano sobre los trámites y servicios ofrecidos por la entidad.</t>
  </si>
  <si>
    <t>Ausencia de documentos en el expediente contractual (persona jurídica) durante la ejecución de contratos celebrados por la Entidad.</t>
  </si>
  <si>
    <t>Falta de conocimiento normativo conforme a lo consagrado en el artículo 95 de la Ley 734 de 2002:</t>
  </si>
  <si>
    <t>Realizar mensualmente acta de reparto de expedientes disciplinarios relacionando el numero de expediente. El profesional de la Oficina de Control Disciplinario debe realizar formato  208-CID-ft-34 Acta de reparto expedientes disciplinarios en el cual se compromete a guardar reserva de la actuación disciplinaria.</t>
  </si>
  <si>
    <t>Posibilidad de proyectar de manera tardía las resoluciones para titular por reproceso en tramites desde la creación del expediente, debido a insuficiencia de los documentos necesarios para dar continuidad al proceso técnico y poder obtener el avaluó del predio</t>
  </si>
  <si>
    <t>Posibilidad de presentar falencias en la ejecución de compromisos y giros de los recursos programados en la vigencia, afectando drásticamente en el cumplimiento de las metas y generando rezagos por encima de lo establecido por parte de la Secretaria de Hacienda Distrital.</t>
  </si>
  <si>
    <t>Subdirector(a) Financiero(a)
Líder Profesional de Presupuesto</t>
  </si>
  <si>
    <t>Subdirector(a) Financiero(a)
Líder Profesional de Pagos</t>
  </si>
  <si>
    <t>Desarrollo de las acciones de mejora propuestas en el plan de mejoramiento incumplidas, resultante de los hallazgos detectados por la Contraloría de Bogotá D.C. de Bogotá</t>
  </si>
  <si>
    <t>Posibilidad de generar información financiera sin las características fundamentales de relevancia y representación fiel establecidas en el Régimen de Contabilidad Pública</t>
  </si>
  <si>
    <t>Anualmente se enviara por parte del encargado del proceso, cronograma de sostenibilidad contable a las áreas generadoras de información financiera, el cual contiene las fechas de los diferentes reportes. Elaborar el cronograma de sostenibilidad contable socializando a cada una de las áreas generadoras de información financiera la importancia del reporte</t>
  </si>
  <si>
    <t>El contador realizara mensualmente el seguimiento y revisión aleatoria de los cálculos o aplicación de criterios. Realizar el seguimiento y revisión aleatoria de los cálculos o aplicación de los criterios de medición posterior que no corresponden al Marco Normativo para Entidades de Gobierno.</t>
  </si>
  <si>
    <t>El tesorero realizara anualmente control y seguimiento a la aplicación del instructivo 208-SFIN-In-03 PROT. SEGURIDAD TESORERIA DE LA CVP y en el procedimiento 208 SFIN-Pr-11 OPERACIONES DE TESORERIA. Auditoria regular para el seguimiento a la cada una de las actividades contempladas en el instructivo 208-SFIN-In-03 PROT. SEGURIDAD TESORERIA DE LA CVP y en el procedimiento 208 SFIN-Pr-11 OPERACIONES DE TESORERIA.
En caso de presentar desviaciones se realizaran nuevas auditorias especiales o planes de mejoramiento para dar cumplimiento a la aplicación del instructivo 208-SFIN-In-03 PROT. SEGURIDAD TESORERIA DE LA CVP y el procedimiento 208 SFIN-Pr-11 OPERACIONES DE TESORERIA</t>
  </si>
  <si>
    <t xml:space="preserve">Posibilidad de omitir en la Página Web de la entidad toda la información que por normatividad se debe hacer y todas las acciones y encuentros de participación ciudadana realizadas con nuestros beneficiarios son una obligación que nos permite mejorar la interacción. </t>
  </si>
  <si>
    <t>Mensualmente el Web Master ejerce el control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En caso de encontrar desviaciones el web master se acerca a la OAP y consulta con el enlace si la información fue enviada y subida a la carpeta de calidad y solicita su aprobación para subir a la WEB</t>
  </si>
  <si>
    <t>Posibilidad de 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</si>
  <si>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Posibilidad de que se presenten falla y/o falta de herramientas y/o elementos tecnológicos o indisponibilidad de los mismos, por factores internos o externos, que afecten el normal desarrollo de las labores diarias en la CVP</t>
  </si>
  <si>
    <t>Posibilidad de 
desactualización de  las herramientas de gestión de las tecnologías de la información y las comunicaciones, dado que constantemente se actualizan y despliegan Leyes, Normas, Lineamientos.</t>
  </si>
  <si>
    <t>Semestralmente el delegado por el Jefe Oficina de Tecnologías de la Información y las Comunicaciones, debe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t>
  </si>
  <si>
    <t>Posibilidad de custodia y movimiento de bienes sin las medidas de seguridad y/o conservación, sumada a la Ausencia de apropiación del uso y cuidado de los bienes por parte de los funcionarios y contratistas, causa pérdida de los bienes de la entidad por daño o hurto.</t>
  </si>
  <si>
    <t>Trimestralmente para el ingresar o retiro de los elementos de la CVP se diligencia el formato208-GA-Ft-19 “ÚNICO DE ENTRADA Y SALIDA DE ELEMENTOS”,  para el control de los mismos. Cada vez que se requiera realizar un movimiento se debe diligenciar el formato con las autorizaciones solicitadas.
Si se encuentra un intento de salida de un elemento sin la debida autorización el personal de seguridad debe informar a la Subdirección Administrativa para que se gestionen las autorizaciones correspondientes y se guarde soporte de la actuación.</t>
  </si>
  <si>
    <t xml:space="preserve">Posibilidad de pérdida o alteración en los archivos de la entidad debido a la ocurrencia de desastres. </t>
  </si>
  <si>
    <t>Posibilidad de generar una inadecuada aplicación del proceso de gestión documental por parte de las dependencias que no tienen bajo su responsabilidad el proceso</t>
  </si>
  <si>
    <t xml:space="preserve">Dificultad en el acceso a la información 
Hallazgos por archivos o expedientes que no cumplen con las disposiciones normativas externas e internas de organización documental  </t>
  </si>
  <si>
    <t>Posibilidad de ejecutar inadecuadamente las actividades planteadas en el Plan de Acción de la política de Gestión Ambiental de la entidad</t>
  </si>
  <si>
    <t>Desconocimiento de la importancia de la gestión ambiental en el desarrollo de todas las actividades de la entidad</t>
  </si>
  <si>
    <t xml:space="preserve">Desinterés en temas ambientales de funcionarios y visitantes.
 Escasa participación de las dependencias en las actividades de carácter ambiental </t>
  </si>
  <si>
    <t>Realizar una sensibilización semestral a los funcionarios  y contratistas de la entidad sobre el Plan de Acción Anual del PIGA</t>
  </si>
  <si>
    <t>Delegado ambiental por parte de la Oficina Asesora de Planeación</t>
  </si>
  <si>
    <t>Desarrollo de acciones manuales los que puede retrasar o en ocasiones no generar los pagos según los compromisos de la Entidad</t>
  </si>
  <si>
    <t>Realizar mesas de trabajo en conjunto con la Oficina TICs para los desarrollos a los que haya lugar al Sistema "SiCapital" para la generación de archivos planos verificando y aplicando los desarrollos realizados</t>
  </si>
  <si>
    <t>Numero de mesas de trabajo realizadas   /   2 Mesas de trabajo programadas</t>
  </si>
  <si>
    <t>Posibilidad de incumplimiento en los tiempos y plazos establecidos en el Reglamento Interno de Recaudo y Administración de Cartera en la etapa persuasiva y la etapa administrativa.</t>
  </si>
  <si>
    <t>La totalidad de los expedientes de los deudores no están digitalizados y se presentan dificultades en la entrega de los expedientes físicos por parte del área de origen.</t>
  </si>
  <si>
    <t xml:space="preserve">Los malos hábitos de pago de los deudores de la CVP.
Aumento del número de obligaciones crediticias con incumplimiento por la coyuntura actual.
Las solicitudes elevadas a algunas entidades públicas o privadas, sobre investigaciones de bienes del deudor, no arrojan información relevante o suficiente. </t>
  </si>
  <si>
    <t>Trimestralmente por parte del delegado de la subdirección financiera se realiza una revisión de los expedientes que se tienen en custodia en cartera con respecto a las deudores que se determinaron con corte a 31 de Diciembre de 2020 y que posiblemente son objeto de cobro judicial.</t>
  </si>
  <si>
    <t>Desarrollar y actualizar una matriz de seguimiento y control a las solicitudes programadas de los expedientes de los deudores</t>
  </si>
  <si>
    <t>Desarrollar el procedimiento 208-SFIN-Pr-13 COBRO PERSUASIVO</t>
  </si>
  <si>
    <t>Desarrollar y actualizar una matriz de Información resumida de bienes por deudor.</t>
  </si>
  <si>
    <t>Matriz de seguimiento diligenciada.</t>
  </si>
  <si>
    <t>Matriz de información resumida de bienes por deudor.</t>
  </si>
  <si>
    <t>Líder Profesional de Cartera</t>
  </si>
  <si>
    <t>Una (1) Matriz de información resumida de bienes por deudor.</t>
  </si>
  <si>
    <t>Una (1) Matriz de seguimiento diligenciada.</t>
  </si>
  <si>
    <t>Una (1) Matriz de seguimiento de Cobro Persuasivo</t>
  </si>
  <si>
    <t>Matriz de seguimiento de Cobro Persuasivo</t>
  </si>
  <si>
    <t>Incumplimiento de los fines sociales a nivel de planes de acción de las Políticas Públicas, planes sectoriales e intersectoriales así como con el objetivo misional de la Entidad</t>
  </si>
  <si>
    <t>Retraso o incumplimiento de las metas institucionales</t>
  </si>
  <si>
    <t>Incumpliendo del trámite</t>
  </si>
  <si>
    <t xml:space="preserve">Ilegalidad del acto administrativo </t>
  </si>
  <si>
    <t xml:space="preserve">El Director de Reasentamientos revisa bimensualmente aleatoria de 4 expedientes prestados, con el propósito de validar su apropiado manejo mediante la revisión de que estos estén registrados dentro del formato respectivo. En caso de encontrar alguna inconsistencia verificar la última persona que tenía el expediente a cargo en el formato 208-SADM-Ft-93 FORMATO DE PRESTAMO DE DOCUMENTOS DE ARCHIVO. </t>
  </si>
  <si>
    <t>Realizar una socialización semestral a todos los servidores y colaboradores de REAS sobre los  procedimientos actualizados en el marco del Decreto 330 de 2020 y sus reglamentaciones. En caso de presentar una desviación por la no realización de la socialización, se deberá realizar una reunión extraordinaria dentro de REAS para definir un ejercicio que permita socializar el Decreto y sus reglamentos de manera general.</t>
  </si>
  <si>
    <t>Socialización del instructivo 208-REAS-In-06 INSTRUCTIVO DE CARGUE Y ACTUALIZACIÓN DE  INFORMACIÓN DE LOS PROCESOS REAS EN GIS, mediante la realización de una socialización semestral a todos los servidores y colaboradores de REAS. En caso de presentar una desviación por la no realización de la socialización, se deberá realizar una reunión extraordinaria dentro de REAS para definir un ejercicio que permita socializar el  instructivo de manera general.</t>
  </si>
  <si>
    <t>Establecer dentro de la vigencia, en el procedimiento de Reubicación Definitiva la corresponsabilidad de las familias frente al proceso, informando a las familias al ingreso del programa de la responsabilidad que tienen (requisitos, entrega de documentos y tiempos). Si se presenta desviación ante la actualización del procedimiento se deberá hacer una programación de actividades en la cual se pueda evidenciar el plan para esta actualización documental.</t>
  </si>
  <si>
    <t>Revisar mensualmente la "Matriz de Conceptos", en la que se verifica que los Conceptos emitidos durante el mes se encuentren incluidos en la Matriz y que los existentes se encuentren actualizados frente a los cambios normativos que se presenten. En caso de encontrar diferencias se deberá proceder a la actualización inmediata de la matriz de conceptos.</t>
  </si>
  <si>
    <t>El líder del proceso mensualmente delega a un encargado para validar en la Matriz de Procesos Judiciales que no se encuentre ningún proceso sin apoderado. En caso de identificar que algún proceso se encuentra sin apoderado se procederá a informar el líder de proceso para que sea asignado de manera inmediato abogado al proceso.</t>
  </si>
  <si>
    <t>Verificar mensualmente las actuaciones de los Procesos Judiciales, y Actualización de la Matriz de Procesos Judiciales:
1. Consulta de Rama Judicial de las ultimas actuaciones.
2. Se verifica que en Siproj  se encuentre el registro de la ultima actuación.
3.  Se actualiza la Matriz de Procesos Judiciales con la información reportada. 
En caso de encontrar evidencias se procede a informar al líder del proceso de caso, para que este tome las medidas a las que de lugar.</t>
  </si>
  <si>
    <t>Mensualmente el líder del proceso o a quien delegue deberá validar que el comité sesione dos veces por mes y serán presentados los casos donde se puedan realizar algún tipo de conciliación o sus avances. Si se evidencia que como mínimo faltando 4 días hábiles para la terminación del mes, el comité no ha sesionado se generara un correo de alarma para programar la sesión dentro del periodo</t>
  </si>
  <si>
    <t>Posibilidad de presentar debilidad en el cumplimiento de las herramientas de gestión que permitan monitorear las acciones del proceso, que conlleva a que los contratos y/o convenios suscritos por la entidad no cuenten con la documentación completa que se produce durante su ejecución.</t>
  </si>
  <si>
    <t>Posibilidad de violar la reserva legal, bajo el precepto que las actuaciones disciplinarias serán reservadas hasta cuando se formule el pliego de cargos/ auto de citación de audiencia o la providencia que ordene el archivo definitivo, sin perjuicio de los derechos de los sujetos procesales.</t>
  </si>
  <si>
    <t xml:space="preserve">Mensualmente se realiza la revisión de los soportes de la documentación insumo para el proceso de titulación de acuerdo al mecanismo, en cuanto a validación con FONVIVIENDA componente  social, técnico y jurídico. Se realizará  la verificación de la información por parte del funcionario encargado del reparto con una periodicidad de 15 días en cada componente  social, técnico y jurídico, mediante el aplicativo para tal fin. 
En caso de encontrar diferencias se procederá  a la devolución del expediente al encargado del reparto para la corrección en el componente respectivo. </t>
  </si>
  <si>
    <t>El líder del proceso o a quien delegue deberá realizar control y seguimiento a los giros de los recursos de la vigencia y reservas presupuestales. Realizar planes de trabajo o cronogramas para establecer las fechas posibles de giro de los recursos de la vigencia y de reservas presupuestales y/o liquidaciones de contratos; en coherencia a la programación de PAC.
En los casos de presentar desviaciones realizar mesas de trabajo con los supervisores y ordenadores de gasto para establecer las acciones necesarias para los giros con previo cumplimiento de las obligaciones contractuales y/o liquidación de contratos.</t>
  </si>
  <si>
    <t>El líder del proceso o a quien delegue deberá realizar mensualmente la depuración de los pasivos exigibles. Realizar planes y mesas de trabajo para la depuración de los pasivos exigibles, liquidando y haciendo los tramites correspondientes para el giro y/o liberación de los recursos.
En los eventos de encontrar desviaciones se deberán realizar planes de contingencia para los contratos que son susceptibles de liquidación, giro y/o liberación de recursos</t>
  </si>
  <si>
    <t>El líder del proceso o a quien delegue deberá solicitar reprogramación de Plan Anual Mensualizado de Caja PAC. Verificar y revisar bimestralmente los recursos disponibles en el PAC para así garantizar los giros de vigencia como de reserva.
En los casos de desviaciones se deberá verificar y adelantar las acciones pertinentes al posible PAC no ejecutado para reprogramarlos en periodos adyacentes a la vigencia.</t>
  </si>
  <si>
    <t>Posibilidad de ejecutar de manera extemporánea y/o inconsistente de las acciones diseñadas asociadas a los hallazgos detectados por la Contraloría de Bogotá D.C. a cargo de la Dirección de Urbanizaciones y Titulación.</t>
  </si>
  <si>
    <t>Trimestralmente se validara el desarrollo efectivo de las acciones contenidas en el procedimiento 208-CI-Pr-05 a cargo del los Responsables de las acciones formuladas en el Plan de Mejoramiento. Mediante la vinculación al diseño del Plan de Mejoramiento de tal forma que se reconozcan los plazos establecidos.
En caso de encontrar desviaciones sr procederá con planes de contingencia para el desarrollo de las acciones dentro de los plazos establecidos</t>
  </si>
  <si>
    <t>Conciliaciones Inter tareas</t>
  </si>
  <si>
    <t>El contador realizará mensualmente la lectura adecuada de los soportes del reconocimiento de los diferentes hechos económicos. Realizar la lectura y aplicabilidad de los principios de contabilidad  para el reconocimiento de los diferentes hechos económicos</t>
  </si>
  <si>
    <t>Anualmente el contador deberá identificar la pertinencia de las acciones contables y financieras mediante la Socialización, capacitación y actualización al talento humano para establecer la clasificación de los hechos económicos. Socializar, capacitar y actualizar al talento humano para establecer la clasificación de los hechos económicos que se encuentran establecidos en el Marco Normativo para Entidades de Gobierno.</t>
  </si>
  <si>
    <t xml:space="preserve">El tesorero realizara anualmente una socialización y/o capacitación en la aplicación del instructivo. Socialización y/o capacitación a los servidores públicos que tengan incidencia directa en la aplicabilidad de las actividades contempladas en el instructivo.
En caso de no poder realizar la socialización o capacitación  se realizara una jornada de trabajo extraordinaria para la aplicación del instructivo
</t>
  </si>
  <si>
    <t>El tesorero anualmente realizara el control y seguimiento a las practicas desarrolladas frente a la custodia de títulos valores . Auditoria regular de arqueo y custodia de títulos valores de la caja fuerte.
En caso de encontrar desviaciones se realizaran nuevas auditorias especiales o planes de mejoramiento para dar cumplimiento a la aplicación del instructivo 208-SFIN-In-03 PROT. SEGURIDAD TESORERIA DE LA CVP y el procedimiento 208 SFIN-Pr-11 OPERACIONES DE TESORERIA</t>
  </si>
  <si>
    <t>El delegado por parte de la subdirección administrativa deberá  programar anualmente la aplicación de los diagnósticos para la formulación del Plan estratégico de talento Humano. Consistente en elaborar los planes de la  vigencia  acorde a las necesidades formuladas</t>
  </si>
  <si>
    <t>El delegado por parte de la subdirección administrativa deberá socializar y divulgar anualmente el Plan estratégico de talento Humano. Bajo correo electrónico se realiza la divulgación  y mediante campañas de comunicación se realiza la socialización de los planes periodo 2021</t>
  </si>
  <si>
    <t>De manera anual el delegado por parte del Jefe Oficina de Tecnologías de la Información y las Comunicaciones, verificara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En caso de identificar desviaciones deberán realizar la solicitud para el PAA, justificando esta modificación</t>
  </si>
  <si>
    <t>Trimestralmente el delegado por parte del Jefe Oficina de Tecnologías de la Información y las Comunicaciones, debe verificar los requerimientos reiterativos que se presentan en los soportes técnicos sobre los elementos y/o herramientas tecnológicas que solicitan los usuarios a la mesa de ayuda  (GLPI) . A través de los reportes que genere la herramienta de gestión TI se identificaran las fallas de los elementos y/o herramientas tecnológicas mas recurrentes. 
En los casos de presentar desviaciones se hará la inducción personalizada en sitio</t>
  </si>
  <si>
    <t>Daños físicos en la estructura que no garanticen las medidas apropiadas para custodiar los archivos</t>
  </si>
  <si>
    <t>Cuatrimestralmente se realizará seguimiento a la aplicación de las Tablas de Retención Documental  los cuales quedan evidenciados en actas de visita.  Visitas programadas a los archivos de gestión de las dependencias y procesos.
En el caso de no realizar la visita programada, esta se debe reprogramar y realizar conforme al recurso de personal disponible.</t>
  </si>
  <si>
    <t>El equipo de la OAP deberá validar y consolidar mensualmente la integridad de la información reportada de cada área, por parte de los enlaces de los proyectos de inversión de la OAP, en el FUSS ( Formato Único de Seguimiento Sectorial) y ubicar en la carpeta la última versión emitida por las áreas y el consolidado, a fin que se encuentre disponibles. 
Si la información recibida en el FUSS no es íntegra, se solicita la revisión del informe y se realizan los ajustes de tal manera que cumpla con los requerimientos establecidos</t>
  </si>
  <si>
    <t>Fallas humanas de quien crea, modifica o elimina los documentos del SIG. 
Desconocimiento de los documentos que norman el manejo de los contenidos del Sistema Integrado de Gestión por parte de los responsables - enlaces de proceso 
No se han guardado correctamente los back-up por parte de la oficina encargada de salvaguardar la información del Sistema Integrado de Gestión.</t>
  </si>
  <si>
    <t>Generar una mesa de trabajo con el líder del proceso que realiza la solicitud para validar las alternativas de recuperación para el documento solicitado</t>
  </si>
  <si>
    <t xml:space="preserve">El delegado ambiental realizara mensualmente, seguimiento al cumplimiento del Plan de Acción Anual del PIGA, generando un reporte de seguimiento mensual al cumplimiento del Plan de Acción Anual del PIGA, enviado a la jefe de la OAP.
Si se evidencian retrasos o incumplimiento de las actividades programadas, se procede a hacer una mesa de trabajo para analizar las causas del retraso y evaluar su reprogramación.
</t>
  </si>
  <si>
    <t>Presentación o lista de asistencia</t>
  </si>
  <si>
    <t>Debilidad en los desarrollos tecnológicos en el Sistema "SiCapital" para la generación de archivos planos para subirlos a la Secretaria de Hacienda</t>
  </si>
  <si>
    <t>Posibilidad de omisión, preparación errada o retraso en el pago de los compromisos adquiridos por la Entidad</t>
  </si>
  <si>
    <t>Realizar anualmente un análisis conjunto entre la Subdirección Financiera y la Oficina TICs para un desarrollo tecnológico optimo en el Sistema "SiCapital".
En el evento de no realizar el análisis se realizaran mesas de trabajo extraordinarias para el desarrollo tecnológico en el Sistema "SiCapital"</t>
  </si>
  <si>
    <t>Actas de mesas de trabajo para desarrollo, verificación y aplicación</t>
  </si>
  <si>
    <t>Evaluar alternativas tecnológicas que permitan armonizar las actividades con el "SiCapital"</t>
  </si>
  <si>
    <t xml:space="preserve">Fallas humanas en el registro y/o revisión de la información suministrada por las áreas reportantes de la Entidad. </t>
  </si>
  <si>
    <t>Generar notas aclaratorias en el siguiente reporte presentado, con respecto al error evidenciado</t>
  </si>
  <si>
    <t>Trasladar los elementos de la CVP a los funcionarios y/o contratistas responsables de su uso, en los formatos asignados. Se identifica la asignación de los bienes muebles en el formato 208-GA-Ft-90 "BIENES DEVOLUTIVOS EN SERVICIO"  y bajo el formato del aplicativo SI CAPITAL Inventario Individual.
En caso de que se detecte que los inventarios no corresponden, se realizará un traslado entre el funcionario a la bodega y se realiza una nueva asignación de los elementos.</t>
  </si>
  <si>
    <t>Realizar seguimiento al sistema Integrado de Conservación y su Programa de Emergencias y manejo de desastres. Mediante cronograma de seguimiento a las actividades identificadas en el Plan de conservación.
En los casos de evidenciar desviaciones se deberá identificar las situaciones que puedan presentar alteración del Plan de conservación.</t>
  </si>
  <si>
    <t xml:space="preserve">Incumplimiento en los tiempos de entrega, por parte de las áreas deportantes, lo cual dificulta una oportuna y correcta revisión de datos, información y consolidación.
Reprocesos que se genera con la información reportada por áreas deportantes
Fallas de la herramienta para el registro de la información 
Alta rotación de personal </t>
  </si>
  <si>
    <t>Giro insuficiente de los recursos comprometidos para la vigencia</t>
  </si>
  <si>
    <t>Los tiempos de ejecución de las actividades necesarias para el desarrollo del proceso de mejoramiento de barrios.</t>
  </si>
  <si>
    <t>Negligencia del contratista (Obra, consultoría o interventoría) o factores externos no mitigados</t>
  </si>
  <si>
    <t>Indebida supervisión a los contratos (Obra, consultoría o interventoría)</t>
  </si>
  <si>
    <t xml:space="preserve">Posibilidad de retrasar o de incumplir las condiciones técnicas, sociales y de SST-MA de la ejecución de los contratos por negligencia del contratista o por factores externos no mitigados debido a la indebida supervisión a los contratos </t>
  </si>
  <si>
    <t>Incluir intervenciones no viables al proceso de Mejoramiento de Barrios</t>
  </si>
  <si>
    <t>Desarrollar las actividades de previabilidad fuera de los requerimientos establecidos en el procedimiento</t>
  </si>
  <si>
    <t>Posibilidad de afectación en la programación de las cantidades y costos de las metas en cada vigencia por incluir intervenciones no viables al proceso de Mejoramiento de Barrios debido al desarrollo de las actividades de previabilidad fuera de los requerimientos establecidos en el procedimiento</t>
  </si>
  <si>
    <t>1 Socialización</t>
  </si>
  <si>
    <t>Insuficiencia de personal idóneo para atender las actividades aprobadas en el Plan Anual de Auditorías</t>
  </si>
  <si>
    <t>Verificar cada vez que se requiera las necesidades de personal identificadas por el Asesor de Control Interno para el proceso de "Evaluación de la Gestión" y comunicar anualmente o cada vez que se requiera, al Director General y ordenador del gasto, las necesidades de personal para lograr cumplir con eficacia, eficiencia y efectividad el Plan Anual de Auditorías.
En caso de que el personal aprobado sea menor al solicitado, deberá ajustarse el Plan Anual de Auditorías y ser comunicada esta situación al Comité Institucional de Coordinación de Control interno.</t>
  </si>
  <si>
    <t>Verificar cada vez que se requiera la idoneidad técnica del personal mediante el proceso de selección de personal de planta, bien sea por convocatoria, por provisionalidad o encargamos mediante la definición de los perfiles necesarios para dar cumplimiento al Plan Anual de Auditorías. La Oficina de Talento Humano se encarga de gestionar la vinculación de personal idóneo.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
En los casos que se presenten desviaciones la asesora de control interno se encarga de evaluar contratistas idóneos técnicamente, mediante el diseño de los perfiles y la revisión de las hojas de vida y cuando sea necesario, la aplicación de pruebas de conocimiento a futuros contratistas.</t>
  </si>
  <si>
    <t>Verificar y aprobar el plan de cada una de las auditorías de acuerdo con el Procedimiento "208-CI-Pr-01 Auditoria interna V7". El Asesor de control interno revisa la propuesta de plan de cada una de las auditorías hecha por los auditores, con el fin de verificar si cumplen los parámetros establecidos.</t>
  </si>
  <si>
    <t>Realizar charlas individuales con los procesos para mejorar la información en términos de plazos, diseño y formato en caso de identificar deficiencias en la calidad y trazabilidad de la información entregada a la Asesoría de Control Interno.</t>
  </si>
  <si>
    <t>Charlas desarrolladas, mínimo una bimestral</t>
  </si>
  <si>
    <t>Vigente desde: Agosto - 2021</t>
  </si>
  <si>
    <t xml:space="preserve">Realizar el seguimiento y control a la ejecución y giro de las reservas presupuestales y de los pasivos exigibles, a través de mesas de trabajo mensuales donde se registre el avance de las actividades necesarias para garantizar los giros respectivos . </t>
  </si>
  <si>
    <r>
      <rPr>
        <b/>
        <sz val="10"/>
        <color theme="1"/>
        <rFont val="Arial"/>
        <family val="2"/>
      </rPr>
      <t>CONTROL</t>
    </r>
    <r>
      <rPr>
        <sz val="10"/>
        <color theme="1"/>
        <rFont val="Arial"/>
        <family val="2"/>
      </rPr>
      <t xml:space="preserve">
N/A
</t>
    </r>
    <r>
      <rPr>
        <b/>
        <sz val="10"/>
        <color theme="1"/>
        <rFont val="Arial"/>
        <family val="2"/>
      </rPr>
      <t>PLAN DE ACCIÓN</t>
    </r>
    <r>
      <rPr>
        <sz val="10"/>
        <color theme="1"/>
        <rFont val="Arial"/>
        <family val="2"/>
      </rPr>
      <t xml:space="preserve">
Se realizo mesa de trabajo para realizar el seguimiento y control a la ejecución y giro de las reservas presupuestales y de los pasivos exigibles</t>
    </r>
  </si>
  <si>
    <t>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t>
  </si>
  <si>
    <t>Posibilidad de incumplimiento de los fines sociales a nivel de planes de acción de las Políticas Públicas, planes sectoriales y objetivo misional de la Entidad, debido al inadecuado acompañamiento social a las familias durante las diferentes fases del proceso para garantizar la entrega de las obras.</t>
  </si>
  <si>
    <r>
      <t xml:space="preserve">CONTROL
</t>
    </r>
    <r>
      <rPr>
        <sz val="10"/>
        <color theme="1"/>
        <rFont val="Arial"/>
        <family val="2"/>
      </rPr>
      <t xml:space="preserve">Se reviso en el periodo  la "Matriz de Conceptos", en la que se verificó que los Conceptos emitidos durante el mes fueran incluidos en la Matriz y que los existentes se encuentren actualizados frente a los cambios normativos que se presenten.
</t>
    </r>
    <r>
      <rPr>
        <b/>
        <sz val="10"/>
        <color theme="1"/>
        <rFont val="Arial"/>
        <family val="2"/>
      </rPr>
      <t xml:space="preserve">PLAN DE ACCIÓN
</t>
    </r>
    <r>
      <rPr>
        <sz val="10"/>
        <color theme="1"/>
        <rFont val="Arial"/>
        <family val="2"/>
      </rPr>
      <t>N/A</t>
    </r>
  </si>
  <si>
    <r>
      <t>CONTROL</t>
    </r>
    <r>
      <rPr>
        <sz val="10"/>
        <color theme="1"/>
        <rFont val="Arial"/>
        <family val="2"/>
      </rPr>
      <t xml:space="preserve">
El apoyo a la supervisión verifica mensualmente los procesos judiciales cuenten con abogado apoderado y aprueban el informe de supervisión. 
</t>
    </r>
    <r>
      <rPr>
        <b/>
        <sz val="10"/>
        <color theme="1"/>
        <rFont val="Arial"/>
        <family val="2"/>
      </rPr>
      <t>PLAN DE ACCIÓN</t>
    </r>
    <r>
      <rPr>
        <sz val="10"/>
        <color theme="1"/>
        <rFont val="Arial"/>
        <family val="2"/>
      </rPr>
      <t xml:space="preserve">
Se realizo 1 reunión dentro del periodo, entre los Abogados Apoderados y Supervisor del contrato, para verificar que las actuaciones de los procesos durante el mes y que se encuentren las actualizaciones en el Siproj.</t>
    </r>
  </si>
  <si>
    <r>
      <t>CONTROL</t>
    </r>
    <r>
      <rPr>
        <sz val="10"/>
        <color theme="1"/>
        <rFont val="Arial"/>
        <family val="2"/>
      </rPr>
      <t xml:space="preserve">
Se reviso en el periodo la información registrada en el Siproj y rama judicial, verificando que cada proceso cuente con la ultima actuación.
</t>
    </r>
    <r>
      <rPr>
        <b/>
        <sz val="10"/>
        <color theme="1"/>
        <rFont val="Arial"/>
        <family val="2"/>
      </rPr>
      <t>PLAN DE ACCIÓN</t>
    </r>
    <r>
      <rPr>
        <sz val="10"/>
        <color theme="1"/>
        <rFont val="Arial"/>
        <family val="2"/>
      </rPr>
      <t xml:space="preserve">
N/A</t>
    </r>
  </si>
  <si>
    <r>
      <t>CONTROL</t>
    </r>
    <r>
      <rPr>
        <sz val="10"/>
        <color theme="1"/>
        <rFont val="Arial"/>
        <family val="2"/>
      </rPr>
      <t xml:space="preserve">
Se valida que el comité de Conciliación sesione dos veces por mes, mediante la revisión de las actas de la sesión.
</t>
    </r>
    <r>
      <rPr>
        <b/>
        <sz val="10"/>
        <color theme="1"/>
        <rFont val="Arial"/>
        <family val="2"/>
      </rPr>
      <t>PLAN DE ACCIÓN</t>
    </r>
    <r>
      <rPr>
        <sz val="10"/>
        <color theme="1"/>
        <rFont val="Arial"/>
        <family val="2"/>
      </rPr>
      <t xml:space="preserve">
N/A</t>
    </r>
  </si>
  <si>
    <t xml:space="preserve">Semestralmente los colaboradores del proceso solicitaran información veraz y oportuna de los Tramites y Servicios que las dependencias o áreas que las generan, con el objetivo de orientar de manera eficaz y oportuna a la ciudadanía. </t>
  </si>
  <si>
    <t xml:space="preserve">Sensibilizar a los servidores públicos del proceso de Servicio al Ciudadano en el Lenguaje Claro e Incluyente que se debe utilizar al atenderá a la Ciudadanía. Mediante una sensibilización semestral a los servidores públicos (Funcionarios o Contratistas) del proceso de servicio al ciudadano. </t>
  </si>
  <si>
    <t xml:space="preserve">El equipo del archivo de contratos debe verificar mensualmente que los documentos radicados sean coherentes con el formato 208-DGC-FT-84 Acta radicación documentos pago a proveedores - persona jurídica. </t>
  </si>
  <si>
    <r>
      <t xml:space="preserve">CONTROL
</t>
    </r>
    <r>
      <rPr>
        <sz val="10"/>
        <color theme="1"/>
        <rFont val="Arial"/>
        <family val="2"/>
      </rPr>
      <t xml:space="preserve">Se reviso en el periodo  la "Matriz de Conceptos", en la que se verificó que los Conceptos emitidos durante el mes fueran incluidos en la Matriz y que los existentes se encuentren actualizados frente a los cambios normativos que se presenten.
</t>
    </r>
    <r>
      <rPr>
        <b/>
        <sz val="10"/>
        <color theme="1"/>
        <rFont val="Arial"/>
        <family val="2"/>
      </rPr>
      <t xml:space="preserve">PLAN DE ACCIÓN
</t>
    </r>
    <r>
      <rPr>
        <sz val="10"/>
        <color theme="1"/>
        <rFont val="Arial"/>
        <family val="2"/>
      </rPr>
      <t>Se desarrollaron 2 sensibilizaciones del protocolo 208-DJ-Ft-53 PROTOCOLO DE INDUCCIÓN Y ENTRENAMIENTO PUESTO DE TRABAJO - V1, con los abogados del proceso. Realizadas así: 20 abril 2021 y 20 agosto 2021.</t>
    </r>
  </si>
  <si>
    <r>
      <t>CONTROL</t>
    </r>
    <r>
      <rPr>
        <sz val="10"/>
        <color theme="1"/>
        <rFont val="Arial"/>
        <family val="2"/>
      </rPr>
      <t xml:space="preserve">
Se reviso en el periodo la información registrada en el Siproj y rama judicial, verificando que cada proceso cuente con la ultima actuación.
</t>
    </r>
    <r>
      <rPr>
        <b/>
        <sz val="10"/>
        <color theme="1"/>
        <rFont val="Arial"/>
        <family val="2"/>
      </rPr>
      <t>PLAN DE ACCIÓN</t>
    </r>
    <r>
      <rPr>
        <sz val="10"/>
        <color theme="1"/>
        <rFont val="Arial"/>
        <family val="2"/>
      </rPr>
      <t xml:space="preserve">
El apoyo a la supervisión verifica mensualmente los procesos judiciales cuenten con abogado apoderado y aprueban el informe de supervisión y mediante correo electrónico aprueba el tramite de la cuenta. </t>
    </r>
  </si>
  <si>
    <r>
      <t>CONTROL</t>
    </r>
    <r>
      <rPr>
        <sz val="10"/>
        <color theme="1"/>
        <rFont val="Arial"/>
        <family val="2"/>
      </rPr>
      <t xml:space="preserve">
Se valida que el comité de Conciliación sesione dos veces por mes, mediante la revisión de las actas de la sesión.
</t>
    </r>
    <r>
      <rPr>
        <b/>
        <sz val="10"/>
        <color theme="1"/>
        <rFont val="Arial"/>
        <family val="2"/>
      </rPr>
      <t>PLAN DE ACCIÓN</t>
    </r>
    <r>
      <rPr>
        <sz val="10"/>
        <color theme="1"/>
        <rFont val="Arial"/>
        <family val="2"/>
      </rPr>
      <t xml:space="preserve">
Se desarrollaron 2 sensibilizaciones del protocolo 208-DJ-Ft-53 PROTOCOLO DE INDUCCIÓN Y ENTRENAMIENTO PUESTO DE TRABAJO - V1, con los abogados del proceso. Realizadas así: 20 abril 2021 y 20 agosto 2021.</t>
    </r>
  </si>
  <si>
    <r>
      <t xml:space="preserve">CONTROL
</t>
    </r>
    <r>
      <rPr>
        <sz val="10"/>
        <color theme="1"/>
        <rFont val="Arial"/>
        <family val="2"/>
      </rPr>
      <t>Se hace la verificación a las plataformas del ministerio de las TIC y alta consejería y a la fecha no se han emitido normas que aplique ajustes a la documentación TIC de la CVP
Adicional se reporto a la OAP la revisión del normograma donde se confirmo que no hay modificaciones</t>
    </r>
  </si>
  <si>
    <t>Posibilidad de reportar de manera errónea e inoportuna la información enviada por gerentes de los proyectos de inversión en el FUSS (Formato Único de Seguimiento Sectorial) generando perdida de credibilidad y confianza en los resultados</t>
  </si>
  <si>
    <t>Por parte de la jefe de la OAP, se deberá recordar mensualmente a través de correo electrónico a los Gerentes de proyectos los plazos establecidos para la entrega oportuna de la Información. 
En caso de que no se logre enviar el correo por parte de la jefe de la OAP, a los gerentes del proyectos, se enviara correo electrónico a los enlaces de los proyectos de inversión por parte de los enlaces de proyecto de la OAP.</t>
  </si>
  <si>
    <t xml:space="preserve">Desarrollar trimestralmente (teniendo en cuenta el reporte en SEGPLAN) una mesa de trabajo en conjunto con los Gerentes de los Proyectos de inversión y los enlaces correspondientes, donde se reitere la importancia de la oportunidad y calidad en el contenido de los  reporte de los FUSS </t>
  </si>
  <si>
    <t>Posibilidad de afectación económica al presupuesto de la próxima vigencia por el giro insuficiente de los recursos comprometidos para la vigencia actual debido a los tiempos de ejecución de las actividades necesarias para el desarrollo del proceso de mejoramiento de barrios.</t>
  </si>
  <si>
    <t>El profesional financiero valida trimestralmente el cumplimiento de los pagos programados en el PAC, así como de las actividades programadas en el PAA, a través de una reunión con los profesionales de apoyo a la supervisión donde se evalúa que la planificación inicial de los recursos disponibles se esté ejecutando de acuerdo a lo programado en la respectiva anualidad.
Ante las posibles desviaciones del control, la Directora de Mejoramiento de Barrios genera las alertas necesarias a la OAP para la evaluación y formulación de soluciones frente a la posible materialización del riesgo mediante una mesa de trabajo con la dirección.</t>
  </si>
  <si>
    <t>Posibilidad de no contar con la ubicación de la información de vigencias anteriores, al momento de atender solicitudes de las áreas, frente a búsqueda de documentos obsoletos.</t>
  </si>
  <si>
    <r>
      <t xml:space="preserve">CONTROL
</t>
    </r>
    <r>
      <rPr>
        <sz val="10"/>
        <color theme="1"/>
        <rFont val="Arial"/>
        <family val="2"/>
      </rPr>
      <t>N/A</t>
    </r>
    <r>
      <rPr>
        <b/>
        <sz val="10"/>
        <color theme="1"/>
        <rFont val="Arial"/>
        <family val="2"/>
      </rPr>
      <t xml:space="preserve">
PLAN DE ACCIÓN
</t>
    </r>
    <r>
      <rPr>
        <sz val="10"/>
        <color theme="1"/>
        <rFont val="Arial"/>
        <family val="2"/>
      </rPr>
      <t>N/A</t>
    </r>
  </si>
  <si>
    <t xml:space="preserve">Efectuar semestralmente una socialización con los enlaces de procesos para medir la apropiación de los temas documentales del Sistema Integrado de Gestión (rutas y manejo correcto de la información del SIG, entre otras), con los servidores y colaboradores de la entidad </t>
  </si>
  <si>
    <t>Lista de asistencia y/o acta y/o presentación</t>
  </si>
  <si>
    <t>Desarrollar semestralmente una mesa de trabajo liderada por la OAP, con la Oficina de Tecnología de la Información y las Comunicaciones y Subdirección Administrativa, con el propósito de evaluar alternativas que permitan fortalecer la administración de la Documentación del Sistema Integrado de Gestión, mediante instrumentos o herramientas para este fin.</t>
  </si>
  <si>
    <r>
      <t xml:space="preserve">CONTROL
</t>
    </r>
    <r>
      <rPr>
        <sz val="10"/>
        <color theme="1"/>
        <rFont val="Arial"/>
        <family val="2"/>
      </rPr>
      <t>N/A</t>
    </r>
    <r>
      <rPr>
        <b/>
        <sz val="10"/>
        <color theme="1"/>
        <rFont val="Arial"/>
        <family val="2"/>
      </rPr>
      <t xml:space="preserve">
PLAN DE ACCIÓN
</t>
    </r>
    <r>
      <rPr>
        <sz val="10"/>
        <color theme="1"/>
        <rFont val="Arial"/>
        <family val="2"/>
      </rPr>
      <t xml:space="preserve">Se realizó una socialización del Sistema Integrado de Gestión y Medición del apropiación de los temas documentales y apropiación temas documentales, donde se convocaron a todos los enlaces de los procesos vigentes de la CVP. </t>
    </r>
  </si>
  <si>
    <r>
      <t xml:space="preserve">CONTROL
</t>
    </r>
    <r>
      <rPr>
        <sz val="10"/>
        <color theme="1"/>
        <rFont val="Arial"/>
        <family val="2"/>
      </rPr>
      <t>Se realizo mesa de trabajo el 31 de agosto, con la Oficina de Tecnología de la Información y las Comunicaciones y Subdirección Administrativa, con el propósito de evaluar alternativas que permitan fortalecer la administración de la Documentación del Sistema Integrado de Gestión, mediante instrumentos o herramientas para este fin (Control reformulado en julio de la presente vigencia).</t>
    </r>
    <r>
      <rPr>
        <b/>
        <sz val="10"/>
        <color theme="1"/>
        <rFont val="Arial"/>
        <family val="2"/>
      </rPr>
      <t xml:space="preserve">
PLAN DE ACCIÓN
</t>
    </r>
    <r>
      <rPr>
        <sz val="10"/>
        <color theme="1"/>
        <rFont val="Arial"/>
        <family val="2"/>
      </rPr>
      <t>N/A</t>
    </r>
  </si>
  <si>
    <r>
      <t xml:space="preserve">CONTROL
</t>
    </r>
    <r>
      <rPr>
        <sz val="10"/>
        <color theme="1"/>
        <rFont val="Arial"/>
        <family val="2"/>
      </rPr>
      <t>100% cumplido en las fechas del cronograma se Secretaria de Hacienda para reprogramación de PAC (Evidencia reporte de cargue)</t>
    </r>
    <r>
      <rPr>
        <b/>
        <sz val="10"/>
        <color theme="1"/>
        <rFont val="Arial"/>
        <family val="2"/>
      </rPr>
      <t xml:space="preserve">
</t>
    </r>
  </si>
  <si>
    <r>
      <t xml:space="preserve">CONTROL
</t>
    </r>
    <r>
      <rPr>
        <sz val="10"/>
        <color theme="1"/>
        <rFont val="Arial"/>
        <family val="2"/>
      </rPr>
      <t>N/A</t>
    </r>
    <r>
      <rPr>
        <b/>
        <sz val="10"/>
        <color theme="1"/>
        <rFont val="Arial"/>
        <family val="2"/>
      </rPr>
      <t xml:space="preserve">
</t>
    </r>
  </si>
  <si>
    <r>
      <t xml:space="preserve">CONTROL
</t>
    </r>
    <r>
      <rPr>
        <sz val="10"/>
        <color theme="1"/>
        <rFont val="Arial"/>
        <family val="2"/>
      </rPr>
      <t>100% cumplido se remiten a las áreas el informe mensual de ejecución de PAC e informe de reporte de pagos.</t>
    </r>
    <r>
      <rPr>
        <b/>
        <sz val="10"/>
        <color theme="1"/>
        <rFont val="Arial"/>
        <family val="2"/>
      </rPr>
      <t xml:space="preserve">
PLAN ACCIÓN
</t>
    </r>
    <r>
      <rPr>
        <sz val="10"/>
        <color theme="1"/>
        <rFont val="Arial"/>
        <family val="2"/>
      </rPr>
      <t>100% cumplido se remitió el informe de ejecución PAC a cada uno de los ordenadores de gasto sobre el comportamiento de reprogramación vs ejecutado</t>
    </r>
  </si>
  <si>
    <r>
      <t xml:space="preserve">CONTROL
</t>
    </r>
    <r>
      <rPr>
        <sz val="10"/>
        <color theme="1"/>
        <rFont val="Arial"/>
        <family val="2"/>
      </rPr>
      <t xml:space="preserve">100% cumplida y se refleja en los estados financieros </t>
    </r>
  </si>
  <si>
    <r>
      <t xml:space="preserve">CONTROL
</t>
    </r>
    <r>
      <rPr>
        <sz val="10"/>
        <color theme="1"/>
        <rFont val="Arial"/>
        <family val="2"/>
      </rPr>
      <t>N/A</t>
    </r>
  </si>
  <si>
    <r>
      <t xml:space="preserve">CONTROL
</t>
    </r>
    <r>
      <rPr>
        <sz val="10"/>
        <color theme="1"/>
        <rFont val="Arial"/>
        <family val="2"/>
      </rPr>
      <t xml:space="preserve">100% cumplida y se refleja en la certificación de los estados financieros </t>
    </r>
  </si>
  <si>
    <r>
      <t xml:space="preserve">CONTROL
</t>
    </r>
    <r>
      <rPr>
        <sz val="10"/>
        <color theme="1"/>
        <rFont val="Arial"/>
        <family val="2"/>
      </rPr>
      <t>N/A</t>
    </r>
    <r>
      <rPr>
        <b/>
        <sz val="10"/>
        <color theme="1"/>
        <rFont val="Arial"/>
        <family val="2"/>
      </rPr>
      <t xml:space="preserve">
PLAN ACCIÓN
</t>
    </r>
    <r>
      <rPr>
        <sz val="10"/>
        <color theme="1"/>
        <rFont val="Arial"/>
        <family val="2"/>
      </rPr>
      <t>100% Cumplido y se refleja en las conciliaciones interareas</t>
    </r>
  </si>
  <si>
    <r>
      <t xml:space="preserve">CONTROL
</t>
    </r>
    <r>
      <rPr>
        <sz val="10"/>
        <color theme="1"/>
        <rFont val="Arial"/>
        <family val="2"/>
      </rPr>
      <t>N/A</t>
    </r>
    <r>
      <rPr>
        <b/>
        <sz val="10"/>
        <color theme="1"/>
        <rFont val="Arial"/>
        <family val="2"/>
      </rPr>
      <t xml:space="preserve">
PLAN ACCIÓN</t>
    </r>
    <r>
      <rPr>
        <sz val="10"/>
        <color theme="1"/>
        <rFont val="Arial"/>
        <family val="2"/>
      </rPr>
      <t xml:space="preserve">
100% Cumplido y se refleja en las conciliaciones interareas</t>
    </r>
  </si>
  <si>
    <r>
      <t>CONTROL</t>
    </r>
    <r>
      <rPr>
        <sz val="10"/>
        <color theme="1"/>
        <rFont val="Arial"/>
        <family val="2"/>
      </rPr>
      <t xml:space="preserve">
N/A</t>
    </r>
  </si>
  <si>
    <r>
      <t xml:space="preserve">CONTROL
</t>
    </r>
    <r>
      <rPr>
        <sz val="10"/>
        <color theme="1"/>
        <rFont val="Arial"/>
        <family val="2"/>
      </rPr>
      <t>Realizado ejercicio de autoevaluación, estructurado plan de mejoramiento e inicio de su implementación.</t>
    </r>
  </si>
  <si>
    <r>
      <t xml:space="preserve">CONTROL
</t>
    </r>
    <r>
      <rPr>
        <sz val="10"/>
        <color theme="1"/>
        <rFont val="Arial"/>
        <family val="2"/>
      </rPr>
      <t>Culminado el ejercicio de autoevaluación, culminado el  plan de mejoramiento</t>
    </r>
  </si>
  <si>
    <r>
      <t xml:space="preserve">CONTROL
</t>
    </r>
    <r>
      <rPr>
        <sz val="10"/>
        <color theme="1"/>
        <rFont val="Arial"/>
        <family val="2"/>
      </rPr>
      <t>Se realizo la auditoria regular de arqueo y custodia de títulos valores de la caja fuerte.</t>
    </r>
  </si>
  <si>
    <r>
      <t>CONTROL</t>
    </r>
    <r>
      <rPr>
        <sz val="10"/>
        <color theme="1"/>
        <rFont val="Arial"/>
        <family val="2"/>
      </rPr>
      <t xml:space="preserve">
Informe del inventario de token´s en la caja fuerte </t>
    </r>
  </si>
  <si>
    <r>
      <t>CONTROL</t>
    </r>
    <r>
      <rPr>
        <sz val="10"/>
        <color theme="1"/>
        <rFont val="Arial"/>
        <family val="2"/>
      </rPr>
      <t xml:space="preserve">
Se realizo la depuración de "tokens", acta de depuración de fecha 29 de julio 2021. </t>
    </r>
  </si>
  <si>
    <r>
      <t>CONTROL</t>
    </r>
    <r>
      <rPr>
        <sz val="10"/>
        <color theme="1"/>
        <rFont val="Arial"/>
        <family val="2"/>
      </rPr>
      <t xml:space="preserve">
Actividad en ejecución (esta dentro de los tiempos), se espera realizarla en la ultima semana de octubre 2021.</t>
    </r>
    <r>
      <rPr>
        <b/>
        <sz val="10"/>
        <color theme="1"/>
        <rFont val="Arial"/>
        <family val="2"/>
      </rPr>
      <t xml:space="preserve"> 
PLAN DE ACCIÓN</t>
    </r>
    <r>
      <rPr>
        <sz val="10"/>
        <color theme="1"/>
        <rFont val="Arial"/>
        <family val="2"/>
      </rPr>
      <t xml:space="preserve">
Actividad en ejecución (esta dentro de los tiempos), se espera realizarla en la ultima semana de octubre 2021.</t>
    </r>
  </si>
  <si>
    <r>
      <t>CONTROL</t>
    </r>
    <r>
      <rPr>
        <sz val="10"/>
        <color theme="1"/>
        <rFont val="Arial"/>
        <family val="2"/>
      </rPr>
      <t xml:space="preserve">
Avance de las gestiones del desarrollo de sistemas
</t>
    </r>
    <r>
      <rPr>
        <b/>
        <sz val="10"/>
        <color theme="1"/>
        <rFont val="Arial"/>
        <family val="2"/>
      </rPr>
      <t>PLAN DE ACCIÓN</t>
    </r>
    <r>
      <rPr>
        <sz val="10"/>
        <color theme="1"/>
        <rFont val="Arial"/>
        <family val="2"/>
      </rPr>
      <t xml:space="preserve">
Mesa de trabajo de avance de las gestiones del desarrollo de sistemas con la oficina TIC</t>
    </r>
  </si>
  <si>
    <r>
      <t xml:space="preserve">CONTROL
</t>
    </r>
    <r>
      <rPr>
        <sz val="10"/>
        <color theme="1"/>
        <rFont val="Arial"/>
        <family val="2"/>
      </rPr>
      <t xml:space="preserve">Definido el cronograma de requerimientos de la subdirección financiera con la ofician TIC´s
</t>
    </r>
    <r>
      <rPr>
        <b/>
        <sz val="10"/>
        <color theme="1"/>
        <rFont val="Arial"/>
        <family val="2"/>
      </rPr>
      <t xml:space="preserve">PLAN DE ACCIÓN
</t>
    </r>
    <r>
      <rPr>
        <sz val="10"/>
        <color theme="1"/>
        <rFont val="Arial"/>
        <family val="2"/>
      </rPr>
      <t>N/A</t>
    </r>
  </si>
  <si>
    <r>
      <t>CONTROL</t>
    </r>
    <r>
      <rPr>
        <sz val="10"/>
        <color theme="1"/>
        <rFont val="Arial"/>
        <family val="2"/>
      </rPr>
      <t xml:space="preserve">
Se entrego a la Dirección General el informe de avance "DESARROLLO Y SISTEMATIZACION EN SUBPROCESOS - Subdirección Financiera" 
</t>
    </r>
    <r>
      <rPr>
        <b/>
        <sz val="10"/>
        <color theme="1"/>
        <rFont val="Arial"/>
        <family val="2"/>
      </rPr>
      <t>PLAN DE ACCIÓN</t>
    </r>
    <r>
      <rPr>
        <sz val="10"/>
        <color theme="1"/>
        <rFont val="Arial"/>
        <family val="2"/>
      </rPr>
      <t xml:space="preserve">
Mesa de trabajo de avance de las gestiones del desarrollo de sistemas con la oficina TIC</t>
    </r>
  </si>
  <si>
    <r>
      <t xml:space="preserve">CONTROL
</t>
    </r>
    <r>
      <rPr>
        <sz val="10"/>
        <color theme="1"/>
        <rFont val="Arial"/>
        <family val="2"/>
      </rPr>
      <t>N/A</t>
    </r>
    <r>
      <rPr>
        <b/>
        <sz val="10"/>
        <color theme="1"/>
        <rFont val="Arial"/>
        <family val="2"/>
      </rPr>
      <t xml:space="preserve">
PLAN DE ACCIÓN</t>
    </r>
    <r>
      <rPr>
        <sz val="10"/>
        <color theme="1"/>
        <rFont val="Arial"/>
        <family val="2"/>
      </rPr>
      <t xml:space="preserve">
Se aplican las actividades descritas en el procedimiento 208-SFIN-Pr-13 COBRO PERSUASIVO, obteniendo la matriz de seguimiento de Cobro Persuasivo o de la gestión persuasiva adelantada con corte a 31 de julio 2021.</t>
    </r>
  </si>
  <si>
    <r>
      <t>CONTROL</t>
    </r>
    <r>
      <rPr>
        <sz val="10"/>
        <color theme="1"/>
        <rFont val="Arial"/>
        <family val="2"/>
      </rPr>
      <t xml:space="preserve">
Se envía recordatorio de envío de FUSS a 30 de abril de 2021 a través de correo electrónico a los gerentes de los proyectos de inversión, indicando las fechas para su radicación oportuna.</t>
    </r>
    <r>
      <rPr>
        <b/>
        <sz val="10"/>
        <color theme="1"/>
        <rFont val="Arial"/>
        <family val="2"/>
      </rPr>
      <t xml:space="preserve">
PLAN DE ACCIÓN
</t>
    </r>
    <r>
      <rPr>
        <sz val="10"/>
        <color theme="1"/>
        <rFont val="Arial"/>
        <family val="2"/>
      </rPr>
      <t>N/A</t>
    </r>
  </si>
  <si>
    <r>
      <t>CONTROL</t>
    </r>
    <r>
      <rPr>
        <sz val="10"/>
        <color theme="1"/>
        <rFont val="Arial"/>
        <family val="2"/>
      </rPr>
      <t xml:space="preserve">
Se crea carpeta correspondiente al mes de abril, en la que se archiva el FUSS consolidado revisado y enviado y una sub carpeta con los FUSS de los proyectos de inversión revisados de manera independiente, además se envía a la jefe de la OAP correo con el FUSS consolidado debidamente verificado.</t>
    </r>
    <r>
      <rPr>
        <b/>
        <sz val="10"/>
        <color theme="1"/>
        <rFont val="Arial"/>
        <family val="2"/>
      </rPr>
      <t xml:space="preserve">
PLAN DE ACCIÓN
</t>
    </r>
    <r>
      <rPr>
        <sz val="10"/>
        <color theme="1"/>
        <rFont val="Arial"/>
        <family val="2"/>
      </rPr>
      <t>N/A</t>
    </r>
  </si>
  <si>
    <r>
      <t>CONTROL</t>
    </r>
    <r>
      <rPr>
        <sz val="10"/>
        <color theme="1"/>
        <rFont val="Arial"/>
        <family val="2"/>
      </rPr>
      <t xml:space="preserve">
Se envía recordatorio de envío de FUSS a 31 de mayo de 2021 a través de correo electrónico a los gerentes de los proyectos de inversión, indicando las fechas para su radicación oportuna.</t>
    </r>
    <r>
      <rPr>
        <b/>
        <sz val="10"/>
        <color theme="1"/>
        <rFont val="Arial"/>
        <family val="2"/>
      </rPr>
      <t xml:space="preserve">
</t>
    </r>
    <r>
      <rPr>
        <sz val="10"/>
        <color theme="1"/>
        <rFont val="Arial"/>
        <family val="2"/>
      </rPr>
      <t xml:space="preserve">
</t>
    </r>
    <r>
      <rPr>
        <b/>
        <sz val="10"/>
        <color theme="1"/>
        <rFont val="Arial"/>
        <family val="2"/>
      </rPr>
      <t>PLAN DE ACCIÓN</t>
    </r>
    <r>
      <rPr>
        <sz val="10"/>
        <color theme="1"/>
        <rFont val="Arial"/>
        <family val="2"/>
      </rPr>
      <t xml:space="preserve">
El día 29 de junio de 2021 se realizó sensibilización a los gerentes de proyecto y sus enlaces, por parte de la jefe de la OAP y los enlaces con los proyectos acerca de la importancia de revisar la oportunidad, completitud y consistencia de la información reportada en el FUSS como insumo principal para los reportes en las demás instancias. </t>
    </r>
  </si>
  <si>
    <r>
      <t xml:space="preserve">CONTROL
</t>
    </r>
    <r>
      <rPr>
        <sz val="10"/>
        <color theme="1"/>
        <rFont val="Arial"/>
        <family val="2"/>
      </rPr>
      <t xml:space="preserve">Se crea carpeta correspondiente al mes de mayo, en la que se archiva el FUSS consolidado revisado y enviado y una sub carpeta con los FUSS de los proyectos de inversión revisados de manera independiente, además se envía a la jefe de la OAP correo con el FUSS consolidado debidamente verificado.
</t>
    </r>
    <r>
      <rPr>
        <b/>
        <sz val="10"/>
        <color theme="1"/>
        <rFont val="Arial"/>
        <family val="2"/>
      </rPr>
      <t>PLAN DE ACCIÓN</t>
    </r>
    <r>
      <rPr>
        <sz val="10"/>
        <color theme="1"/>
        <rFont val="Arial"/>
        <family val="2"/>
      </rPr>
      <t xml:space="preserve">
N/A</t>
    </r>
  </si>
  <si>
    <r>
      <t>CONTROL</t>
    </r>
    <r>
      <rPr>
        <sz val="10"/>
        <color theme="1"/>
        <rFont val="Arial"/>
        <family val="2"/>
      </rPr>
      <t xml:space="preserve">
Se crea carpeta correspondiente al mes de junio, en la que se archiva el FUSS consolidado revisado y enviado y una sub carpeta con los FUSS de los proyectos de inversión revisados de manera independiente, además se envía a la jefe de la OAP correo con el FUSS consolidado debidamente verificado.</t>
    </r>
    <r>
      <rPr>
        <b/>
        <sz val="10"/>
        <color theme="1"/>
        <rFont val="Arial"/>
        <family val="2"/>
      </rPr>
      <t xml:space="preserve">
PLAN DE ACCIÓN
</t>
    </r>
    <r>
      <rPr>
        <sz val="10"/>
        <color theme="1"/>
        <rFont val="Arial"/>
        <family val="2"/>
      </rPr>
      <t>N/A</t>
    </r>
  </si>
  <si>
    <r>
      <t>CONTROL</t>
    </r>
    <r>
      <rPr>
        <sz val="10"/>
        <color theme="1"/>
        <rFont val="Arial"/>
        <family val="2"/>
      </rPr>
      <t xml:space="preserve">
Se envía recordatorio de envío de FUSS a 30 de junio de 2021 a través de correo electrónico a los gerentes de los proyectos de inversión, indicando las fechas para su radicación oportuna.</t>
    </r>
    <r>
      <rPr>
        <b/>
        <sz val="10"/>
        <color theme="1"/>
        <rFont val="Arial"/>
        <family val="2"/>
      </rPr>
      <t xml:space="preserve">
PLAN DE ACCIÓN
</t>
    </r>
    <r>
      <rPr>
        <sz val="10"/>
        <color theme="1"/>
        <rFont val="Arial"/>
        <family val="2"/>
      </rPr>
      <t>N/A</t>
    </r>
  </si>
  <si>
    <r>
      <t>CONTROL</t>
    </r>
    <r>
      <rPr>
        <sz val="10"/>
        <color theme="1"/>
        <rFont val="Arial"/>
        <family val="2"/>
      </rPr>
      <t xml:space="preserve">
Se envía recordatorio de envío de FUSS a 31 de julio de 2021 a través de correo electrónico a los gerentes de los proyectos de inversión, indicando las fechas para su radicación oportuna.</t>
    </r>
    <r>
      <rPr>
        <b/>
        <sz val="10"/>
        <color theme="1"/>
        <rFont val="Arial"/>
        <family val="2"/>
      </rPr>
      <t xml:space="preserve">
PLAN DE ACCIÓN
</t>
    </r>
    <r>
      <rPr>
        <sz val="10"/>
        <color theme="1"/>
        <rFont val="Arial"/>
        <family val="2"/>
      </rPr>
      <t>N/A</t>
    </r>
  </si>
  <si>
    <r>
      <t>CONTROL</t>
    </r>
    <r>
      <rPr>
        <sz val="10"/>
        <color theme="1"/>
        <rFont val="Arial"/>
        <family val="2"/>
      </rPr>
      <t xml:space="preserve">
Se crea carpeta correspondiente al mes de julio, en la que se archiva el FUSS consolidado revisado y enviado y una sub carpeta con los FUSS de los proyectos de inversión revisados de manera independiente, además se envía a la jefe de la OAP correo con el FUSS consolidado debidamente verificado.</t>
    </r>
    <r>
      <rPr>
        <b/>
        <sz val="10"/>
        <color theme="1"/>
        <rFont val="Arial"/>
        <family val="2"/>
      </rPr>
      <t xml:space="preserve">
PLAN DE ACCIÓN
</t>
    </r>
    <r>
      <rPr>
        <sz val="10"/>
        <color theme="1"/>
        <rFont val="Arial"/>
        <family val="2"/>
      </rPr>
      <t>N/A</t>
    </r>
  </si>
  <si>
    <r>
      <rPr>
        <b/>
        <sz val="10"/>
        <color theme="1"/>
        <rFont val="Arial"/>
        <family val="2"/>
      </rPr>
      <t>CONTROL</t>
    </r>
    <r>
      <rPr>
        <sz val="10"/>
        <color theme="1"/>
        <rFont val="Arial"/>
        <family val="2"/>
      </rPr>
      <t xml:space="preserve">
En el periodo se realizo una reunión de seguimiento a la ejecución de los productos y servicios donde se determinaron los avances con relación a los cronogramas de ejecución de actividades y entregas de productos, para el giro de los pagos, de los proyectos Zona Sur y San Martin de Loba.</t>
    </r>
  </si>
  <si>
    <r>
      <rPr>
        <b/>
        <sz val="10"/>
        <color theme="1"/>
        <rFont val="Arial"/>
        <family val="2"/>
      </rPr>
      <t>CONTROL</t>
    </r>
    <r>
      <rPr>
        <sz val="10"/>
        <color theme="1"/>
        <rFont val="Arial"/>
        <family val="2"/>
      </rPr>
      <t xml:space="preserve">
Se genero un informe de supervisión por parte de la interventoría y/o el apoyo a la supervisión donde se  verificó, aprobó y generó visto bueno, a los productos e informes parciales entregados por los contratistas y el cumplimiento de las condiciones pactadas para el pago de los contratos Zona Sur y San Martin de Loba.</t>
    </r>
  </si>
  <si>
    <r>
      <rPr>
        <b/>
        <sz val="10"/>
        <color theme="1"/>
        <rFont val="Arial"/>
        <family val="2"/>
      </rPr>
      <t>CONTROL</t>
    </r>
    <r>
      <rPr>
        <sz val="10"/>
        <color theme="1"/>
        <rFont val="Arial"/>
        <family val="2"/>
      </rPr>
      <t xml:space="preserve">
En este periodo no se realizaron Informes de supervisión dado que no se tenían contratos en ejecución.</t>
    </r>
  </si>
  <si>
    <r>
      <rPr>
        <b/>
        <sz val="10"/>
        <color theme="1"/>
        <rFont val="Arial"/>
        <family val="2"/>
      </rPr>
      <t>CONTROL</t>
    </r>
    <r>
      <rPr>
        <sz val="10"/>
        <color theme="1"/>
        <rFont val="Arial"/>
        <family val="2"/>
      </rPr>
      <t xml:space="preserve">
En este periodo no se realizaron informes de supervisión dado que en este mes los contratos iniciaron su ejecución. </t>
    </r>
  </si>
  <si>
    <r>
      <t xml:space="preserve">CONTROL
</t>
    </r>
    <r>
      <rPr>
        <sz val="10"/>
        <color theme="1"/>
        <rFont val="Arial"/>
        <family val="2"/>
      </rPr>
      <t xml:space="preserve">Se genero un informe de supervisión por parte de la interventoría y/o el apoyo a la supervisión donde se  verifico, aprobó y generó visto bueno, a los productos e informes parciales entregados por los contratistas y el cumplimiento de las condiciones pactadas para el pago de los contratos de  Caracoli.
</t>
    </r>
    <r>
      <rPr>
        <b/>
        <sz val="10"/>
        <color theme="1"/>
        <rFont val="Arial"/>
        <family val="2"/>
      </rPr>
      <t>PLAN DE ACCIÓN</t>
    </r>
    <r>
      <rPr>
        <sz val="10"/>
        <color theme="1"/>
        <rFont val="Arial"/>
        <family val="2"/>
      </rPr>
      <t xml:space="preserve">
Actividad del Plan de Acción se cumplió en el primer cuatrimestre</t>
    </r>
  </si>
  <si>
    <r>
      <t xml:space="preserve">CONTROL
</t>
    </r>
    <r>
      <rPr>
        <sz val="10"/>
        <color theme="1"/>
        <rFont val="Arial"/>
        <family val="2"/>
      </rPr>
      <t>En este mes no se requirió la verificación la priorización, normatividad y reserva de las oportunidades identificadas de intervenciones en espacio publico a escala barrial, por lo que no se enviaron comunicaciones.</t>
    </r>
  </si>
  <si>
    <r>
      <t xml:space="preserve">CONTROL
</t>
    </r>
    <r>
      <rPr>
        <sz val="10"/>
        <color theme="1"/>
        <rFont val="Arial"/>
        <family val="2"/>
      </rPr>
      <t>En este mes no se requirió la verificación la priorización, normatividad y reserva de las oportunidades identificadas de intervenciones en espacio publico a escala barrial, por lo que no se enviaron comunicaciones.</t>
    </r>
    <r>
      <rPr>
        <b/>
        <sz val="10"/>
        <color theme="1"/>
        <rFont val="Arial"/>
        <family val="2"/>
      </rPr>
      <t xml:space="preserve">
PLAN DE ACCIÓN
</t>
    </r>
    <r>
      <rPr>
        <sz val="10"/>
        <color theme="1"/>
        <rFont val="Arial"/>
        <family val="2"/>
      </rPr>
      <t>Actividad del Plan de Acción se cumplió en el primer cuatrimestre</t>
    </r>
  </si>
  <si>
    <r>
      <t xml:space="preserve">CONTROL
</t>
    </r>
    <r>
      <rPr>
        <sz val="10"/>
        <color theme="1"/>
        <rFont val="Arial"/>
        <family val="2"/>
      </rPr>
      <t>En este mes no se requirió la verificación la priorización, normatividad y reserva de las oportunidades identificadas de intervenciones en espacio publico a escala barrial, por lo que no se diligenciaron fichas.</t>
    </r>
    <r>
      <rPr>
        <b/>
        <sz val="10"/>
        <color theme="1"/>
        <rFont val="Arial"/>
        <family val="2"/>
      </rPr>
      <t xml:space="preserve">
PLAN DE ACCIÓN
</t>
    </r>
    <r>
      <rPr>
        <sz val="10"/>
        <color theme="1"/>
        <rFont val="Arial"/>
        <family val="2"/>
      </rPr>
      <t>N/A</t>
    </r>
  </si>
  <si>
    <r>
      <t xml:space="preserve">CONTROL
</t>
    </r>
    <r>
      <rPr>
        <sz val="10"/>
        <color theme="1"/>
        <rFont val="Arial"/>
        <family val="2"/>
      </rPr>
      <t xml:space="preserve">En este mes no se requirió la verificación la priorización, normatividad y reserva de las oportunidades identificadas de intervenciones en espacio publico a escala barrial, por lo que no se diligenciaron fichas.
</t>
    </r>
    <r>
      <rPr>
        <b/>
        <sz val="10"/>
        <color theme="1"/>
        <rFont val="Arial"/>
        <family val="2"/>
      </rPr>
      <t>PLAN DE ACCIÓN</t>
    </r>
    <r>
      <rPr>
        <sz val="10"/>
        <color theme="1"/>
        <rFont val="Arial"/>
        <family val="2"/>
      </rPr>
      <t xml:space="preserve">
N/A</t>
    </r>
  </si>
  <si>
    <t>MONITOREO OFICINA ASESORA DE PLANEACIÓN - SEGUNDO CUATRIMESTRE</t>
  </si>
  <si>
    <t>SEGUIMIENTO CONTROL INTERNO - SEGUNDO CUATRIMESTRE</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</si>
  <si>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</si>
  <si>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</si>
  <si>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</si>
  <si>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</si>
  <si>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</si>
  <si>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</si>
  <si>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</si>
  <si>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</si>
  <si>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</si>
  <si>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Estado Actividad</t>
  </si>
  <si>
    <t>Cumplida</t>
  </si>
  <si>
    <t>Incumplida</t>
  </si>
  <si>
    <t>Finalizada fuera de fecha</t>
  </si>
  <si>
    <t>Actividad dentro de los tiempos sin iniciar</t>
  </si>
  <si>
    <t>07/09/02021</t>
  </si>
  <si>
    <r>
      <rPr>
        <b/>
        <sz val="10"/>
        <color theme="1"/>
        <rFont val="Arial"/>
        <family val="2"/>
      </rPr>
      <t>CONTROL</t>
    </r>
    <r>
      <rPr>
        <sz val="10"/>
        <color theme="1"/>
        <rFont val="Arial"/>
        <family val="2"/>
      </rPr>
      <t xml:space="preserve">
El proceso reporta cumplimiento de la ejecución del control dentro de los tiempos establecidos y adjunta evidencias de su ejecución
</t>
    </r>
    <r>
      <rPr>
        <b/>
        <sz val="10"/>
        <color theme="1"/>
        <rFont val="Arial"/>
        <family val="2"/>
      </rPr>
      <t>PLAN DE ACCIÓN</t>
    </r>
    <r>
      <rPr>
        <sz val="10"/>
        <color theme="1"/>
        <rFont val="Arial"/>
        <family val="2"/>
      </rPr>
      <t xml:space="preserve">
El proceso reporta cumplimiento de la actividad dentro de los tiempos establecidos y adjunta evidencias de su ejecución.</t>
    </r>
  </si>
  <si>
    <r>
      <t xml:space="preserve">CONTROL
</t>
    </r>
    <r>
      <rPr>
        <sz val="10"/>
        <color theme="1"/>
        <rFont val="Arial"/>
        <family val="2"/>
      </rPr>
      <t>Se revisó bimensualmente de manera aleatoria 4 expedientes prestados, se validó el apropiado manejo de los documentos. De acuerdo con el registro de información del formato 93. Se generó el informe correspondiente de marzo y abril. Se evidencia correo e informe</t>
    </r>
  </si>
  <si>
    <r>
      <t xml:space="preserve">CONTROL
</t>
    </r>
    <r>
      <rPr>
        <sz val="10"/>
        <color theme="1"/>
        <rFont val="Arial"/>
        <family val="2"/>
      </rPr>
      <t xml:space="preserve">Se revisó bimensualmente de manera aleatoria 4 expedientes prestados, se validó el apropiado manejo de los documentos. De acuerdo con el registro de información del formato 93. Se generó el informe correspondiente de mayo y junio. Se evidencia correo e informe.
</t>
    </r>
    <r>
      <rPr>
        <b/>
        <u/>
        <sz val="10"/>
        <color theme="1"/>
        <rFont val="Arial"/>
        <family val="2"/>
      </rPr>
      <t xml:space="preserve">
PLAN DE ACCIÓN</t>
    </r>
    <r>
      <rPr>
        <sz val="10"/>
        <color theme="1"/>
        <rFont val="Arial"/>
        <family val="2"/>
      </rPr>
      <t xml:space="preserve">
Se evidencian 2 correos con recomendaciones en el manejo de expedientes</t>
    </r>
  </si>
  <si>
    <r>
      <t xml:space="preserve">PLAN DE ACCIÓN
</t>
    </r>
    <r>
      <rPr>
        <sz val="10"/>
        <color theme="1"/>
        <rFont val="Arial"/>
        <family val="2"/>
      </rPr>
      <t>Se emitió comunicado Rad. 202112000072033 Del 23 agosto con recomendaciones en Gestión Documental. Se evidencia comunicado y socialización</t>
    </r>
  </si>
  <si>
    <r>
      <t xml:space="preserve">CONTROL
</t>
    </r>
    <r>
      <rPr>
        <sz val="10"/>
        <color theme="1"/>
        <rFont val="Arial"/>
        <family val="2"/>
      </rPr>
      <t>Se revisó mensualmente la entrega de documentos a los expedientes, de acuerdo con el listado de contratistas. Se generó el informe correspondiente de abril. Se evidencia correo e informe</t>
    </r>
  </si>
  <si>
    <r>
      <t xml:space="preserve">CONTROL
</t>
    </r>
    <r>
      <rPr>
        <sz val="10"/>
        <color theme="1"/>
        <rFont val="Arial"/>
        <family val="2"/>
      </rPr>
      <t>Se revisó mensualmente la entrega de documentos a los expedientes, de acuerdo con el listado de contratistas. Se generó el informe correspondiente de mayo. Se evidencia correo e informe</t>
    </r>
  </si>
  <si>
    <r>
      <t xml:space="preserve">CONTROL
</t>
    </r>
    <r>
      <rPr>
        <sz val="10"/>
        <color theme="1"/>
        <rFont val="Arial"/>
        <family val="2"/>
      </rPr>
      <t xml:space="preserve">Se revisó mensualmente la entrega de documentos a los expedientes, de acuerdo con el listado de contratistas. Se generó el informe correspondiente de junio. Se evidencia correo e informe.
</t>
    </r>
    <r>
      <rPr>
        <b/>
        <u/>
        <sz val="10"/>
        <color theme="1"/>
        <rFont val="Arial"/>
        <family val="2"/>
      </rPr>
      <t>PLAN DE ACCIÓN</t>
    </r>
    <r>
      <rPr>
        <sz val="10"/>
        <color theme="1"/>
        <rFont val="Arial"/>
        <family val="2"/>
      </rPr>
      <t xml:space="preserve">
Se revisó trimestralmente, de manera aleatoria, 10 expedientes prestados. Se evidencia correo reporte préstamos, correo entrega informe e informe.</t>
    </r>
  </si>
  <si>
    <r>
      <t xml:space="preserve">CONTROL
</t>
    </r>
    <r>
      <rPr>
        <sz val="10"/>
        <color theme="1"/>
        <rFont val="Arial"/>
        <family val="2"/>
      </rPr>
      <t>Se revisó mensualmente la entrega de documentos a los expedientes, de acuerdo con el listado de contratistas. Se generó el informe correspondiente de julio. Se evidencia correo e informe</t>
    </r>
  </si>
  <si>
    <r>
      <t xml:space="preserve">CONTROL
</t>
    </r>
    <r>
      <rPr>
        <sz val="10"/>
        <color theme="1"/>
        <rFont val="Arial"/>
        <family val="2"/>
      </rPr>
      <t>Se realizó socialización de las modificaciones a los formatos asociados a los procedimientos, en el marco del ajuste normativo. Se evidencian correos.</t>
    </r>
  </si>
  <si>
    <r>
      <t xml:space="preserve">CONTROL
</t>
    </r>
    <r>
      <rPr>
        <sz val="10"/>
        <color theme="1"/>
        <rFont val="Arial"/>
        <family val="2"/>
      </rPr>
      <t>Se realizó socialización de los nuevos Flujos de los procedimientos de la Dirección. Se evidencia citación, Presentación, así como la socialización de modificación de formatos</t>
    </r>
  </si>
  <si>
    <r>
      <t xml:space="preserve">CONTROL
</t>
    </r>
    <r>
      <rPr>
        <sz val="10"/>
        <color theme="1"/>
        <rFont val="Arial"/>
        <family val="2"/>
      </rPr>
      <t>Se realizó socialización de los procedimientos. Se evidencias grabaciones, presentaciones, citaciones, entre otros, así como la socialización de modificación de formatos</t>
    </r>
  </si>
  <si>
    <r>
      <t xml:space="preserve">CONTROL
</t>
    </r>
    <r>
      <rPr>
        <sz val="10"/>
        <color theme="1"/>
        <rFont val="Arial"/>
        <family val="2"/>
      </rPr>
      <t xml:space="preserve">Se realizó capacitación a los equipos Técnico, Social y Jurídico, responsables del ingreso de información al Sistema de Información GIS. Se evidencia citación, grabación, y pantallazos reunión. 
</t>
    </r>
    <r>
      <rPr>
        <b/>
        <u/>
        <sz val="10"/>
        <color theme="1"/>
        <rFont val="Arial"/>
        <family val="2"/>
      </rPr>
      <t>PLAN DE ACCIÓN</t>
    </r>
    <r>
      <rPr>
        <sz val="10"/>
        <color theme="1"/>
        <rFont val="Arial"/>
        <family val="2"/>
      </rPr>
      <t xml:space="preserve">
Se envió correo electrónico a todo el equipo de Reasentamientos con indicaciones del ingreso de información al GIS, se anexó instructivo. Se evidencia correo</t>
    </r>
  </si>
  <si>
    <r>
      <t xml:space="preserve">CONTROL
</t>
    </r>
    <r>
      <rPr>
        <sz val="10"/>
        <color theme="1"/>
        <rFont val="Arial"/>
        <family val="2"/>
      </rPr>
      <t>A todo el equipo de Reasentamientos se realizó socialización de la actualización del instructivo GIS. Se evidencia correo</t>
    </r>
  </si>
  <si>
    <r>
      <t xml:space="preserve">
PLAN DE ACCIÓN</t>
    </r>
    <r>
      <rPr>
        <sz val="10"/>
        <color theme="1"/>
        <rFont val="Arial"/>
        <family val="2"/>
      </rPr>
      <t xml:space="preserve">
Se evidencian comunicados de eliminación y creación de formatos en el marco de la actualización de los procedimientos por cambio de normatividad.</t>
    </r>
  </si>
  <si>
    <r>
      <t xml:space="preserve">
PLAN DE ACCIÓN</t>
    </r>
    <r>
      <rPr>
        <sz val="10"/>
        <color theme="1"/>
        <rFont val="Arial"/>
        <family val="2"/>
      </rPr>
      <t xml:space="preserve">
Se evidencias reuniones realizadas durante el mes de junio, con el área de TIC para la estructuración del Plan de Acción y para el inicio de la Diagramación de los Flujos Descriptivos de los Procedimientos</t>
    </r>
  </si>
  <si>
    <r>
      <t xml:space="preserve">CONTROL
</t>
    </r>
    <r>
      <rPr>
        <sz val="10"/>
        <color theme="1"/>
        <rFont val="Arial"/>
        <family val="2"/>
      </rPr>
      <t xml:space="preserve">Se actualizó el Folleto No. 104 que contiene los Requisitos de las Familias frente al Programa de Reasentamientos. Se incluyó la actividad de entrega del Folleto en el Procedimiento No. 1 </t>
    </r>
    <r>
      <rPr>
        <i/>
        <sz val="10"/>
        <color theme="1"/>
        <rFont val="Arial"/>
        <family val="2"/>
      </rPr>
      <t>Ingreso al Programa y Selección de la Acción.</t>
    </r>
    <r>
      <rPr>
        <sz val="10"/>
        <color theme="1"/>
        <rFont val="Arial"/>
        <family val="2"/>
      </rPr>
      <t xml:space="preserve"> Se informó a Atención al Ciudadano para que inicie la divulgación de la información. Se evidencia actualización Folleto, Flujograma con inclusión actividad de entrega Folleto (caracterización social) y correos con socialización a Atención al Ciudadano.
</t>
    </r>
    <r>
      <rPr>
        <b/>
        <u/>
        <sz val="10"/>
        <color theme="1"/>
        <rFont val="Arial"/>
        <family val="2"/>
      </rPr>
      <t xml:space="preserve">
PLAN DE ACCIÓN</t>
    </r>
    <r>
      <rPr>
        <sz val="10"/>
        <color theme="1"/>
        <rFont val="Arial"/>
        <family val="2"/>
      </rPr>
      <t xml:space="preserve">
Se evidencias reuniones realizadas durante el mes de julio, con el área de TIC para la estructuración de la Diagramación de los Flujos Descriptivos de los Procedimientos. Asimismo la eliminación y creación de formatos</t>
    </r>
  </si>
  <si>
    <r>
      <rPr>
        <b/>
        <sz val="10"/>
        <color theme="1"/>
        <rFont val="Arial"/>
        <family val="2"/>
      </rPr>
      <t>CONTROL</t>
    </r>
    <r>
      <rPr>
        <sz val="10"/>
        <color theme="1"/>
        <rFont val="Arial"/>
        <family val="2"/>
      </rPr>
      <t xml:space="preserve">
El proceso reporta cumplimiento de la ejecución del control dentro de los tiempos establecidos y adjunta evidencias de su ejecución
</t>
    </r>
    <r>
      <rPr>
        <b/>
        <sz val="10"/>
        <color theme="1"/>
        <rFont val="Arial"/>
        <family val="2"/>
      </rPr>
      <t>PLAN DE ACCIÓN</t>
    </r>
    <r>
      <rPr>
        <sz val="10"/>
        <color theme="1"/>
        <rFont val="Arial"/>
        <family val="2"/>
      </rPr>
      <t xml:space="preserve">
N/A</t>
    </r>
  </si>
  <si>
    <r>
      <t xml:space="preserve">CONTROL
</t>
    </r>
    <r>
      <rPr>
        <sz val="10"/>
        <color theme="1"/>
        <rFont val="Arial"/>
        <family val="2"/>
      </rPr>
      <t xml:space="preserve">Se realizo un reporte de alertas mensual por parte del funcionario encargado del reparto, para informar o generar alerta cuando el análisis de la documentación se este demorando mas de los tiempos establecidos en cada componente   
</t>
    </r>
    <r>
      <rPr>
        <b/>
        <sz val="10"/>
        <color theme="1"/>
        <rFont val="Arial"/>
        <family val="2"/>
      </rPr>
      <t xml:space="preserve">PLAN DE ACCIÓN
</t>
    </r>
    <r>
      <rPr>
        <sz val="10"/>
        <color theme="1"/>
        <rFont val="Arial"/>
        <family val="2"/>
      </rPr>
      <t>Se realizó en el periodo (1) un informe por componente y funcionario para identificar los tiempos  que los expedientes permanecen en cada uno (componente y funcionario)</t>
    </r>
  </si>
  <si>
    <r>
      <t xml:space="preserve">CONTROL
</t>
    </r>
    <r>
      <rPr>
        <sz val="10"/>
        <color theme="1"/>
        <rFont val="Arial"/>
        <family val="2"/>
      </rPr>
      <t xml:space="preserve">Para el presente periodo se desarrollaron las acciones contenidas en el procedimiento 208-CI-Pr-05 y se vincularon a los responsables al diseño del Plan de Mejoramiento, reconociendo los plazos establecidos. 
</t>
    </r>
    <r>
      <rPr>
        <b/>
        <sz val="10"/>
        <color theme="1"/>
        <rFont val="Arial"/>
        <family val="2"/>
      </rPr>
      <t xml:space="preserve">PLAN DE ACCION
</t>
    </r>
    <r>
      <rPr>
        <sz val="10"/>
        <color theme="1"/>
        <rFont val="Arial"/>
        <family val="2"/>
      </rPr>
      <t xml:space="preserve">Se realizó mesa de trabajo trimestral, para verificar el seguimiento de la ejecución de las acciones establecidas en el Plan de Mejoramiento de Contraloría de Bogotá D.C. a cargo de la DUT
</t>
    </r>
  </si>
  <si>
    <t xml:space="preserve">El líder del proceso o a quien delegue deberá realizar mensualmente seguimiento y control al Plan Anual de Adquisiciones. Realizar el seguimiento y control de cada uno de los procesos contractuales generando alertas para una mejor toma de decisiones. 
En caso de presentar desviaciones se realizaran mesas de trabajo o planes de contingencia para corregir imprevistos </t>
  </si>
  <si>
    <r>
      <rPr>
        <b/>
        <sz val="10"/>
        <color theme="1"/>
        <rFont val="Arial"/>
        <family val="2"/>
      </rPr>
      <t>CONTROL</t>
    </r>
    <r>
      <rPr>
        <sz val="10"/>
        <color theme="1"/>
        <rFont val="Arial"/>
        <family val="2"/>
      </rPr>
      <t xml:space="preserve">
El proceso reporta cumplimiento de la ejecución del control en el primer cuatrimestre de la vigencia
</t>
    </r>
    <r>
      <rPr>
        <b/>
        <sz val="10"/>
        <color theme="1"/>
        <rFont val="Arial"/>
        <family val="2"/>
      </rPr>
      <t>PLAN DE ACCIÓN</t>
    </r>
    <r>
      <rPr>
        <sz val="10"/>
        <color theme="1"/>
        <rFont val="Arial"/>
        <family val="2"/>
      </rPr>
      <t xml:space="preserve">
El proceso reporta cumplimiento de la actividad dentro de los tiempos establecidos y adjunta evidencias de su ejecución.</t>
    </r>
  </si>
  <si>
    <t>El tesorero controla de manera diaria los dispositivos "token" en la caja fuerte. Verificación al final del día el deposito de los dispositivos "token" en la caja fuerte o cuando no se estén utilizando.
En caso de evidenciar algún inconsistencia deberá llenar la minuta de control del deposito de los dispositivos "token" en la caja fuerte</t>
  </si>
  <si>
    <r>
      <rPr>
        <b/>
        <sz val="10"/>
        <color theme="1"/>
        <rFont val="Arial"/>
        <family val="2"/>
      </rPr>
      <t>CONTROL</t>
    </r>
    <r>
      <rPr>
        <sz val="10"/>
        <color theme="1"/>
        <rFont val="Arial"/>
        <family val="2"/>
      </rPr>
      <t xml:space="preserve">
El proceso reporta cumplimiento de la ejecución del control dentro de los tiempos establecidos y adjunta evidencias de su ejecución.
</t>
    </r>
    <r>
      <rPr>
        <b/>
        <sz val="10"/>
        <color theme="1"/>
        <rFont val="Arial"/>
        <family val="2"/>
      </rPr>
      <t>PLAN DE ACCIÓN</t>
    </r>
    <r>
      <rPr>
        <sz val="10"/>
        <color theme="1"/>
        <rFont val="Arial"/>
        <family val="2"/>
      </rPr>
      <t xml:space="preserve">
El proceso reporta cumplimiento de la actividad dentro de los tiempos establecidos y adjunta evidencias de su ejecución.</t>
    </r>
  </si>
  <si>
    <r>
      <rPr>
        <b/>
        <sz val="10"/>
        <color theme="1"/>
        <rFont val="Arial"/>
        <family val="2"/>
      </rPr>
      <t>CONTROL</t>
    </r>
    <r>
      <rPr>
        <sz val="10"/>
        <color theme="1"/>
        <rFont val="Arial"/>
        <family val="2"/>
      </rPr>
      <t xml:space="preserve">
N/A
</t>
    </r>
    <r>
      <rPr>
        <b/>
        <sz val="10"/>
        <color theme="1"/>
        <rFont val="Arial"/>
        <family val="2"/>
      </rPr>
      <t>PLAN DE ACCIÓN</t>
    </r>
    <r>
      <rPr>
        <sz val="10"/>
        <color theme="1"/>
        <rFont val="Arial"/>
        <family val="2"/>
      </rPr>
      <t xml:space="preserve">
El proceso reporta cumplimiento de la actividad dentro de los tiempos establecidos y adjunta evidencias de su ejecución.</t>
    </r>
  </si>
  <si>
    <r>
      <t xml:space="preserve">CONTROL
</t>
    </r>
    <r>
      <rPr>
        <sz val="10"/>
        <color theme="1"/>
        <rFont val="Arial"/>
        <family val="2"/>
      </rPr>
      <t xml:space="preserve">El Web Master realiza las revisiones en la pag web de las publicaciones solicitadas por las dependencias, mediante el diligenciamiento del formato 208-COM-FT-23, de manera mensual.
</t>
    </r>
    <r>
      <rPr>
        <b/>
        <sz val="10"/>
        <color theme="1"/>
        <rFont val="Arial"/>
        <family val="2"/>
      </rPr>
      <t>PLAN DE ACCIÓN</t>
    </r>
    <r>
      <rPr>
        <sz val="10"/>
        <color theme="1"/>
        <rFont val="Arial"/>
        <family val="2"/>
      </rPr>
      <t xml:space="preserve">
Se dio cumplimiento a la actividad del plan de acción mediante la Pieza gráfica Socializada 
</t>
    </r>
    <r>
      <rPr>
        <b/>
        <sz val="10"/>
        <color theme="1"/>
        <rFont val="Arial"/>
        <family val="2"/>
      </rPr>
      <t/>
    </r>
  </si>
  <si>
    <r>
      <t xml:space="preserve">CONTROL
</t>
    </r>
    <r>
      <rPr>
        <sz val="10"/>
        <color theme="1"/>
        <rFont val="Arial"/>
        <family val="2"/>
      </rPr>
      <t xml:space="preserve">El Web Master realiza las revisiones en la pag web de las publicaciones solicitadas por las dependencias, mediante el diligenciamiento del formato 208-COM-FT-23, de manera mensual.
</t>
    </r>
    <r>
      <rPr>
        <b/>
        <sz val="10"/>
        <color theme="1"/>
        <rFont val="Arial"/>
        <family val="2"/>
      </rPr>
      <t xml:space="preserve">
</t>
    </r>
  </si>
  <si>
    <r>
      <t xml:space="preserve">CONTROL
</t>
    </r>
    <r>
      <rPr>
        <sz val="10"/>
        <color theme="1"/>
        <rFont val="Arial"/>
        <family val="2"/>
      </rPr>
      <t xml:space="preserve">El Web Master realiza las revisiones en la pag web de las publicaciones solicitadas por las dependencias, mediante el diligenciamiento del formato 208-COM-FT-23, de manera mensual.
</t>
    </r>
  </si>
  <si>
    <r>
      <t xml:space="preserve">CONTROL
</t>
    </r>
    <r>
      <rPr>
        <sz val="10"/>
        <color theme="1"/>
        <rFont val="Arial"/>
        <family val="2"/>
      </rPr>
      <t xml:space="preserve">El Web Master realiza las revisiones en la pag web de las publicaciones solicitadas por las dependencias, mediante el diligenciamiento del formato 208-COM-FT-23, de manera mensual.
</t>
    </r>
    <r>
      <rPr>
        <b/>
        <sz val="10"/>
        <color theme="1"/>
        <rFont val="Arial"/>
        <family val="2"/>
      </rPr>
      <t xml:space="preserve">PLAN DE ACCIÓN
</t>
    </r>
    <r>
      <rPr>
        <sz val="10"/>
        <color theme="1"/>
        <rFont val="Arial"/>
        <family val="2"/>
      </rPr>
      <t>Se dio cumplimiento a la actividad del plan de acción mediante la</t>
    </r>
    <r>
      <rPr>
        <b/>
        <sz val="10"/>
        <color theme="1"/>
        <rFont val="Arial"/>
        <family val="2"/>
      </rPr>
      <t xml:space="preserve"> </t>
    </r>
    <r>
      <rPr>
        <sz val="10"/>
        <color theme="1"/>
        <rFont val="Arial"/>
        <family val="2"/>
      </rPr>
      <t xml:space="preserve">Pieza gráfica Socializada </t>
    </r>
  </si>
  <si>
    <t>CONTROL
N/A
PLAN DE ACCIÓN
N/A</t>
  </si>
  <si>
    <t>CONTROL 
N/A</t>
  </si>
  <si>
    <t xml:space="preserve">CONTROL
Se espera iniciar con el diagnostico de necesidades para la elaboración del PIC y el PBI del periodo 2022, en el ultimo cuatrimestre del periodo actual.
PLAN DE ACCIÓN
La actividad esta entre los tiempos.
</t>
  </si>
  <si>
    <t>2/12</t>
  </si>
  <si>
    <t>3/12</t>
  </si>
  <si>
    <t>4/12</t>
  </si>
  <si>
    <t>5/12</t>
  </si>
  <si>
    <t>1/4</t>
  </si>
  <si>
    <t>2/4</t>
  </si>
  <si>
    <t>3/4</t>
  </si>
  <si>
    <r>
      <t xml:space="preserve">CONTROL
</t>
    </r>
    <r>
      <rPr>
        <sz val="10"/>
        <color theme="1"/>
        <rFont val="Arial"/>
        <family val="2"/>
      </rPr>
      <t>No se presentaron actualizaciones documentales para este periodo</t>
    </r>
  </si>
  <si>
    <r>
      <t xml:space="preserve">CONTROL 
</t>
    </r>
    <r>
      <rPr>
        <sz val="10"/>
        <color theme="1"/>
        <rFont val="Arial"/>
        <family val="2"/>
      </rPr>
      <t>No se presentaron actualizaciones documentales para este periodo</t>
    </r>
  </si>
  <si>
    <t>Resultado indicador de la actividad de control: 100%</t>
  </si>
  <si>
    <r>
      <rPr>
        <b/>
        <sz val="10"/>
        <color theme="1"/>
        <rFont val="Arial"/>
        <family val="2"/>
      </rPr>
      <t>Controles:</t>
    </r>
    <r>
      <rPr>
        <sz val="10"/>
        <color theme="1"/>
        <rFont val="Arial"/>
        <family val="2"/>
      </rPr>
      <t xml:space="preserve"> Se dio cumplimiento al control en el primer seguimiento al PAAC. No se ha requerido de personal adicional en el corte 
</t>
    </r>
    <r>
      <rPr>
        <b/>
        <sz val="10"/>
        <color theme="1"/>
        <rFont val="Arial"/>
        <family val="2"/>
      </rPr>
      <t>Actividades de Control:</t>
    </r>
    <r>
      <rPr>
        <sz val="10"/>
        <color theme="1"/>
        <rFont val="Arial"/>
        <family val="2"/>
      </rPr>
      <t xml:space="preserve"> Se realizaron dos charlas los días 13may2021 y 30may2021</t>
    </r>
  </si>
  <si>
    <r>
      <rPr>
        <b/>
        <sz val="10"/>
        <color theme="1"/>
        <rFont val="Arial"/>
        <family val="2"/>
      </rPr>
      <t>Controles:</t>
    </r>
    <r>
      <rPr>
        <sz val="10"/>
        <color theme="1"/>
        <rFont val="Arial"/>
        <family val="2"/>
      </rPr>
      <t xml:space="preserve"> Se dio cumplimiento al control en el primer seguimiento al PAAC. No se ha requerido de personal adicional en el corte 
</t>
    </r>
    <r>
      <rPr>
        <b/>
        <sz val="10"/>
        <color theme="1"/>
        <rFont val="Arial"/>
        <family val="2"/>
      </rPr>
      <t>Actividades de Control:</t>
    </r>
    <r>
      <rPr>
        <sz val="10"/>
        <color theme="1"/>
        <rFont val="Arial"/>
        <family val="2"/>
      </rPr>
      <t xml:space="preserve"> Se realizaron tres charlas los días 17jum2021, 23jun2021 (para las actas del 23jun2021 se suscribió mal la fecha por cuanto fue una aclaración de forma del requerimiento 202111200044703 del 18jun2021). </t>
    </r>
  </si>
  <si>
    <r>
      <rPr>
        <b/>
        <sz val="10"/>
        <color theme="1"/>
        <rFont val="Arial"/>
        <family val="2"/>
      </rPr>
      <t>Controles:</t>
    </r>
    <r>
      <rPr>
        <sz val="10"/>
        <color theme="1"/>
        <rFont val="Arial"/>
        <family val="2"/>
      </rPr>
      <t xml:space="preserve"> Se dio cumplimiento al control en el primer seguimiento al PAAC. No se ha requerido de personal adicional en el corte 
</t>
    </r>
    <r>
      <rPr>
        <b/>
        <sz val="10"/>
        <color theme="1"/>
        <rFont val="Arial"/>
        <family val="2"/>
      </rPr>
      <t>Actividades de Control:</t>
    </r>
    <r>
      <rPr>
        <sz val="10"/>
        <color theme="1"/>
        <rFont val="Arial"/>
        <family val="2"/>
      </rPr>
      <t xml:space="preserve"> Se realizó charla el día 8jul2021</t>
    </r>
  </si>
  <si>
    <r>
      <rPr>
        <b/>
        <sz val="10"/>
        <color theme="1"/>
        <rFont val="Arial"/>
        <family val="2"/>
      </rPr>
      <t>Controles:</t>
    </r>
    <r>
      <rPr>
        <sz val="10"/>
        <color theme="1"/>
        <rFont val="Arial"/>
        <family val="2"/>
      </rPr>
      <t xml:space="preserve"> Se dio cumplimiento al control en el primer seguimiento al PAAC. No se ha requerido de personal adicional en el corte 
</t>
    </r>
    <r>
      <rPr>
        <b/>
        <sz val="10"/>
        <color theme="1"/>
        <rFont val="Arial"/>
        <family val="2"/>
      </rPr>
      <t xml:space="preserve">
Actividades de Control: </t>
    </r>
    <r>
      <rPr>
        <sz val="10"/>
        <color theme="1"/>
        <rFont val="Arial"/>
        <family val="2"/>
      </rPr>
      <t>Se realizaron tres charlas los días 5ago2021 y 10ago2021</t>
    </r>
  </si>
  <si>
    <r>
      <rPr>
        <b/>
        <sz val="10"/>
        <color theme="1"/>
        <rFont val="Arial"/>
        <family val="2"/>
      </rPr>
      <t xml:space="preserve">Control: </t>
    </r>
    <r>
      <rPr>
        <sz val="10"/>
        <color theme="1"/>
        <rFont val="Arial"/>
        <family val="2"/>
      </rPr>
      <t>Para el presente corte se realizó el encargo del auxiliar administrativo grado 8 (407 - 8) de planta global, mediante Resolución 1449 el día 05abr2021</t>
    </r>
    <r>
      <rPr>
        <sz val="10"/>
        <rFont val="Arial"/>
        <family val="2"/>
      </rPr>
      <t>, para dar cumplimiento al control se realizó la verificación de la idoneidad técnica mediante la concertación de compromisos funcionales. Es importante señalar que el encargo fue a la misma persona con la que se contaba inicialmente en Control Interno Elizabeth Saenz Saenz.</t>
    </r>
    <r>
      <rPr>
        <sz val="10"/>
        <color theme="1"/>
        <rFont val="Arial"/>
        <family val="2"/>
      </rPr>
      <t xml:space="preserve">
Se realizó la evaluación de desempeño a Elizabeth Saenz Saenz  como cierre del cargo anterior realizada el 30jul2021, en la cual no se indicaron correctivos.
Por otro lado, no se vincularon nuevos contratistas en el periodo.
</t>
    </r>
    <r>
      <rPr>
        <b/>
        <sz val="10"/>
        <color theme="1"/>
        <rFont val="Arial"/>
        <family val="2"/>
      </rPr>
      <t>Evidencia:</t>
    </r>
    <r>
      <rPr>
        <sz val="10"/>
        <color theme="1"/>
        <rFont val="Arial"/>
        <family val="2"/>
      </rPr>
      <t xml:space="preserve"> Manual de funciones cargo 407 grado 08
• Concertación de compromisos del nuevo cargo</t>
    </r>
  </si>
  <si>
    <r>
      <rPr>
        <b/>
        <sz val="10"/>
        <color theme="1"/>
        <rFont val="Arial"/>
        <family val="2"/>
      </rPr>
      <t xml:space="preserve">Control: </t>
    </r>
    <r>
      <rPr>
        <sz val="10"/>
        <color theme="1"/>
        <rFont val="Arial"/>
        <family val="2"/>
      </rPr>
      <t>Para el presente corte no se realizó evaluación de desempeño a personal de planta que de cumplimiento a actividades del PAA, ni tampoco se vincularon nuevos contratistas</t>
    </r>
  </si>
  <si>
    <r>
      <rPr>
        <b/>
        <sz val="10"/>
        <color theme="1"/>
        <rFont val="Arial"/>
        <family val="2"/>
      </rPr>
      <t xml:space="preserve">Control: </t>
    </r>
    <r>
      <rPr>
        <sz val="10"/>
        <color theme="1"/>
        <rFont val="Arial"/>
        <family val="2"/>
      </rPr>
      <t xml:space="preserve">Para el presente corte se realizó la evaluación de desempeño a personal de planta que de cumplimiento a actividades del PAA corte primer semestre 2021. En la cual no se indicaron correctivos.
Por otro lado, no se vincularon nuevos contratistas en el periodo.
</t>
    </r>
    <r>
      <rPr>
        <b/>
        <sz val="10"/>
        <color theme="1"/>
        <rFont val="Arial"/>
        <family val="2"/>
      </rPr>
      <t xml:space="preserve">Evidencia: </t>
    </r>
    <r>
      <rPr>
        <sz val="10"/>
        <color theme="1"/>
        <rFont val="Arial"/>
        <family val="2"/>
      </rPr>
      <t>Evaluación de desempeño primer semestre 2021</t>
    </r>
  </si>
  <si>
    <r>
      <rPr>
        <b/>
        <sz val="10"/>
        <color theme="1"/>
        <rFont val="Arial"/>
        <family val="2"/>
      </rPr>
      <t>Control:</t>
    </r>
    <r>
      <rPr>
        <sz val="10"/>
        <color theme="1"/>
        <rFont val="Arial"/>
        <family val="2"/>
      </rPr>
      <t xml:space="preserve"> Para el presente corte se realizó la evaluación de desempeño a personal de planta que de cumplimiento a actividades del PAA por cambio de evaluador. En la cual no se indicaron correctivos.
Por otro lado, no se vincularon nuevos contratistas en el periodo.
</t>
    </r>
    <r>
      <rPr>
        <b/>
        <sz val="10"/>
        <color theme="1"/>
        <rFont val="Arial"/>
        <family val="2"/>
      </rPr>
      <t xml:space="preserve">Evidencia: </t>
    </r>
    <r>
      <rPr>
        <sz val="10"/>
        <color theme="1"/>
        <rFont val="Arial"/>
        <family val="2"/>
      </rPr>
      <t>Evaluación de desempeño por cambio de evaluador</t>
    </r>
  </si>
  <si>
    <r>
      <rPr>
        <b/>
        <sz val="10"/>
        <color theme="1"/>
        <rFont val="Arial"/>
        <family val="2"/>
      </rPr>
      <t xml:space="preserve">Control: </t>
    </r>
    <r>
      <rPr>
        <sz val="10"/>
        <color theme="1"/>
        <rFont val="Arial"/>
        <family val="2"/>
      </rPr>
      <t xml:space="preserve">Se verificó modificó (algunos planes) y posteriormente aprobó los planes de auditorías
</t>
    </r>
    <r>
      <rPr>
        <b/>
        <sz val="10"/>
        <color theme="1"/>
        <rFont val="Arial"/>
        <family val="2"/>
      </rPr>
      <t xml:space="preserve">Evidencias: </t>
    </r>
    <r>
      <rPr>
        <sz val="10"/>
        <color theme="1"/>
        <rFont val="Arial"/>
        <family val="2"/>
      </rPr>
      <t>Planes de auditorías: 
• jun 208-CI-Ft-03 Plan de Auditoría DMV contratos Art 2 v2.0
• jun 208-CI-Ft-03 Plan de Auditoría - DMV procedimientos Art 3</t>
    </r>
  </si>
  <si>
    <r>
      <rPr>
        <b/>
        <sz val="10"/>
        <color theme="1"/>
        <rFont val="Arial"/>
        <family val="2"/>
      </rPr>
      <t xml:space="preserve">Control: </t>
    </r>
    <r>
      <rPr>
        <sz val="10"/>
        <color theme="1"/>
        <rFont val="Arial"/>
        <family val="2"/>
      </rPr>
      <t>No se suscribieron nuevas auditorías</t>
    </r>
  </si>
  <si>
    <r>
      <rPr>
        <b/>
        <sz val="10"/>
        <color theme="1"/>
        <rFont val="Arial"/>
        <family val="2"/>
      </rPr>
      <t>Control:</t>
    </r>
    <r>
      <rPr>
        <sz val="10"/>
        <color theme="1"/>
        <rFont val="Arial"/>
        <family val="2"/>
      </rPr>
      <t xml:space="preserve"> No se suscribieron nuevas auditorías</t>
    </r>
  </si>
  <si>
    <t xml:space="preserve">CONTROL
Se solicitó el 10 de mayo a las dependencias  de la CVP la información de los trámites y/o servicios que tuvieron alguna modificación y la información que relevante de cara a la ciudadanía. 
PLAN DE ACCION
Se envió información a los contratistas de servicio al ciudadano sobre la modificación de trámites y servicios y/o información relevante de cara a la ciudadanía enviada por la dirección de reasentamientos </t>
  </si>
  <si>
    <t>CONTROL
Se solicitó el 2 de junio a las dependencias  de la CVP la información de los trámites y/o servicios que tuvieron alguna modificación y la información que relevante de cara a la ciudadanía. 
PLAN DE ACCIÓN</t>
  </si>
  <si>
    <t>CONTROL 
Se solicitó el 6 de julio a las dependencias  de la CVP la información de los trámites y/o servicios que tuvieron alguna modificación y la información que relevante de cara a la ciudadanía. 
PLAN DE ACCIÓN</t>
  </si>
  <si>
    <t>N.A.</t>
  </si>
  <si>
    <t>CONTROL
Se ingreso el formato al expediente contractual correspondiente de acuerdo con lo radicado en la Dirección de Gestión Corporativa y CID.
Ruta: \\10.216.160.201\Gestión Documental Contractual\BASES DE DATOS VIGENCIA 2021</t>
  </si>
  <si>
    <t>CONTROL
Se realizó acta de reparto el día 4  y 21 de mayo</t>
  </si>
  <si>
    <t>CONTROL
Se realizó acta de reparto el día 11, 18 y el 30 de junio</t>
  </si>
  <si>
    <t>CONTROL
Se realizó acta de reparto el día 9 de julio</t>
  </si>
  <si>
    <t>CONTROL
Se realizó acta de reparto el día 4, 5 y 25 de agosto</t>
  </si>
  <si>
    <t xml:space="preserve">Dos (2) Inspecciones aleatorias desarrolladas / 5 inspecciones aleatorias programadas </t>
  </si>
  <si>
    <t>formato   208-GA-Ft-19 ENTRADA Y SALIDA DE ELEMENTOS</t>
  </si>
  <si>
    <t>CONTROL
Se identifica el uso del  formato   208-GA-Ft-19 ENTRADA Y SALIDA DE ELEMENTOS, para el registro en la salida de los elemento del mes de mayo 2021</t>
  </si>
  <si>
    <t>CONTROL
Se identifica el uso del  formato   208-GA-Ft-19 ENTRADA Y SALIDA DE ELEMENTOS, para el registro en la salida de los elemento del mes de junio 2021</t>
  </si>
  <si>
    <t>CONTROL
Se identifica el uso del  formato   208-GA-Ft-19 ENTRADA Y SALIDA DE ELEMENTOS, para el registro en la salida de los elemento del mes de julio 2021</t>
  </si>
  <si>
    <t>CONTROL
Se identifica el uso del  formato   208-GA-Ft-19 ENTRADA Y SALIDA DE ELEMENTOS, para el registro en la salida de los elemento del mes de agosto 2021</t>
  </si>
  <si>
    <t>208-SADM-Ft-143 TABLERO DE CONTROL</t>
  </si>
  <si>
    <t>CONTROL: En el Sistema integrado de conservación, se identificó actividad arreglos locativos en archivo central.
PLAN DE ACCION: Se adelanto documento para la contratación del  mantenimiento preventivo y correctivo de Controles de Humedad (Datalogger, Deshumidificadores).</t>
  </si>
  <si>
    <t>una (1)  transferencia realizada / una (1)  transferencia programada</t>
  </si>
  <si>
    <t>CONTROL: Se realizo seguimiento a las TRD de los procesos de la CVP. 
PLAN DE ACCIÓN: Acta de transferencia primaria No. 4 de Oficina asesora de Control Interno</t>
  </si>
  <si>
    <r>
      <rPr>
        <b/>
        <sz val="10"/>
        <color theme="1"/>
        <rFont val="Arial"/>
        <family val="2"/>
      </rPr>
      <t>CONTROL</t>
    </r>
    <r>
      <rPr>
        <sz val="10"/>
        <color theme="1"/>
        <rFont val="Arial"/>
        <family val="2"/>
      </rPr>
      <t xml:space="preserve">
El proceso reporta cumplimiento de la ejecución del control dentro de los tiempos establecidos y adjunta evidencias de su ejecución. Aunque el control es trimestral el proceso reporta ejecución en todos los meses del cuatrimestre.
</t>
    </r>
    <r>
      <rPr>
        <b/>
        <sz val="10"/>
        <color theme="1"/>
        <rFont val="Arial"/>
        <family val="2"/>
      </rPr>
      <t>PLAN DE ACCIÓN
N/A</t>
    </r>
  </si>
  <si>
    <t>CONTROL: Se realizo seguimiento a las TRD de los procesos de la CVP.
PLAN DE ACCIÓN: Acta de transferencia primaria No. 4 de Oficina asesora de Control Interno</t>
  </si>
  <si>
    <r>
      <rPr>
        <b/>
        <sz val="10"/>
        <color theme="1"/>
        <rFont val="Arial"/>
        <family val="2"/>
      </rPr>
      <t>CONTROL</t>
    </r>
    <r>
      <rPr>
        <sz val="10"/>
        <color theme="1"/>
        <rFont val="Arial"/>
        <family val="2"/>
      </rPr>
      <t xml:space="preserve">
El proceso reporta cumplimiento de la ejecución del control y adjunta evidencias, no obstante resumen la gestión desarrollada en el periodo de agosto, como reporte del cuatrimestre.
</t>
    </r>
    <r>
      <rPr>
        <b/>
        <sz val="10"/>
        <color theme="1"/>
        <rFont val="Arial"/>
        <family val="2"/>
      </rPr>
      <t>PLAN DE ACCIÓN</t>
    </r>
    <r>
      <rPr>
        <sz val="10"/>
        <color theme="1"/>
        <rFont val="Arial"/>
        <family val="2"/>
      </rPr>
      <t xml:space="preserve">
El proceso reporta cumplimiento de la actividad y adjunta evidencias de su ejecución, no obstante resumen la gestión desarrollada en el periodo de agosto, como reporte del cuatrimestre.</t>
    </r>
  </si>
  <si>
    <t>Realizar una jornada de evaluación de resultados del plan de acción correspondiente al primer semestre de la vigencia 2021 y a su planeación; con el equipo de la Dirección de Mejoramiento de Vivienda e identificar las medidas de mejora para el segundo semestre. 
En caso de identificar desviaciones se identificara una muestra para la medición de las causales de reprocesos por fases del proceso (Prefactibilidad, Factibilidad, expedición de actos de reconocimiento y ejecución).</t>
  </si>
  <si>
    <r>
      <t xml:space="preserve">CONTROL
</t>
    </r>
    <r>
      <rPr>
        <sz val="10"/>
        <color theme="1"/>
        <rFont val="Arial"/>
        <family val="2"/>
      </rPr>
      <t>Esta actividad esta programada para el mes de septiembre del 2021</t>
    </r>
    <r>
      <rPr>
        <b/>
        <sz val="10"/>
        <color theme="1"/>
        <rFont val="Arial"/>
        <family val="2"/>
      </rPr>
      <t xml:space="preserve">
PLAN DE ACCIÓN
</t>
    </r>
    <r>
      <rPr>
        <sz val="10"/>
        <color theme="1"/>
        <rFont val="Arial"/>
        <family val="2"/>
      </rPr>
      <t>La actividad aún se encuentra en los tiempos de ejecución.</t>
    </r>
  </si>
  <si>
    <r>
      <t xml:space="preserve">CONTROL
</t>
    </r>
    <r>
      <rPr>
        <sz val="10"/>
        <color theme="1"/>
        <rFont val="Arial"/>
        <family val="2"/>
      </rPr>
      <t>Se realizaron:
01 Espacio de diálogo con potenciales hogares  y,
15 espacios de diálogo para la socialización de diseños con los hogares beneficiarios del proyecto.</t>
    </r>
    <r>
      <rPr>
        <b/>
        <sz val="10"/>
        <color theme="1"/>
        <rFont val="Arial"/>
        <family val="2"/>
      </rPr>
      <t xml:space="preserve">
PLAN DE ACCIÓN
</t>
    </r>
    <r>
      <rPr>
        <sz val="10"/>
        <color theme="1"/>
        <rFont val="Arial"/>
        <family val="2"/>
      </rPr>
      <t>N/A</t>
    </r>
  </si>
  <si>
    <r>
      <t xml:space="preserve">CONTROL
</t>
    </r>
    <r>
      <rPr>
        <sz val="10"/>
        <color theme="1"/>
        <rFont val="Arial"/>
        <family val="2"/>
      </rPr>
      <t xml:space="preserve">Se realizan capacitaciones (mesas técnicas) de manera permanente con el validador externo y el equipo técnico con el fin de resolver temas normativos y técnicos que afectan el desarrollo del proyecto. Para el mes de junio se programaron y ejecutaron 4 jornadas.  Se adjunta como soporte la base que contiene programación, consolidado asistentes y firmas virtuales formulario google.
</t>
    </r>
    <r>
      <rPr>
        <b/>
        <sz val="10"/>
        <color theme="1"/>
        <rFont val="Arial"/>
        <family val="2"/>
      </rPr>
      <t>PLAN DE ACCION</t>
    </r>
    <r>
      <rPr>
        <sz val="10"/>
        <color theme="1"/>
        <rFont val="Arial"/>
        <family val="2"/>
      </rPr>
      <t xml:space="preserve"> 
N/A</t>
    </r>
    <r>
      <rPr>
        <b/>
        <sz val="10"/>
        <color theme="1"/>
        <rFont val="Arial"/>
        <family val="2"/>
      </rPr>
      <t xml:space="preserve">
</t>
    </r>
  </si>
  <si>
    <r>
      <t xml:space="preserve">CONTROL
</t>
    </r>
    <r>
      <rPr>
        <sz val="10"/>
        <color theme="1"/>
        <rFont val="Arial"/>
        <family val="2"/>
      </rPr>
      <t xml:space="preserve">Se realizan capacitaciones (mesas técnicas) de manera permanente con el validador externo y el equipo técnico con el fin de resolver temas normativos y técnicos que afectan el desarrollo del proyecto. Para el mes de julio se programó y ejecutó 1 jornada.  Se adjunta como soporte la base que contiene programación, consolidado asistentes y firmas virtuales formulario google.
</t>
    </r>
    <r>
      <rPr>
        <b/>
        <sz val="10"/>
        <color theme="1"/>
        <rFont val="Arial"/>
        <family val="2"/>
      </rPr>
      <t xml:space="preserve">PLAN DE ACCION
</t>
    </r>
    <r>
      <rPr>
        <sz val="10"/>
        <color theme="1"/>
        <rFont val="Arial"/>
        <family val="2"/>
      </rPr>
      <t>N/A</t>
    </r>
    <r>
      <rPr>
        <b/>
        <sz val="10"/>
        <color theme="1"/>
        <rFont val="Arial"/>
        <family val="2"/>
      </rPr>
      <t xml:space="preserve">
</t>
    </r>
  </si>
  <si>
    <r>
      <rPr>
        <b/>
        <sz val="10"/>
        <color theme="1"/>
        <rFont val="Arial"/>
        <family val="2"/>
      </rPr>
      <t>CONTROL</t>
    </r>
    <r>
      <rPr>
        <sz val="10"/>
        <color theme="1"/>
        <rFont val="Arial"/>
        <family val="2"/>
      </rPr>
      <t xml:space="preserve">
Se realizan capacitaciones (mesas técnicas) de manera permanente con el validador externo y el equipo técnico con el fin de resolver temas normativos y técnicos que afectan el desarrollo del proyecto, Para el mes de agosto se programó y ejecutó 1 en tres sesiones. Se adjunta como soporte la base que contiene programación, consolidado asistentes y firmas virtuales formulario google para los meses de junio y julio en el caso de agosto se adjuntan copia de las firmas.
</t>
    </r>
    <r>
      <rPr>
        <b/>
        <sz val="10"/>
        <color theme="1"/>
        <rFont val="Arial"/>
        <family val="2"/>
      </rPr>
      <t xml:space="preserve">PLAN DE ACCION
</t>
    </r>
    <r>
      <rPr>
        <sz val="10"/>
        <color theme="1"/>
        <rFont val="Arial"/>
        <family val="2"/>
      </rPr>
      <t>Se desarrolla la capacitación el 31 de este mes sobre la aplicación de criterios normativos y técnicos (lineamientos de diseño e ingeniería) que el equipo técnico debe tener en cuenta durante el proceso. Se adjunta acta, listados ex antes y ex post  en formulario google y presentación. Se utilizó como instrumento el normograma de la DMV.</t>
    </r>
  </si>
  <si>
    <r>
      <rPr>
        <b/>
        <sz val="10"/>
        <color theme="1"/>
        <rFont val="Arial"/>
        <family val="2"/>
      </rPr>
      <t>CONTROL</t>
    </r>
    <r>
      <rPr>
        <sz val="10"/>
        <color theme="1"/>
        <rFont val="Arial"/>
        <family val="2"/>
      </rPr>
      <t xml:space="preserve">
El control se definió en agosto para que inicie el 1° de septiembre.
</t>
    </r>
    <r>
      <rPr>
        <b/>
        <sz val="10"/>
        <color theme="1"/>
        <rFont val="Arial"/>
        <family val="2"/>
      </rPr>
      <t>PLAN DE ACCION</t>
    </r>
    <r>
      <rPr>
        <sz val="10"/>
        <color theme="1"/>
        <rFont val="Arial"/>
        <family val="2"/>
      </rPr>
      <t xml:space="preserve">
No aplica reporte en tanto la actividad no iniciado.</t>
    </r>
  </si>
  <si>
    <t>CONTROL 
Se solicitó el 9 de agosto a las dependencias  de la CVP la información de los trámites y/o servicios que tuvieron alguna modificación y la información que relevante de cara a la ciudadanía. 
PLAN DE ACCIÓN
Desde el proceso de Servicio al Ciudadano se realiza de manera oportuna la gestión del plan de acción, solicitando de manera mensual el suministro de información actualizada. Sin embargo, durante los meses de junio, julio y agosto no se presentaron modificaciones y/o información relevante por parte de las áreas que sea de interés para la ciudadanía, para lo cual da un cumplimiento de 100%.</t>
  </si>
  <si>
    <r>
      <rPr>
        <b/>
        <sz val="10"/>
        <color theme="1"/>
        <rFont val="Arial"/>
        <family val="2"/>
      </rPr>
      <t>CONTROL</t>
    </r>
    <r>
      <rPr>
        <sz val="10"/>
        <color theme="1"/>
        <rFont val="Arial"/>
        <family val="2"/>
      </rPr>
      <t xml:space="preserve">
Desde el proceso de Adquisición de Bienes y Servicios se realiza de manera oportuna la gestión del control. Sin embargo, durante los meses de mayo, julio y agosto no se reportaron a la Dirección Corporativa el formato 208-DGC-FT-84 Acta radicación documentos pago a proveedores - persona jurídica, para lo cual da un cumplimiento de 100%.</t>
    </r>
  </si>
  <si>
    <t>El supervisor del contrato con el equipo delegado de apoyo a la supervisión realiza seguimiento y control mensual a la ejecución de los productos y servicios, a través de comités técnicos de seguimiento donde se determinan los avances con relación a los cronogramas de ejecución de actividades y entregas de productos, para el giro de los pagos. 
(Este control se aplica siempre que se tengan contratos en ejecución).
Ante las posibles desviaciones al control, la Directora de Mejoramiento de Barrios solicita a la Subdirección Financiera la reprogramación del PAC de conformidad a la programación de pagos dada por los contratistas.</t>
  </si>
  <si>
    <r>
      <rPr>
        <b/>
        <sz val="10"/>
        <color theme="1"/>
        <rFont val="Arial"/>
        <family val="2"/>
      </rPr>
      <t>CONTROL</t>
    </r>
    <r>
      <rPr>
        <sz val="10"/>
        <color theme="1"/>
        <rFont val="Arial"/>
        <family val="2"/>
      </rPr>
      <t xml:space="preserve">
En este periodo no se realizaron reuniones dado que no se tenían contratos en ejecución.</t>
    </r>
  </si>
  <si>
    <r>
      <rPr>
        <b/>
        <sz val="10"/>
        <color theme="1"/>
        <rFont val="Arial"/>
        <family val="2"/>
      </rPr>
      <t>CONTROL</t>
    </r>
    <r>
      <rPr>
        <sz val="10"/>
        <color theme="1"/>
        <rFont val="Arial"/>
        <family val="2"/>
      </rPr>
      <t xml:space="preserve">
En el periodo se realizó una reunión a la ejecución de los productos y servicios, a través de comités técnicos de seguimiento donde se determinaron los avances con relación a los cronogramas de ejecución de actividades y entregas de productos, para el giro de los pagos, de los proyectos Usme, Alto Fucha y Caracoli.</t>
    </r>
  </si>
  <si>
    <r>
      <rPr>
        <b/>
        <sz val="10"/>
        <color theme="1"/>
        <rFont val="Arial"/>
        <family val="2"/>
      </rPr>
      <t>CONTROL</t>
    </r>
    <r>
      <rPr>
        <sz val="10"/>
        <color theme="1"/>
        <rFont val="Arial"/>
        <family val="2"/>
      </rPr>
      <t xml:space="preserve">
En el periodo se realizo una reunión a la ejecución de los productos y servicios, a través de comités técnicos de seguimiento donde se determinaron los avances con relación a los cronogramas de ejecución de actividades y entregas de productos, para el giro de los pagos, de los proyectos Usme, Alto Fucha y Caracoli.
</t>
    </r>
    <r>
      <rPr>
        <b/>
        <sz val="10"/>
        <color theme="1"/>
        <rFont val="Arial"/>
        <family val="2"/>
      </rPr>
      <t>PLAN DE ACCIÓN</t>
    </r>
    <r>
      <rPr>
        <sz val="10"/>
        <color theme="1"/>
        <rFont val="Arial"/>
        <family val="2"/>
      </rPr>
      <t xml:space="preserve">
Actividad del Plan de Acción se cumplió en el primer cuatrimestre</t>
    </r>
  </si>
  <si>
    <r>
      <rPr>
        <b/>
        <sz val="10"/>
        <color theme="1"/>
        <rFont val="Arial"/>
        <family val="2"/>
      </rPr>
      <t>CONTROL</t>
    </r>
    <r>
      <rPr>
        <sz val="10"/>
        <color theme="1"/>
        <rFont val="Arial"/>
        <family val="2"/>
      </rPr>
      <t xml:space="preserve">
El proceso reporta cumplimiento de la ejecución del control dentro de los tiempos establecidos y adjunta evidencias de su ejecución
</t>
    </r>
    <r>
      <rPr>
        <b/>
        <sz val="10"/>
        <color theme="1"/>
        <rFont val="Arial"/>
        <family val="2"/>
      </rPr>
      <t>PLAN DE ACCIÓN</t>
    </r>
    <r>
      <rPr>
        <sz val="10"/>
        <color theme="1"/>
        <rFont val="Arial"/>
        <family val="2"/>
      </rPr>
      <t xml:space="preserve">
Actividad del Plan de Acción se cumplió en el primer cuatrimestre</t>
    </r>
  </si>
  <si>
    <r>
      <t xml:space="preserve">CONTROL
</t>
    </r>
    <r>
      <rPr>
        <sz val="10"/>
        <color theme="1"/>
        <rFont val="Arial"/>
        <family val="2"/>
      </rPr>
      <t xml:space="preserve">Se desarrollo una reunión con el profesional financiero y los profesionales de apoyo a la supervisión, donde se valido el cumplimiento de los pagos programados en el PAC, así como de las actividades programadas en el PAA.
</t>
    </r>
    <r>
      <rPr>
        <b/>
        <sz val="10"/>
        <color theme="1"/>
        <rFont val="Arial"/>
        <family val="2"/>
      </rPr>
      <t>PLAN DE ACCIÓN</t>
    </r>
    <r>
      <rPr>
        <sz val="10"/>
        <color theme="1"/>
        <rFont val="Arial"/>
        <family val="2"/>
      </rPr>
      <t xml:space="preserve">
Se realizo mesa de trabajo para realizar el seguimiento y control a la ejecución y giro de las reservas presupuestales y de los pasivos exigibles</t>
    </r>
  </si>
  <si>
    <t>El supervisor del contrato con el equipo delegado de apoyo a la supervisión realiza seguimiento y control mensual a la ejecución de los productos y servicios, a través de comités técnicos de seguimiento donde se determinan los avances con relación a los cronogramas de ejecución de actividades y entregas de productos. (Este control se aplica siempre que se tengan contratos en ejecución).
Ante las posibles desviaciones, se realiza  la reprogramación de cronogramas de ejecución o se generan los planes de contingencia pertinentes.</t>
  </si>
  <si>
    <t xml:space="preserve">Realizar una socialización cada vez que sea necesario (de acuerdo al criterio del líder) al equipo de la DMB, referente al punto de control ejercido desde el procedimiento de supervisión de contratos para el inicio de procesos sancionatorios por presuntos incumplimientos  </t>
  </si>
  <si>
    <r>
      <rPr>
        <b/>
        <sz val="10"/>
        <color theme="1"/>
        <rFont val="Arial"/>
        <family val="2"/>
      </rPr>
      <t>CONTROL</t>
    </r>
    <r>
      <rPr>
        <sz val="10"/>
        <color theme="1"/>
        <rFont val="Arial"/>
        <family val="2"/>
      </rPr>
      <t xml:space="preserve">
En el periodo se realizó</t>
    </r>
    <r>
      <rPr>
        <b/>
        <sz val="10"/>
        <color theme="1"/>
        <rFont val="Arial"/>
        <family val="2"/>
      </rPr>
      <t xml:space="preserve"> </t>
    </r>
    <r>
      <rPr>
        <sz val="10"/>
        <color theme="1"/>
        <rFont val="Arial"/>
        <family val="2"/>
      </rPr>
      <t xml:space="preserve">una reunión a la ejecución de los productos y servicios, a través de comités técnicos de seguimiento donde se determinaron los avances con relación a los cronogramas de ejecución de actividades y entregas de productos de los proyectos Zona Sur y San Martin de Loba.
</t>
    </r>
    <r>
      <rPr>
        <b/>
        <sz val="10"/>
        <color theme="1"/>
        <rFont val="Arial"/>
        <family val="2"/>
      </rPr>
      <t>PLAN DE ACCIÓN</t>
    </r>
    <r>
      <rPr>
        <sz val="10"/>
        <color theme="1"/>
        <rFont val="Arial"/>
        <family val="2"/>
      </rPr>
      <t xml:space="preserve">
N/A</t>
    </r>
  </si>
  <si>
    <r>
      <rPr>
        <b/>
        <sz val="10"/>
        <color theme="1"/>
        <rFont val="Arial"/>
        <family val="2"/>
      </rPr>
      <t>CONTROL</t>
    </r>
    <r>
      <rPr>
        <sz val="10"/>
        <color theme="1"/>
        <rFont val="Arial"/>
        <family val="2"/>
      </rPr>
      <t xml:space="preserve">
En este periodo no se realizaron reuniones dado que no se tenían contratos en ejecución.
</t>
    </r>
    <r>
      <rPr>
        <b/>
        <sz val="10"/>
        <color theme="1"/>
        <rFont val="Arial"/>
        <family val="2"/>
      </rPr>
      <t>PLAN DE ACCIÓN</t>
    </r>
    <r>
      <rPr>
        <sz val="10"/>
        <color theme="1"/>
        <rFont val="Arial"/>
        <family val="2"/>
      </rPr>
      <t xml:space="preserve">
Se realizo una socialización a los contratistas de la DMB, referente al punto de control ejercido desde el procedimiento de supervisión de contratos  como  inicio de procesos sancionatorios por presuntos incumplimientos</t>
    </r>
  </si>
  <si>
    <r>
      <rPr>
        <b/>
        <sz val="10"/>
        <color theme="1"/>
        <rFont val="Arial"/>
        <family val="2"/>
      </rPr>
      <t>CONTROL</t>
    </r>
    <r>
      <rPr>
        <sz val="10"/>
        <color theme="1"/>
        <rFont val="Arial"/>
        <family val="2"/>
      </rPr>
      <t xml:space="preserve">
En el periodo se realizo</t>
    </r>
    <r>
      <rPr>
        <b/>
        <sz val="10"/>
        <color theme="1"/>
        <rFont val="Arial"/>
        <family val="2"/>
      </rPr>
      <t xml:space="preserve"> </t>
    </r>
    <r>
      <rPr>
        <sz val="10"/>
        <color theme="1"/>
        <rFont val="Arial"/>
        <family val="2"/>
      </rPr>
      <t>una</t>
    </r>
    <r>
      <rPr>
        <b/>
        <sz val="10"/>
        <color theme="1"/>
        <rFont val="Arial"/>
        <family val="2"/>
      </rPr>
      <t xml:space="preserve"> </t>
    </r>
    <r>
      <rPr>
        <sz val="10"/>
        <color theme="1"/>
        <rFont val="Arial"/>
        <family val="2"/>
      </rPr>
      <t xml:space="preserve">reunión a la ejecución de los productos y servicios, a través de comités técnicos de seguimiento donde se determinaron los avances con relación a los cronogramas de ejecución de actividades y entregas de productos, para el giro de los pagos, de los proyectos Usme, Alto Fucha y Caracoli.
</t>
    </r>
    <r>
      <rPr>
        <b/>
        <sz val="10"/>
        <color theme="1"/>
        <rFont val="Arial"/>
        <family val="2"/>
      </rPr>
      <t xml:space="preserve">PLAN DE ACCIÓN
</t>
    </r>
    <r>
      <rPr>
        <sz val="10"/>
        <color theme="1"/>
        <rFont val="Arial"/>
        <family val="2"/>
      </rPr>
      <t xml:space="preserve">N/A
</t>
    </r>
  </si>
  <si>
    <r>
      <rPr>
        <b/>
        <sz val="10"/>
        <color theme="1"/>
        <rFont val="Arial"/>
        <family val="2"/>
      </rPr>
      <t>CONTROL</t>
    </r>
    <r>
      <rPr>
        <sz val="10"/>
        <color theme="1"/>
        <rFont val="Arial"/>
        <family val="2"/>
      </rPr>
      <t xml:space="preserve">
En el periodo se realizo una reunión a la ejecución de los productos y servicios, a través de comités técnicos de seguimiento donde se determinaron los avances con relación a los cronogramas de ejecución de actividades y entregas de productos, para el giro de los pagos, de los proyectos Usme, Alto Fucha y Caracoli.
</t>
    </r>
    <r>
      <rPr>
        <b/>
        <sz val="10"/>
        <color theme="1"/>
        <rFont val="Arial"/>
        <family val="2"/>
      </rPr>
      <t xml:space="preserve">PLAN DE ACCIÓN
</t>
    </r>
    <r>
      <rPr>
        <sz val="10"/>
        <color theme="1"/>
        <rFont val="Arial"/>
        <family val="2"/>
      </rPr>
      <t>N/A</t>
    </r>
  </si>
  <si>
    <t>La interventoría y/o la supervisión verifican, aprueban o generan visto bueno, según corresponda, a los productos e informes parciales entregados por los contratistas y el cumplimiento de las condiciones pactadas en los contratos, a través del informe de supervisión mensual. 
Ante las posibles desviaciones, el ordenador del gasto solicitará a la Dirección Corporativa y CID el inicio del procedimiento administrativo para la imposición de multas, sanciones y declaratorias de incumplimiento</t>
  </si>
  <si>
    <t>Cada vez que se requiera, la Directora con el apoyo del equipo de trabajo de la DMB verifica la priorización, normatividad y reserva de las oportunidades identificadas de intervenciones en espacio publico a escala barrial, a través de comunicaciones oficiales donde se consulta a las entidades competentes sobre los aspectos técnicos o normativos de las intervenciones a viabilizar.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</si>
  <si>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r>
      <rPr>
        <b/>
        <sz val="10"/>
        <color theme="1"/>
        <rFont val="Arial"/>
        <family val="2"/>
      </rPr>
      <t>CONTROL</t>
    </r>
    <r>
      <rPr>
        <sz val="10"/>
        <color theme="1"/>
        <rFont val="Arial"/>
        <family val="2"/>
      </rPr>
      <t xml:space="preserve">
Se realizó la verificación de la priorización, normatividad y reserva de las oportunidades identificadas de intervenciones en espacio publico a escala barrial, a través de la validación del envió de las comunicaciones enviadas a las entidades competentes</t>
    </r>
  </si>
  <si>
    <t>Cada vez que se requiera, la Directora con el apoyo del equipo de trabajo de la DMB verifica la viabilidad Técnica, Social y SSTMA de las oportunidades identificadas de intervenciones en espacio publico a escala barrial, a través del diligenciamiento insitu de las fichas de previabilidad técnica, social y SSTMA.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</si>
  <si>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r>
      <rPr>
        <b/>
        <sz val="10"/>
        <color theme="1"/>
        <rFont val="Arial"/>
        <family val="2"/>
      </rPr>
      <t>CONTROL</t>
    </r>
    <r>
      <rPr>
        <sz val="10"/>
        <color theme="1"/>
        <rFont val="Arial"/>
        <family val="2"/>
      </rPr>
      <t xml:space="preserve">
Se realizo una verificación a la viabilidad Técnica, Social y SSTMA de las oportunidades identificadas de intervenciones en espacio publico a escala barrial, a través de la validación del diligenciamiento insitu de las fichas de previabilidad.
</t>
    </r>
    <r>
      <rPr>
        <b/>
        <sz val="10"/>
        <color theme="1"/>
        <rFont val="Arial"/>
        <family val="2"/>
      </rPr>
      <t xml:space="preserve">PLAN DE ACCION 
</t>
    </r>
    <r>
      <rPr>
        <sz val="10"/>
        <color theme="1"/>
        <rFont val="Arial"/>
        <family val="2"/>
      </rPr>
      <t>Se realizó una capacitación a los profesionales responsables del procedimiento sobre las actividades y formatos del procedimiento.</t>
    </r>
  </si>
  <si>
    <r>
      <t xml:space="preserve">CONTROL
</t>
    </r>
    <r>
      <rPr>
        <sz val="10"/>
        <color theme="1"/>
        <rFont val="Arial"/>
        <family val="2"/>
      </rPr>
      <t xml:space="preserve">Se realizó socialización de las modificaciones a los formatos asociados a los procedimientos, en le marco del ajuste normativo. Se evidencias correos
</t>
    </r>
    <r>
      <rPr>
        <b/>
        <u/>
        <sz val="10"/>
        <color theme="1"/>
        <rFont val="Arial"/>
        <family val="2"/>
      </rPr>
      <t xml:space="preserve">
PLAN DE ACCIÓN</t>
    </r>
    <r>
      <rPr>
        <sz val="10"/>
        <color theme="1"/>
        <rFont val="Arial"/>
        <family val="2"/>
      </rPr>
      <t xml:space="preserve">
Se revisó trimestralmente, de manera aleatoria, 5 expedientes vs. GIS. Se evidencia correo entrega informe e informe, correo entrega de reporte y 2 archivos Excel con reporte</t>
    </r>
  </si>
  <si>
    <r>
      <t xml:space="preserve">
PLAN DE ACCIÓN</t>
    </r>
    <r>
      <rPr>
        <sz val="10"/>
        <color theme="1"/>
        <rFont val="Arial"/>
        <family val="2"/>
      </rPr>
      <t xml:space="preserve">
Se evidencia la entrega al Equipo de Reasentamientos de los flujos descriptivos de los procedimientos.  Asimismo la eliminación y creación de formatos.  Se evidencia la publicación de los flujos en la carpeta de Calidad - Servidor 11</t>
    </r>
  </si>
  <si>
    <t>CONTROL
La sensibilización a los servidores públicos del proceso de Servicio al Ciudadano en el Lenguaje Claro e Incluyente que se debe utilizar al atenderá a la Ciudadanía se realizo en el mes de abril.
PLAN DE ACCION
Se realizo socialización del proceso de servicio al ciudadano sobre el Manual de Servicio a la Ciudadanía</t>
  </si>
  <si>
    <r>
      <rPr>
        <b/>
        <sz val="10"/>
        <color theme="1"/>
        <rFont val="Arial"/>
        <family val="2"/>
      </rPr>
      <t>CONTROL</t>
    </r>
    <r>
      <rPr>
        <sz val="10"/>
        <color theme="1"/>
        <rFont val="Arial"/>
        <family val="2"/>
      </rPr>
      <t xml:space="preserve">
El proceso no reporta ejecución en cada uno de los meses del cuatrimestre, siendo el control mensual. No obstante el proceso manifiesta que no se requirió la ejecución del control en los demás meses.
</t>
    </r>
    <r>
      <rPr>
        <b/>
        <sz val="10"/>
        <color theme="1"/>
        <rFont val="Arial"/>
        <family val="2"/>
      </rPr>
      <t>PLAN DE ACCIÓN</t>
    </r>
    <r>
      <rPr>
        <sz val="10"/>
        <color theme="1"/>
        <rFont val="Arial"/>
        <family val="2"/>
      </rPr>
      <t xml:space="preserve">
Actividad del Plan de Acción se cumplió en el primer cuatrimestre</t>
    </r>
  </si>
  <si>
    <r>
      <t xml:space="preserve">CONTROL
</t>
    </r>
    <r>
      <rPr>
        <sz val="10"/>
        <color theme="1"/>
        <rFont val="Arial"/>
        <family val="2"/>
      </rPr>
      <t>Se elabora el informe de ejecución presupuestal de inversión y funcionamiento y se remite a todas las áreas y ordenadores de gasto, a la dirección general, secretaria de hacienda y concejo de Bogotá.
100% cumplido se remiten a las áreas el informe mensual mediante oficio.
Informe ejecución vigencia reservas y pasivos exigibles  Mayo 2021</t>
    </r>
    <r>
      <rPr>
        <b/>
        <sz val="10"/>
        <color theme="1"/>
        <rFont val="Arial"/>
        <family val="2"/>
      </rPr>
      <t xml:space="preserve">
PLAN ACCIÓN
</t>
    </r>
    <r>
      <rPr>
        <sz val="10"/>
        <color theme="1"/>
        <rFont val="Arial"/>
        <family val="2"/>
      </rPr>
      <t>100% cumplido se remitieron los informes de ejecución presupuestal a cada uno de los ordenadores de gasto sobre el comportamiento del presupuesto de gastos de la vigencia, giros, reservas presupuestales y pasivos exigibles</t>
    </r>
  </si>
  <si>
    <r>
      <t xml:space="preserve">CONTROL
</t>
    </r>
    <r>
      <rPr>
        <sz val="10"/>
        <color theme="1"/>
        <rFont val="Arial"/>
        <family val="2"/>
      </rPr>
      <t>Se elabora el informe de ejecución presupuestal de inversión y funcionamiento y se remite a todas las áreas y ordenadores de gasto, a la dirección general, secretaria de hacienda y concejo de Bogotá.
100% cumplido se remiten a las áreas el informe mensual mediante oficio.
Informe ejecución vigencia reservas y pasivos exigibles  Junio 2021</t>
    </r>
    <r>
      <rPr>
        <b/>
        <sz val="10"/>
        <color theme="1"/>
        <rFont val="Arial"/>
        <family val="2"/>
      </rPr>
      <t xml:space="preserve">
PLAN ACCIÓN
</t>
    </r>
    <r>
      <rPr>
        <sz val="10"/>
        <color theme="1"/>
        <rFont val="Arial"/>
        <family val="2"/>
      </rPr>
      <t>100% cumplido se remitieron los informes de ejecución presupuestal a cada uno de los ordenadores de gasto sobre el comportamiento del presupuesto de gastos de la vigencia, giros, reservas presupuestales y pasivos exigibles</t>
    </r>
  </si>
  <si>
    <r>
      <t xml:space="preserve">CONTROL
</t>
    </r>
    <r>
      <rPr>
        <sz val="10"/>
        <color theme="1"/>
        <rFont val="Arial"/>
        <family val="2"/>
      </rPr>
      <t>Se elabora el informe de ejecución presupuestal de inversión y funcionamiento y se remite a todas las áreas y ordenadores de gasto, a la dirección general, secretaria de hacienda y concejo de Bogotá.
100% cumplido se remiten a las áreas el informe mensual mediante oficio.
Informe ejecución vigencia reservas y pasivos exigibles  Julio 2021</t>
    </r>
    <r>
      <rPr>
        <b/>
        <sz val="10"/>
        <color theme="1"/>
        <rFont val="Arial"/>
        <family val="2"/>
      </rPr>
      <t xml:space="preserve">
PLAN ACCIÓN</t>
    </r>
    <r>
      <rPr>
        <sz val="10"/>
        <color theme="1"/>
        <rFont val="Arial"/>
        <family val="2"/>
      </rPr>
      <t xml:space="preserve">
100% cumplido se remitieron los informes de ejecución presupuestal a cada uno de los ordenadores de gasto sobre el comportamiento del presupuesto de gastos de la vigencia, giros, reservas presupuestales y pasivos exigibles</t>
    </r>
  </si>
  <si>
    <r>
      <t xml:space="preserve">CONTROL
</t>
    </r>
    <r>
      <rPr>
        <sz val="10"/>
        <color theme="1"/>
        <rFont val="Arial"/>
        <family val="2"/>
      </rPr>
      <t>Se elabora el informe de ejecución presupuestal de inversión y funcionamiento y se remite a todas las áreas y ordenadores de gasto, a la dirección general, secretaria de hacienda y concejo de Bogotá.
100% cumplido se remiten a las áreas el informe mensual mediante oficio.
Informe ejecución vigencia reservas y pasivos exigibles Agosto 2021</t>
    </r>
    <r>
      <rPr>
        <b/>
        <sz val="10"/>
        <color theme="1"/>
        <rFont val="Arial"/>
        <family val="2"/>
      </rPr>
      <t xml:space="preserve">
PLAN ACCIÓN</t>
    </r>
    <r>
      <rPr>
        <sz val="10"/>
        <color theme="1"/>
        <rFont val="Arial"/>
        <family val="2"/>
      </rPr>
      <t xml:space="preserve">
100% cumplido se remitieron los informes de ejecución presupuestal a cada uno de los ordenadores de gasto sobre el comportamiento del presupuesto de gastos de la vigencia, giros, reservas presupuestales y pasivos exigibles</t>
    </r>
  </si>
  <si>
    <r>
      <rPr>
        <b/>
        <sz val="10"/>
        <color theme="1"/>
        <rFont val="Arial"/>
        <family val="2"/>
      </rPr>
      <t>CONTROL</t>
    </r>
    <r>
      <rPr>
        <sz val="10"/>
        <color theme="1"/>
        <rFont val="Arial"/>
        <family val="2"/>
      </rPr>
      <t xml:space="preserve">
El líder del proceso manifiesta que el control esta mal redactado dado que ellos no tienen responsabilidad sobre el control del PAA, como segunda línea de defensa se le aclara al proceso que en varias ocasiones se le ofrecieron mesas y ejercicios de revisión de riesgos para que cada líder validara la información reportada en los mapas de riesgos, pero nunca se recibió respuesta u observación formal del proceso, de como deseaba ajustar el control ya aprobado por ellos.
El proceso manifiesta que reporta para este cuatrimestre el desarrollo del control tal como se viene realizando y envió el 03/09/2021 el memorando 202117100075383 solicitando ajustar este control así: "El líder del proceso o a quien delegue deberá realizar mensualmente seguimiento a la ejecución presupuestal de la Entidad. Realizar el seguimiento y control de la ejecución tanto de inversión como de funcionamiento generando alertas para una mejor toma de decisiones". No obstante dado que la solicitud llega luego del corte del reporte del PAAC, se presenta el control en el mapa acorde a lo publicado al corte 31 de agosto y se le recibe al proceso su reporte sobre el ajuste dado bajo la justificación que no esta dentro de su alcance el control como esta redactado. Por lo tanto al revisar las evidencias y las justificaciones dadas por el proceso se toma como control en curso.
</t>
    </r>
    <r>
      <rPr>
        <b/>
        <sz val="10"/>
        <color theme="1"/>
        <rFont val="Arial"/>
        <family val="2"/>
      </rPr>
      <t>PLAN DE ACCIÓN</t>
    </r>
    <r>
      <rPr>
        <sz val="10"/>
        <color theme="1"/>
        <rFont val="Arial"/>
        <family val="2"/>
      </rPr>
      <t xml:space="preserve">
El proceso reporta cumplimiento de la actividad dentro de los tiempos establecidos y adjunta evidencias de su ejecución.</t>
    </r>
  </si>
  <si>
    <r>
      <t xml:space="preserve">CONTROL
</t>
    </r>
    <r>
      <rPr>
        <sz val="10"/>
        <color theme="1"/>
        <rFont val="Arial"/>
        <family val="2"/>
      </rPr>
      <t>100% cumplido se remiten a las áreas el informe mensual de pasivos exigibles a las áreas y mesa de trabajo para análisis del proceso presupuestal para el pago.</t>
    </r>
  </si>
  <si>
    <r>
      <t xml:space="preserve">CONTROL
</t>
    </r>
    <r>
      <rPr>
        <sz val="10"/>
        <color theme="1"/>
        <rFont val="Arial"/>
        <family val="2"/>
      </rPr>
      <t>100% cumplido se remiten a las áreas el informe mensual de pasivos exigibles a las áreas y mesa de trabajo para análisis del proceso presupuestal para el pago.</t>
    </r>
    <r>
      <rPr>
        <b/>
        <sz val="10"/>
        <color theme="1"/>
        <rFont val="Arial"/>
        <family val="2"/>
      </rPr>
      <t xml:space="preserve">
</t>
    </r>
  </si>
  <si>
    <r>
      <t xml:space="preserve">CONTROL
</t>
    </r>
    <r>
      <rPr>
        <sz val="10"/>
        <color theme="1"/>
        <rFont val="Arial"/>
        <family val="2"/>
      </rPr>
      <t>La actividad de cumplió y reporto en el primer cuatrimestre de la vigencia</t>
    </r>
    <r>
      <rPr>
        <b/>
        <sz val="10"/>
        <color theme="1"/>
        <rFont val="Arial"/>
        <family val="2"/>
      </rPr>
      <t xml:space="preserve">
PLAN ACCIÓN
</t>
    </r>
    <r>
      <rPr>
        <sz val="10"/>
        <color theme="1"/>
        <rFont val="Arial"/>
        <family val="2"/>
      </rPr>
      <t>100% Cumplido y se refleja en las conciliaciones interareas</t>
    </r>
  </si>
  <si>
    <r>
      <rPr>
        <b/>
        <sz val="10"/>
        <color theme="1"/>
        <rFont val="Arial"/>
        <family val="2"/>
      </rPr>
      <t>CONTROL</t>
    </r>
    <r>
      <rPr>
        <sz val="10"/>
        <color theme="1"/>
        <rFont val="Arial"/>
        <family val="2"/>
      </rPr>
      <t xml:space="preserve">
El control esta definido para ejecutarse de manera anual, por lo tanto esta dentro de los tiempos de su ejecución (no se monitorea)
</t>
    </r>
    <r>
      <rPr>
        <b/>
        <sz val="10"/>
        <color theme="1"/>
        <rFont val="Arial"/>
        <family val="2"/>
      </rPr>
      <t>PLAN DE ACCIÓN</t>
    </r>
    <r>
      <rPr>
        <sz val="10"/>
        <color theme="1"/>
        <rFont val="Arial"/>
        <family val="2"/>
      </rPr>
      <t xml:space="preserve">
N/A</t>
    </r>
  </si>
  <si>
    <r>
      <rPr>
        <b/>
        <sz val="10"/>
        <color theme="1"/>
        <rFont val="Arial"/>
        <family val="2"/>
      </rPr>
      <t>CONTROL</t>
    </r>
    <r>
      <rPr>
        <sz val="10"/>
        <color theme="1"/>
        <rFont val="Arial"/>
        <family val="2"/>
      </rPr>
      <t xml:space="preserve">
El control esta definido para ejecutarse de manera anual, por lo tanto esta dentro de los tiempos de su ejecución (no se monitorea)
</t>
    </r>
    <r>
      <rPr>
        <b/>
        <sz val="10"/>
        <color theme="1"/>
        <rFont val="Arial"/>
        <family val="2"/>
      </rPr>
      <t>PLAN DE ACCIÓN</t>
    </r>
    <r>
      <rPr>
        <sz val="10"/>
        <color theme="1"/>
        <rFont val="Arial"/>
        <family val="2"/>
      </rPr>
      <t xml:space="preserve">
La actividad definida para el Plan de Acción aun esta dentro de los tiempos para su ejecución (no se monitorea)</t>
    </r>
  </si>
  <si>
    <r>
      <rPr>
        <b/>
        <sz val="10"/>
        <color theme="1"/>
        <rFont val="Arial"/>
        <family val="2"/>
      </rPr>
      <t>CONTROL</t>
    </r>
    <r>
      <rPr>
        <sz val="10"/>
        <color theme="1"/>
        <rFont val="Arial"/>
        <family val="2"/>
      </rPr>
      <t xml:space="preserve">
El líder del proceso manifiesta que el control esta mal redactado dado que aunque se tiene control sobre los Token de manera diaria, solo se realiza el reporte general de manera mensual no diaria; como segunda línea de defensa se le aclara al proceso que en varias ocasiones se le ofrecieron mesas y ejercicios de revisión de riesgos para que cada líder validara la información reportada en los mapas de riesgos, pero nunca se recibió respuesta u observación formal del proceso, de como deseaba ajustar el control ya aprobado por ellos.
El proceso manifiesta que reporta para este cuatrimestre el desarrollo del control tal como se viene realizando y envió el 03/09/2021 el memorando 202117100075383 solicitando ajustar este control así: "El tesorero realiza el reporte mensual de control de los dispositivos "token" en la caja fuerte. 
No obstante dado que la solicitud llega luego del corte del reporte del PAAC, se presenta el control en el mapa acorde a lo publicado al corte 31 de agosto y se le recibe al proceso su reporte sobre el ajuste dado bajo la justificación que no esta dentro de su alcance el control como esta redactado. Por lo tanto al revisar las evidencias y las justificaciones dadas por el proceso se toma como control en curso.
</t>
    </r>
    <r>
      <rPr>
        <b/>
        <sz val="10"/>
        <color theme="1"/>
        <rFont val="Arial"/>
        <family val="2"/>
      </rPr>
      <t>PLAN DE ACCIÓN</t>
    </r>
    <r>
      <rPr>
        <sz val="10"/>
        <color theme="1"/>
        <rFont val="Arial"/>
        <family val="2"/>
      </rPr>
      <t xml:space="preserve">
N/A</t>
    </r>
  </si>
  <si>
    <t>CONTROL
Se realizó divulgación y socialización del Plan de capacitación mediante correo electrónico y Plan de bienestar, los cuales hacen parte del PETH</t>
  </si>
  <si>
    <r>
      <t xml:space="preserve">CONTROL
</t>
    </r>
    <r>
      <rPr>
        <sz val="10"/>
        <color theme="1"/>
        <rFont val="Arial"/>
        <family val="2"/>
      </rPr>
      <t>El manteniendo de los equipos se programa anualmente en el PAA, para el año 2021 esta programado para el mes de junio</t>
    </r>
    <r>
      <rPr>
        <b/>
        <sz val="10"/>
        <color theme="1"/>
        <rFont val="Arial"/>
        <family val="2"/>
      </rPr>
      <t xml:space="preserve">
PLAN DE ACCIÓN
</t>
    </r>
    <r>
      <rPr>
        <sz val="10"/>
        <color theme="1"/>
        <rFont val="Arial"/>
        <family val="2"/>
      </rPr>
      <t>Se realiza seguimiento al PAA el día  4 de mayo de 2021</t>
    </r>
  </si>
  <si>
    <r>
      <t xml:space="preserve">CONTROL
</t>
    </r>
    <r>
      <rPr>
        <sz val="10"/>
        <color theme="1"/>
        <rFont val="Arial"/>
        <family val="2"/>
      </rPr>
      <t>Se radico mediante memorando 202111600050173 solicitud para adelantar proceso de contratación con el objeto CONTRATAR EL SERVICIO DE MANTENIMIENTO PREVENTIVO Y CORRECTIVO PARA LOS EQUIPOS DE CÓMPUTO, SERVIDORES, IMPRESORAS Y ESCÁNER DE PROPIEDAD DE LA CAJA DE LA VIVIENDA POPULAR.</t>
    </r>
    <r>
      <rPr>
        <b/>
        <sz val="10"/>
        <color theme="1"/>
        <rFont val="Arial"/>
        <family val="2"/>
      </rPr>
      <t xml:space="preserve">
PLAN DE ACCIÓN
</t>
    </r>
    <r>
      <rPr>
        <sz val="10"/>
        <color theme="1"/>
        <rFont val="Arial"/>
        <family val="2"/>
      </rPr>
      <t>Se realiza seguimiento al PAA el día 10 de junio de 2021</t>
    </r>
  </si>
  <si>
    <r>
      <t>CONTROL</t>
    </r>
    <r>
      <rPr>
        <sz val="10"/>
        <color theme="1"/>
        <rFont val="Arial"/>
        <family val="2"/>
      </rPr>
      <t xml:space="preserve">
El manteniendo de los equipos se programa anualmente en el PAA, para el año 2021 esta programado para el mes de Agosto</t>
    </r>
    <r>
      <rPr>
        <b/>
        <sz val="10"/>
        <color theme="1"/>
        <rFont val="Arial"/>
        <family val="2"/>
      </rPr>
      <t xml:space="preserve">
PLAN DE ACCIÓN</t>
    </r>
    <r>
      <rPr>
        <sz val="10"/>
        <color theme="1"/>
        <rFont val="Arial"/>
        <family val="2"/>
      </rPr>
      <t xml:space="preserve">
Se realiza seguimiento al PAA el día  8 de julio de 2021</t>
    </r>
  </si>
  <si>
    <r>
      <t xml:space="preserve">CONTROL
</t>
    </r>
    <r>
      <rPr>
        <sz val="10"/>
        <color theme="1"/>
        <rFont val="Arial"/>
        <family val="2"/>
      </rPr>
      <t xml:space="preserve">Se radico mediante memorando 202111600068803 solicitud para adelantar proceso de contratación con el objeto CONTRATAR EL SERVICIO DE MANTENIMIENTO PREVENTIVO Y CORRECTIVO PARA LOS EQUIPOS DE CÓMPUTO, SERVIDORES, IMPRESORAS Y ESCÁNER DE PROPIEDAD DE LA CAJA DE LA VIVIENDA POPULAR.
</t>
    </r>
    <r>
      <rPr>
        <b/>
        <sz val="10"/>
        <color theme="1"/>
        <rFont val="Arial"/>
        <family val="2"/>
      </rPr>
      <t xml:space="preserve">
PLAN DE ACCIÓN
</t>
    </r>
    <r>
      <rPr>
        <sz val="10"/>
        <color theme="1"/>
        <rFont val="Arial"/>
        <family val="2"/>
      </rPr>
      <t xml:space="preserve">Se realiza seguimiento al PAA el día  2 de agosto de 2021
</t>
    </r>
  </si>
  <si>
    <r>
      <t xml:space="preserve">CONTROL
</t>
    </r>
    <r>
      <rPr>
        <sz val="10"/>
        <color theme="1"/>
        <rFont val="Arial"/>
        <family val="2"/>
      </rPr>
      <t>Actividades realizadas por los funcionarios o contratistas del soporte o mesa de ayuda. La inducción se adelanta personalizada virtual y presencial.</t>
    </r>
    <r>
      <rPr>
        <b/>
        <sz val="10"/>
        <color theme="1"/>
        <rFont val="Arial"/>
        <family val="2"/>
      </rPr>
      <t xml:space="preserve">
PLAN DE ACCIÓN
</t>
    </r>
    <r>
      <rPr>
        <sz val="10"/>
        <color theme="1"/>
        <rFont val="Arial"/>
        <family val="2"/>
      </rPr>
      <t>Se realiza pieza grafica sobre cambio que debe realizar el usuario a su contraseña según la política de cambio implementada por la oficina TIC</t>
    </r>
    <r>
      <rPr>
        <b/>
        <sz val="10"/>
        <color theme="1"/>
        <rFont val="Arial"/>
        <family val="2"/>
      </rPr>
      <t xml:space="preserve">
</t>
    </r>
  </si>
  <si>
    <r>
      <t xml:space="preserve">CONTROL
</t>
    </r>
    <r>
      <rPr>
        <sz val="10"/>
        <color theme="1"/>
        <rFont val="Arial"/>
        <family val="2"/>
      </rPr>
      <t>Actividades realizadas por los funcionarios o contratistas del soporte o mesa de ayuda. La inducción se adelanta personalizada virtual y presencial.</t>
    </r>
    <r>
      <rPr>
        <b/>
        <sz val="10"/>
        <color theme="1"/>
        <rFont val="Arial"/>
        <family val="2"/>
      </rPr>
      <t xml:space="preserve">
PLAN DE ACCIÓN
</t>
    </r>
    <r>
      <rPr>
        <sz val="10"/>
        <color theme="1"/>
        <rFont val="Arial"/>
        <family val="2"/>
      </rPr>
      <t>No se realizo piezas en este mes</t>
    </r>
    <r>
      <rPr>
        <b/>
        <sz val="10"/>
        <color theme="1"/>
        <rFont val="Arial"/>
        <family val="2"/>
      </rPr>
      <t xml:space="preserve">
</t>
    </r>
  </si>
  <si>
    <r>
      <t xml:space="preserve">CONTROL
</t>
    </r>
    <r>
      <rPr>
        <sz val="10"/>
        <color theme="1"/>
        <rFont val="Arial"/>
        <family val="2"/>
      </rPr>
      <t>Actividades realizadas por los funcionarios o contratistas del soporte o mesa de ayuda. La inducción se adelanta personalizada virtual y presencial.</t>
    </r>
    <r>
      <rPr>
        <b/>
        <sz val="10"/>
        <color theme="1"/>
        <rFont val="Arial"/>
        <family val="2"/>
      </rPr>
      <t xml:space="preserve">
PLAN DE ACCIÓN
</t>
    </r>
    <r>
      <rPr>
        <sz val="10"/>
        <color theme="1"/>
        <rFont val="Arial"/>
        <family val="2"/>
      </rPr>
      <t>Se realiza pieza grafica informando la circulación de un mensaje falso haciéndose pasar por la DIAN</t>
    </r>
  </si>
  <si>
    <r>
      <t xml:space="preserve">CONTROL
</t>
    </r>
    <r>
      <rPr>
        <sz val="10"/>
        <color theme="1"/>
        <rFont val="Arial"/>
        <family val="2"/>
      </rPr>
      <t>Actividades realizadas por los funcionarios o contratistas del soporte o mesa de ayuda. La inducción se adelanta personalizada virtual y presencial.</t>
    </r>
    <r>
      <rPr>
        <b/>
        <sz val="10"/>
        <color theme="1"/>
        <rFont val="Arial"/>
        <family val="2"/>
      </rPr>
      <t xml:space="preserve">
PLAN DE ACCIÓN
</t>
    </r>
    <r>
      <rPr>
        <sz val="10"/>
        <color theme="1"/>
        <rFont val="Arial"/>
        <family val="2"/>
      </rPr>
      <t>Se realiza pieza grafica informando la circulación de un mensaje falso de a Alcaldía Municipal Mercaderes-Cauca</t>
    </r>
    <r>
      <rPr>
        <b/>
        <sz val="10"/>
        <color theme="1"/>
        <rFont val="Arial"/>
        <family val="2"/>
      </rPr>
      <t xml:space="preserve">
</t>
    </r>
  </si>
  <si>
    <r>
      <t xml:space="preserve">CONTROL
</t>
    </r>
    <r>
      <rPr>
        <sz val="10"/>
        <color theme="1"/>
        <rFont val="Arial"/>
        <family val="2"/>
      </rPr>
      <t xml:space="preserve">No se presentaron actualizaciones documentales para este periodo
</t>
    </r>
    <r>
      <rPr>
        <b/>
        <sz val="10"/>
        <color theme="1"/>
        <rFont val="Arial"/>
        <family val="2"/>
      </rPr>
      <t>PLAN DE ACCIÓN</t>
    </r>
    <r>
      <rPr>
        <sz val="10"/>
        <color theme="1"/>
        <rFont val="Arial"/>
        <family val="2"/>
      </rPr>
      <t xml:space="preserve">
Dado que no se presento actualización documental no se hace necesario hacer la sensibilización </t>
    </r>
  </si>
  <si>
    <r>
      <rPr>
        <b/>
        <sz val="10"/>
        <color theme="1"/>
        <rFont val="Arial"/>
        <family val="2"/>
      </rPr>
      <t>CONTROL</t>
    </r>
    <r>
      <rPr>
        <sz val="10"/>
        <color theme="1"/>
        <rFont val="Arial"/>
        <family val="2"/>
      </rPr>
      <t xml:space="preserve">
El proceso reporta que dado que no se presentaron actualizaciones para el normograma no se hace necesario la aplicación del control en este periodo.
</t>
    </r>
    <r>
      <rPr>
        <b/>
        <sz val="10"/>
        <color theme="1"/>
        <rFont val="Arial"/>
        <family val="2"/>
      </rPr>
      <t>PLAN DE ACCIÓN</t>
    </r>
    <r>
      <rPr>
        <sz val="10"/>
        <color theme="1"/>
        <rFont val="Arial"/>
        <family val="2"/>
      </rPr>
      <t xml:space="preserve">
La actividad definida para el Plan de Acción aun esta dentro de los tiempos para su ejecución no se hace necesario aun su ejecución</t>
    </r>
  </si>
  <si>
    <r>
      <rPr>
        <b/>
        <sz val="10"/>
        <color theme="1"/>
        <rFont val="Arial"/>
        <family val="2"/>
      </rPr>
      <t>CONTROL</t>
    </r>
    <r>
      <rPr>
        <sz val="10"/>
        <color theme="1"/>
        <rFont val="Arial"/>
        <family val="2"/>
      </rPr>
      <t xml:space="preserve">
Se realizaron dos inspecciones aleatorias a la Dirección Corporativa y CID, y Subdirección Administrativa.
</t>
    </r>
    <r>
      <rPr>
        <b/>
        <sz val="10"/>
        <color theme="1"/>
        <rFont val="Arial"/>
        <family val="2"/>
      </rPr>
      <t>PLAN DE ACCIÓN</t>
    </r>
    <r>
      <rPr>
        <sz val="10"/>
        <color theme="1"/>
        <rFont val="Arial"/>
        <family val="2"/>
      </rPr>
      <t xml:space="preserve">
Se utilizaron los formato  208-GA-Ft-90 BIENES DEVOLUTIVOS EN SERVICIO, para el control de los elementos.
</t>
    </r>
  </si>
  <si>
    <r>
      <rPr>
        <b/>
        <sz val="10"/>
        <color theme="1"/>
        <rFont val="Arial"/>
        <family val="2"/>
      </rPr>
      <t>CONTROL</t>
    </r>
    <r>
      <rPr>
        <sz val="10"/>
        <color theme="1"/>
        <rFont val="Arial"/>
        <family val="2"/>
      </rPr>
      <t xml:space="preserve">
El proceso reporta que para este cuatrimestre no se requerido personal, razón por la cual no ha sido necesario la aplicación del control..
</t>
    </r>
    <r>
      <rPr>
        <b/>
        <sz val="10"/>
        <color theme="1"/>
        <rFont val="Arial"/>
        <family val="2"/>
      </rPr>
      <t>PLAN DE ACCIÓN</t>
    </r>
    <r>
      <rPr>
        <sz val="10"/>
        <color theme="1"/>
        <rFont val="Arial"/>
        <family val="2"/>
      </rPr>
      <t xml:space="preserve">
El proceso reporta cumplimiento de la actividad dentro de los tiempos establecidos y adjunta evidencias de su ejecución.</t>
    </r>
  </si>
  <si>
    <r>
      <rPr>
        <b/>
        <sz val="10"/>
        <color theme="1"/>
        <rFont val="Arial"/>
        <family val="2"/>
      </rPr>
      <t>Control:</t>
    </r>
    <r>
      <rPr>
        <sz val="10"/>
        <color theme="1"/>
        <rFont val="Arial"/>
        <family val="2"/>
      </rPr>
      <t xml:space="preserve"> Se verificó modificó (algunos planes) y posteriormente aprobó los planes de auditorías
</t>
    </r>
    <r>
      <rPr>
        <b/>
        <sz val="10"/>
        <color theme="1"/>
        <rFont val="Arial"/>
        <family val="2"/>
      </rPr>
      <t xml:space="preserve">Evidencias: </t>
    </r>
    <r>
      <rPr>
        <sz val="10"/>
        <color theme="1"/>
        <rFont val="Arial"/>
        <family val="2"/>
      </rPr>
      <t>Planes de auditorías: 
• may 208-CI-Ft-03 Plan de Auditoría incapacidades V2.0
• may 208-CI-Ft-03 Plan de Auditoría incapacidades V1.0
• may 208-CI-Ft-03 Plan de Auditoría - MB contratos Art 2
• may 208-CI-Ft-03 Plan de Auditoría - MB procedimientos Art 3</t>
    </r>
  </si>
  <si>
    <r>
      <t xml:space="preserve">CONTROL
</t>
    </r>
    <r>
      <rPr>
        <sz val="10"/>
        <color theme="1"/>
        <rFont val="Arial"/>
        <family val="2"/>
      </rPr>
      <t>Se realizó una mesa de trabajo entre los colaboradores de la OAP, en la que se evaluo la documentación que norma el manejo de los contenidos del Sistema Integrado de Gestión dentro de la CVP, y se definió actualizar el procedimiento 208-PLA-Pr-15 PROCEDIMIENTO DE CONTROL DOCUMENTAL - V7.</t>
    </r>
    <r>
      <rPr>
        <b/>
        <sz val="10"/>
        <color theme="1"/>
        <rFont val="Arial"/>
        <family val="2"/>
      </rPr>
      <t xml:space="preserve">
PLAN DE ACCIÓN
</t>
    </r>
    <r>
      <rPr>
        <sz val="10"/>
        <color theme="1"/>
        <rFont val="Arial"/>
        <family val="2"/>
      </rPr>
      <t>N/A</t>
    </r>
  </si>
  <si>
    <r>
      <t xml:space="preserve">CONTROL
</t>
    </r>
    <r>
      <rPr>
        <sz val="10"/>
        <color theme="1"/>
        <rFont val="Arial"/>
        <family val="2"/>
      </rPr>
      <t xml:space="preserve"> N/A</t>
    </r>
    <r>
      <rPr>
        <b/>
        <sz val="10"/>
        <color theme="1"/>
        <rFont val="Arial"/>
        <family val="2"/>
      </rPr>
      <t xml:space="preserve">
PLAN DE ACCIÓN
</t>
    </r>
    <r>
      <rPr>
        <sz val="10"/>
        <color theme="1"/>
        <rFont val="Arial"/>
        <family val="2"/>
      </rPr>
      <t>Se envía correo a la Oficina de Tecnología de la Información y las Comunicaciones, solicitando la evidencia del back up.</t>
    </r>
  </si>
  <si>
    <r>
      <t>CONTROL</t>
    </r>
    <r>
      <rPr>
        <sz val="10"/>
        <color theme="1"/>
        <rFont val="Arial"/>
        <family val="2"/>
      </rPr>
      <t xml:space="preserve">
Se realizó una mesa de trabajo entre los colaboradores de la OAP, donde se reviso propuesta del procedimiento 208-PLA-Pr-15 CONTROL DE LA INFORMACIÓN DOCUMENTADA - V8, se definió hacer la actualización de las plantillas documentales y se definió eliminar el formato de diagrama de flujo.</t>
    </r>
    <r>
      <rPr>
        <b/>
        <sz val="10"/>
        <color theme="1"/>
        <rFont val="Arial"/>
        <family val="2"/>
      </rPr>
      <t xml:space="preserve">
PLAN DE ACCIÓN.
</t>
    </r>
    <r>
      <rPr>
        <sz val="10"/>
        <color theme="1"/>
        <rFont val="Arial"/>
        <family val="2"/>
      </rPr>
      <t>N/A</t>
    </r>
  </si>
  <si>
    <r>
      <t xml:space="preserve">CONTROL
</t>
    </r>
    <r>
      <rPr>
        <sz val="10"/>
        <color theme="1"/>
        <rFont val="Arial"/>
        <family val="2"/>
      </rPr>
      <t xml:space="preserve">Buscando mantener la disponibilidad de la Documentación del Sistema Integrado de Gestión y acorde a los requerimientos de los responsables de Procesos, se actualizaron 19 formatos y 5 manuales, soportados en el listado maestro de documentos. </t>
    </r>
    <r>
      <rPr>
        <b/>
        <sz val="10"/>
        <color theme="1"/>
        <rFont val="Arial"/>
        <family val="2"/>
      </rPr>
      <t xml:space="preserve">
PLAN DE ACCIÓN
</t>
    </r>
    <r>
      <rPr>
        <sz val="10"/>
        <color theme="1"/>
        <rFont val="Arial"/>
        <family val="2"/>
      </rPr>
      <t>N/A</t>
    </r>
  </si>
  <si>
    <r>
      <t>CONTROL</t>
    </r>
    <r>
      <rPr>
        <sz val="10"/>
        <color theme="1"/>
        <rFont val="Arial"/>
        <family val="2"/>
      </rPr>
      <t xml:space="preserve">
Buscando mantener la disponibilidad de la Documentación del Sistema Integrado de Gestión y acorde a los requerimientos de los responsables de Procesos, se actualizaron 27 formatos y 5 manuales, soportados en el listado maestro de documentos. </t>
    </r>
    <r>
      <rPr>
        <b/>
        <sz val="10"/>
        <color theme="1"/>
        <rFont val="Arial"/>
        <family val="2"/>
      </rPr>
      <t xml:space="preserve">
PLAN DE ACCIÓN</t>
    </r>
    <r>
      <rPr>
        <sz val="10"/>
        <color theme="1"/>
        <rFont val="Arial"/>
        <family val="2"/>
      </rPr>
      <t xml:space="preserve">
Mediante memorando 202111300050733 se le reitera a los responsables de cada proceso, la importancia de revisar y mantener el Listado Maestro de Documentos debidamente actualizado</t>
    </r>
  </si>
  <si>
    <r>
      <t>CONTROL</t>
    </r>
    <r>
      <rPr>
        <sz val="10"/>
        <color theme="1"/>
        <rFont val="Arial"/>
        <family val="2"/>
      </rPr>
      <t xml:space="preserve">
Buscando mantener la disponibilidad de la Documentación del Sistema Integrado de Gestión y acorde a los requerimientos de los responsables de Procesos, se actualizaron 13 formatos, soportados en el listado maestro de documentos.</t>
    </r>
    <r>
      <rPr>
        <b/>
        <sz val="10"/>
        <color theme="1"/>
        <rFont val="Arial"/>
        <family val="2"/>
      </rPr>
      <t xml:space="preserve">
PLAN DE ACCIÓN</t>
    </r>
    <r>
      <rPr>
        <sz val="10"/>
        <color theme="1"/>
        <rFont val="Arial"/>
        <family val="2"/>
      </rPr>
      <t xml:space="preserve">
N/A</t>
    </r>
  </si>
  <si>
    <r>
      <t>CONTROL</t>
    </r>
    <r>
      <rPr>
        <sz val="10"/>
        <color theme="1"/>
        <rFont val="Arial"/>
        <family val="2"/>
      </rPr>
      <t xml:space="preserve">
Buscando mantener la disponibilidad de la Documentación del Sistema Integrado de Gestión y acorde a los requerimientos de los responsables de Procesos, se actualizaron 25 formatos, 5 procedimientos, 1 política, 1 manuales, 2 instructivos y 2 caracterización, soportados en el listado maestro de documentos.</t>
    </r>
    <r>
      <rPr>
        <b/>
        <sz val="10"/>
        <color theme="1"/>
        <rFont val="Arial"/>
        <family val="2"/>
      </rPr>
      <t xml:space="preserve">
PLAN DE ACCIÓN
</t>
    </r>
    <r>
      <rPr>
        <sz val="10"/>
        <color theme="1"/>
        <rFont val="Arial"/>
        <family val="2"/>
      </rPr>
      <t>N/A</t>
    </r>
  </si>
  <si>
    <r>
      <t xml:space="preserve">CONTROL
</t>
    </r>
    <r>
      <rPr>
        <sz val="10"/>
        <color theme="1"/>
        <rFont val="Arial"/>
        <family val="2"/>
      </rPr>
      <t>Se realizó seguimiento al cumplimiento del Plan de Acción Anual del PIGA, mediante el reporte del "REPORTE FUSS_OAP_Actividades Implementación MIPG_2021", en donde se reporta la ejecución de cada una de las actividades concertadas de este plan, por cada uno de sus programas, el cual es remitido a la Jefe de la OAP mediante correo electrónico.</t>
    </r>
    <r>
      <rPr>
        <b/>
        <sz val="10"/>
        <color theme="1"/>
        <rFont val="Arial"/>
        <family val="2"/>
      </rPr>
      <t xml:space="preserve">
PLAN DE ACCIÓN
</t>
    </r>
    <r>
      <rPr>
        <sz val="10"/>
        <color theme="1"/>
        <rFont val="Arial"/>
        <family val="2"/>
      </rPr>
      <t>En este periodo se realizaron las siguientes socializaciones asociadas al Plan de Acción Anual del PIGA: 13-05-20221_Sensibilización PIGA y sus 5 programas.
20-05-2021_Sensibilización Gestión Integral de Residuos</t>
    </r>
  </si>
  <si>
    <r>
      <t xml:space="preserve">CONTROL
</t>
    </r>
    <r>
      <rPr>
        <sz val="10"/>
        <color theme="1"/>
        <rFont val="Arial"/>
        <family val="2"/>
      </rPr>
      <t>Se realizó seguimiento al cumplimiento del Plan de Acción Anual del PIGA, mediante el reporte del "REPORTE FUSS_OAP_Actividades Implementación MIPG_2021", en donde se reporta la ejecución de cada una de las actividades concertadas de este plan, por cada uno de sus programas, el cual es remitido a la Jefe de la OAP mediante correo electrónico.</t>
    </r>
    <r>
      <rPr>
        <b/>
        <sz val="10"/>
        <color theme="1"/>
        <rFont val="Arial"/>
        <family val="2"/>
      </rPr>
      <t xml:space="preserve">
PLAN DE ACCIÓN
</t>
    </r>
    <r>
      <rPr>
        <sz val="10"/>
        <color theme="1"/>
        <rFont val="Arial"/>
        <family val="2"/>
      </rPr>
      <t>En este periodo se realizaron las siguientes socializaciones asociadas al Plan de Acción Anual del PIGA: semana del 1 al 4 de Junio_ Semana Ambiental: Se Sensibilizó en todos lo programas del PIGA (Uso eficiente de energía, Uso eficiente de agua, gestión de residuos, Consumo Sostenible, Practicas sostenibles)
25-06-2021_Divulgación de la Política Ambiental</t>
    </r>
  </si>
  <si>
    <r>
      <t xml:space="preserve">CONTROL
</t>
    </r>
    <r>
      <rPr>
        <sz val="10"/>
        <color theme="1"/>
        <rFont val="Arial"/>
        <family val="2"/>
      </rPr>
      <t>Se realizó seguimiento al cumplimiento del Plan de Acción Anual del PIGA, mediante el reporte del "REPORTE FUSS_OAP_Actividades Implementación MIPG_2021", en donde se reporta la ejecución de cada una de las actividades concertadas de este plan, por cada uno de sus programas, el cual es remitido a la Jefe de la OAP mediante correo electrónico.</t>
    </r>
    <r>
      <rPr>
        <b/>
        <sz val="10"/>
        <color theme="1"/>
        <rFont val="Arial"/>
        <family val="2"/>
      </rPr>
      <t xml:space="preserve">
PLAN DE ACCIÓN
</t>
    </r>
    <r>
      <rPr>
        <sz val="10"/>
        <color theme="1"/>
        <rFont val="Arial"/>
        <family val="2"/>
      </rPr>
      <t>N/A</t>
    </r>
  </si>
  <si>
    <r>
      <t xml:space="preserve">CONTROL
</t>
    </r>
    <r>
      <rPr>
        <sz val="10"/>
        <color theme="1"/>
        <rFont val="Arial"/>
        <family val="2"/>
      </rPr>
      <t>Se realizó seguimiento al cumplimiento del Plan de Acción Anual del PIGA, mediante el reporte del "REPORTE FUSS_OAP_Actividades Implementación MIPG_2021", en donde se reporta la ejecución de cada una de las actividades concertadas de este plan, por cada uno de sus programas, el cual es remitido a la Jefe de la OAP mediante correo electrónico.</t>
    </r>
    <r>
      <rPr>
        <b/>
        <sz val="10"/>
        <color theme="1"/>
        <rFont val="Arial"/>
        <family val="2"/>
      </rPr>
      <t xml:space="preserve">
PLAN DE ACCIÓN</t>
    </r>
    <r>
      <rPr>
        <sz val="10"/>
        <color theme="1"/>
        <rFont val="Arial"/>
        <family val="2"/>
      </rPr>
      <t xml:space="preserve">
En este periodo se realizaron las siguientes socializaciones asociadas al Plan de Acción Anual del PIGA:  5-08-2021_Sensibilización criterios de sostenibilidad 13-08-2021 Sensibilización de gestión integral residuos, 17-08-2021 Sensibilización de manejo de residuos en puntos ecológicos, 27-08-2021 Una sensibilización en gestión de residuos peligrosos y riesgo químico.</t>
    </r>
  </si>
  <si>
    <r>
      <t xml:space="preserve">CONTROL
</t>
    </r>
    <r>
      <rPr>
        <sz val="10"/>
        <color theme="1"/>
        <rFont val="Arial"/>
        <family val="2"/>
      </rPr>
      <t xml:space="preserve">Se revisaron las ubicaciones de los expedientes de los 101 deudores que hacen parte de la programación de expedientes a organizar para ser radicados en la Dirección Jurídica para las acciones pertinentes. Esta información se consigna en la matriz de expediente para cobro judicial indicando si el expediente ya se radico o si existe otra condición previa a la radiación del expediente. </t>
    </r>
    <r>
      <rPr>
        <b/>
        <sz val="10"/>
        <color theme="1"/>
        <rFont val="Arial"/>
        <family val="2"/>
      </rPr>
      <t xml:space="preserve">
PLAN DE ACCIÓN
</t>
    </r>
    <r>
      <rPr>
        <sz val="10"/>
        <color theme="1"/>
        <rFont val="Arial"/>
        <family val="2"/>
      </rPr>
      <t>Se elaboro la matriz de expediente para cobro judicial identificando la gestión adelantada para cada uno de los 101 expedientes programados</t>
    </r>
  </si>
  <si>
    <r>
      <rPr>
        <b/>
        <sz val="10"/>
        <color theme="1"/>
        <rFont val="Arial"/>
        <family val="2"/>
      </rPr>
      <t>CONTROL</t>
    </r>
    <r>
      <rPr>
        <sz val="10"/>
        <color theme="1"/>
        <rFont val="Arial"/>
        <family val="2"/>
      </rPr>
      <t xml:space="preserve">
El proceso reporta cumplimiento de la ejecución del control dentro de los tiempos establecidos y adjunta evidencias de su ejecución. El control se ejecuto en el mes de julio porque se requiere de tener la información completa del trimestre para su ejecución, razón por la cual esta dentro de los tiempos definidos.
</t>
    </r>
    <r>
      <rPr>
        <b/>
        <sz val="10"/>
        <color theme="1"/>
        <rFont val="Arial"/>
        <family val="2"/>
      </rPr>
      <t>PLAN DE ACCIÓN</t>
    </r>
    <r>
      <rPr>
        <sz val="10"/>
        <color theme="1"/>
        <rFont val="Arial"/>
        <family val="2"/>
      </rPr>
      <t xml:space="preserve">
El proceso reporta cumplimiento de la actividad dentro de los tiempos establecidos y adjunta evidencias de su ejecución.</t>
    </r>
  </si>
  <si>
    <r>
      <t xml:space="preserve">CONTROL
</t>
    </r>
    <r>
      <rPr>
        <sz val="10"/>
        <color theme="1"/>
        <rFont val="Arial"/>
        <family val="2"/>
      </rPr>
      <t>N/A</t>
    </r>
    <r>
      <rPr>
        <b/>
        <sz val="10"/>
        <color theme="1"/>
        <rFont val="Arial"/>
        <family val="2"/>
      </rPr>
      <t xml:space="preserve">
PLAN DE ACCIÓN
</t>
    </r>
    <r>
      <rPr>
        <sz val="10"/>
        <color theme="1"/>
        <rFont val="Arial"/>
        <family val="2"/>
      </rPr>
      <t>Se elaboro matriz de investigación de bienes del deudor en la cual se incluyo la consulta de la información obtenida en la ventanilla única de registro (VUR) y la ventanilla única de la construcción (VUC) respecto de los bienes inmuebles que posee el deudor.</t>
    </r>
  </si>
  <si>
    <r>
      <rPr>
        <b/>
        <sz val="10"/>
        <color theme="1"/>
        <rFont val="Arial"/>
        <family val="2"/>
      </rPr>
      <t>CONTROL</t>
    </r>
    <r>
      <rPr>
        <sz val="10"/>
        <color theme="1"/>
        <rFont val="Arial"/>
        <family val="2"/>
      </rPr>
      <t xml:space="preserve">
El control fue definido en el mes de agosto para ser ejecutado en el segundo semestre de la vigencia, por lo tanto no es susceptible de monitoreo para este corte. (no se monitorea)
</t>
    </r>
    <r>
      <rPr>
        <b/>
        <sz val="10"/>
        <color theme="1"/>
        <rFont val="Arial"/>
        <family val="2"/>
      </rPr>
      <t>PLAN DE ACCIÓN</t>
    </r>
    <r>
      <rPr>
        <sz val="10"/>
        <color theme="1"/>
        <rFont val="Arial"/>
        <family val="2"/>
      </rPr>
      <t xml:space="preserve">
La actividad de control esta dentro de los tiempos definidos (no se monitorea)</t>
    </r>
  </si>
  <si>
    <r>
      <t xml:space="preserve">CONTROL
</t>
    </r>
    <r>
      <rPr>
        <sz val="10"/>
        <color theme="1"/>
        <rFont val="Arial"/>
        <family val="2"/>
      </rPr>
      <t xml:space="preserve">Se realizaron:
02 espacios de diálogo con líderes de las UPZ de intervención.
01 Espacio de diálogo con potenciales hogares  y,
08 espacios de diálogo para la socialización de diseños con los hogares beneficiarios del proyecto.
</t>
    </r>
    <r>
      <rPr>
        <b/>
        <sz val="10"/>
        <color theme="1"/>
        <rFont val="Arial"/>
        <family val="2"/>
      </rPr>
      <t xml:space="preserve">
PLAN DE ACCIÓN
</t>
    </r>
    <r>
      <rPr>
        <sz val="10"/>
        <color theme="1"/>
        <rFont val="Arial"/>
        <family val="2"/>
      </rPr>
      <t>N/A</t>
    </r>
    <r>
      <rPr>
        <b/>
        <sz val="10"/>
        <color theme="1"/>
        <rFont val="Arial"/>
        <family val="2"/>
      </rPr>
      <t xml:space="preserve">
</t>
    </r>
  </si>
  <si>
    <r>
      <t xml:space="preserve">CONTROL
</t>
    </r>
    <r>
      <rPr>
        <sz val="10"/>
        <color theme="1"/>
        <rFont val="Arial"/>
        <family val="2"/>
      </rPr>
      <t xml:space="preserve">Se realizaron:
01 espacios de diálogo con líderes de las UPZ de intervención.
03 Espacio de diálogo con potenciales hogares  y,
27 espacios de diálogo para la socialización de diseños con los hogares beneficiarios del proyecto.
</t>
    </r>
    <r>
      <rPr>
        <b/>
        <sz val="10"/>
        <color theme="1"/>
        <rFont val="Arial"/>
        <family val="2"/>
      </rPr>
      <t xml:space="preserve">PLAN DE ACCIÓN
</t>
    </r>
    <r>
      <rPr>
        <sz val="10"/>
        <color theme="1"/>
        <rFont val="Arial"/>
        <family val="2"/>
      </rPr>
      <t xml:space="preserve">Se realizo la consulta jurídica sobre la posibilidad de pago de arrendamiento a los hogares del plan terrazas </t>
    </r>
  </si>
  <si>
    <r>
      <t xml:space="preserve">CONTROL
</t>
    </r>
    <r>
      <rPr>
        <sz val="10"/>
        <color theme="1"/>
        <rFont val="Arial"/>
        <family val="2"/>
      </rPr>
      <t>Se realizaron:
01 espacios de diálogo con líderes de las UPZ de intervención.
05 Espacio de diálogo con potenciales hogares  y,
54 espacios de diálogo para la socialización de diseños con los hogares beneficiarios del proyecto.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</si>
</sst>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0_ ;\-#,##0\ "/>
    <numFmt numFmtId="167" formatCode="0;[Red]0"/>
  </numFmts>
  <fonts count="55"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b/>
      <sz val="18"/>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9"/>
      <color theme="1"/>
      <name val="Arial Narrow"/>
      <family val="2"/>
    </font>
    <font>
      <sz val="10"/>
      <name val="Arial"/>
      <family val="2"/>
    </font>
    <font>
      <sz val="12"/>
      <name val="Times New Roman"/>
      <family val="1"/>
    </font>
    <font>
      <b/>
      <sz val="18"/>
      <name val="Arial"/>
      <family val="2"/>
    </font>
    <font>
      <b/>
      <sz val="10"/>
      <name val="Arial"/>
      <family val="2"/>
    </font>
    <font>
      <b/>
      <sz val="9"/>
      <color indexed="81"/>
      <name val="Tahoma"/>
      <family val="2"/>
    </font>
    <font>
      <sz val="9"/>
      <color indexed="81"/>
      <name val="Tahoma"/>
      <family val="2"/>
    </font>
    <font>
      <sz val="9"/>
      <color theme="1"/>
      <name val="Arial"/>
      <family val="2"/>
    </font>
    <font>
      <b/>
      <sz val="11"/>
      <color theme="1"/>
      <name val="Calibri"/>
      <family val="2"/>
      <scheme val="minor"/>
    </font>
    <font>
      <sz val="20"/>
      <color theme="1"/>
      <name val="Calibri"/>
      <family val="2"/>
      <scheme val="minor"/>
    </font>
    <font>
      <b/>
      <sz val="11"/>
      <color rgb="FFFFFFFF"/>
      <name val="Century Gothic"/>
      <family val="2"/>
    </font>
    <font>
      <sz val="11"/>
      <name val="Calibri"/>
      <family val="2"/>
    </font>
    <font>
      <sz val="10"/>
      <color rgb="FF000000"/>
      <name val="Century Gothic"/>
      <family val="2"/>
    </font>
    <font>
      <sz val="10"/>
      <color theme="1"/>
      <name val="Century Gothic"/>
      <family val="2"/>
    </font>
    <font>
      <sz val="10"/>
      <color theme="1"/>
      <name val="Arial"/>
      <family val="2"/>
    </font>
    <font>
      <b/>
      <sz val="10"/>
      <color theme="1"/>
      <name val="Arial"/>
      <family val="2"/>
    </font>
    <font>
      <b/>
      <sz val="10"/>
      <color rgb="FFFFFFFF"/>
      <name val="Arial"/>
      <family val="2"/>
    </font>
    <font>
      <sz val="11"/>
      <color rgb="FF000000"/>
      <name val="Century Gothic"/>
      <family val="2"/>
    </font>
    <font>
      <sz val="9"/>
      <color rgb="FF000000"/>
      <name val="Arial"/>
      <family val="2"/>
    </font>
    <font>
      <b/>
      <u/>
      <sz val="10"/>
      <name val="Arial"/>
      <family val="2"/>
    </font>
    <font>
      <sz val="10"/>
      <color rgb="FF000000"/>
      <name val="Arial"/>
      <family val="2"/>
    </font>
    <font>
      <b/>
      <sz val="10"/>
      <color theme="9" tint="-0.249977111117893"/>
      <name val="Arial"/>
      <family val="2"/>
    </font>
    <font>
      <b/>
      <sz val="20"/>
      <color theme="1"/>
      <name val="Arial Narrow"/>
      <family val="2"/>
    </font>
    <font>
      <sz val="20"/>
      <name val="Arial"/>
      <family val="2"/>
    </font>
    <font>
      <sz val="20"/>
      <color theme="0"/>
      <name val="Calibri"/>
      <family val="2"/>
      <scheme val="minor"/>
    </font>
    <font>
      <sz val="20"/>
      <name val="Calibri"/>
      <family val="2"/>
      <scheme val="minor"/>
    </font>
    <font>
      <sz val="20"/>
      <color rgb="FFFF0000"/>
      <name val="Arial Narrow"/>
      <family val="2"/>
    </font>
    <font>
      <sz val="20"/>
      <color rgb="FFFF0000"/>
      <name val="Calibri"/>
      <family val="2"/>
      <scheme val="minor"/>
    </font>
    <font>
      <sz val="20"/>
      <color rgb="FF030303"/>
      <name val="Arial"/>
      <family val="2"/>
    </font>
    <font>
      <sz val="11"/>
      <color rgb="FF000000"/>
      <name val="Calibri"/>
      <family val="2"/>
    </font>
    <font>
      <b/>
      <sz val="11"/>
      <color theme="1"/>
      <name val="Arial"/>
      <family val="2"/>
    </font>
    <font>
      <b/>
      <sz val="11"/>
      <color theme="1"/>
      <name val="Century Gothic"/>
      <family val="2"/>
    </font>
    <font>
      <sz val="12"/>
      <name val="Arial"/>
      <family val="2"/>
    </font>
    <font>
      <sz val="12"/>
      <color rgb="FF000000"/>
      <name val="Arial"/>
      <family val="2"/>
    </font>
    <font>
      <b/>
      <u/>
      <sz val="10"/>
      <color theme="1"/>
      <name val="Arial"/>
      <family val="2"/>
    </font>
    <font>
      <u/>
      <sz val="10"/>
      <color theme="1"/>
      <name val="Arial"/>
      <family val="2"/>
    </font>
    <font>
      <i/>
      <sz val="10"/>
      <color theme="1"/>
      <name val="Arial"/>
      <family val="2"/>
    </font>
  </fonts>
  <fills count="25">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39997558519241921"/>
        <bgColor rgb="FF385623"/>
      </patternFill>
    </fill>
    <fill>
      <patternFill patternType="solid">
        <fgColor theme="9" tint="0.59999389629810485"/>
        <bgColor rgb="FFC55A11"/>
      </patternFill>
    </fill>
    <fill>
      <patternFill patternType="solid">
        <fgColor rgb="FF1F3864"/>
        <bgColor rgb="FF1F38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375623"/>
        <bgColor rgb="FF375623"/>
      </patternFill>
    </fill>
    <fill>
      <patternFill patternType="solid">
        <fgColor rgb="FFFFFFFF"/>
        <bgColor rgb="FFFFFFFF"/>
      </patternFill>
    </fill>
    <fill>
      <patternFill patternType="solid">
        <fgColor theme="0"/>
        <bgColor rgb="FF1F3864"/>
      </patternFill>
    </fill>
    <fill>
      <patternFill patternType="solid">
        <fgColor theme="0"/>
        <bgColor rgb="FFFFFFFF"/>
      </patternFill>
    </fill>
    <fill>
      <patternFill patternType="solid">
        <fgColor theme="0"/>
        <bgColor rgb="FFD8D8D8"/>
      </patternFill>
    </fill>
    <fill>
      <patternFill patternType="solid">
        <fgColor theme="5" tint="0.59999389629810485"/>
        <bgColor rgb="FFC55A11"/>
      </patternFill>
    </fill>
    <fill>
      <patternFill patternType="solid">
        <fgColor theme="5" tint="0.59999389629810485"/>
        <bgColor rgb="FF385623"/>
      </patternFill>
    </fill>
    <fill>
      <patternFill patternType="solid">
        <fgColor rgb="FF00B0F0"/>
        <bgColor indexed="64"/>
      </patternFill>
    </fill>
  </fills>
  <borders count="7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top style="dashed">
        <color theme="9" tint="-0.24994659260841701"/>
      </top>
      <bottom style="thin">
        <color indexed="64"/>
      </bottom>
      <diagonal/>
    </border>
    <border>
      <left/>
      <right/>
      <top style="dashed">
        <color theme="9" tint="-0.24994659260841701"/>
      </top>
      <bottom style="thin">
        <color indexed="64"/>
      </bottom>
      <diagonal/>
    </border>
    <border>
      <left/>
      <right style="dashed">
        <color theme="9" tint="-0.24994659260841701"/>
      </right>
      <top style="dashed">
        <color theme="9" tint="-0.24994659260841701"/>
      </top>
      <bottom style="thin">
        <color indexed="64"/>
      </bottom>
      <diagonal/>
    </border>
    <border>
      <left/>
      <right style="thin">
        <color indexed="64"/>
      </right>
      <top/>
      <bottom style="dashed">
        <color theme="9" tint="-0.24994659260841701"/>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FFFFFF"/>
      </left>
      <right style="medium">
        <color rgb="FFFFFFFF"/>
      </right>
      <top style="medium">
        <color rgb="FFFFFFFF"/>
      </top>
      <bottom style="medium">
        <color rgb="FFFFFFFF"/>
      </bottom>
      <diagonal/>
    </border>
    <border>
      <left style="mediumDashed">
        <color rgb="FFF4B084"/>
      </left>
      <right style="mediumDashed">
        <color rgb="FFF4B084"/>
      </right>
      <top style="mediumDashed">
        <color rgb="FFF4B084"/>
      </top>
      <bottom style="mediumDashed">
        <color rgb="FFF4B084"/>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mediumDashed">
        <color rgb="FFF4B084"/>
      </left>
      <right style="mediumDashed">
        <color rgb="FFF4B084"/>
      </right>
      <top/>
      <bottom style="mediumDashed">
        <color rgb="FFF4B08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ashed">
        <color theme="9" tint="-0.24994659260841701"/>
      </left>
      <right style="thin">
        <color indexed="64"/>
      </right>
      <top style="dashed">
        <color theme="9" tint="-0.24994659260841701"/>
      </top>
      <bottom/>
      <diagonal/>
    </border>
    <border>
      <left style="medium">
        <color indexed="64"/>
      </left>
      <right style="dashed">
        <color rgb="FFFFC000"/>
      </right>
      <top style="medium">
        <color indexed="64"/>
      </top>
      <bottom style="dashed">
        <color rgb="FFFFC000"/>
      </bottom>
      <diagonal/>
    </border>
    <border>
      <left style="dashed">
        <color rgb="FFFFC000"/>
      </left>
      <right style="medium">
        <color indexed="64"/>
      </right>
      <top style="medium">
        <color indexed="64"/>
      </top>
      <bottom style="dashed">
        <color rgb="FFFFC000"/>
      </bottom>
      <diagonal/>
    </border>
    <border>
      <left style="medium">
        <color indexed="64"/>
      </left>
      <right style="dashed">
        <color rgb="FFFFC000"/>
      </right>
      <top style="dashed">
        <color rgb="FFFFC000"/>
      </top>
      <bottom style="dashed">
        <color rgb="FFFFC000"/>
      </bottom>
      <diagonal/>
    </border>
    <border>
      <left style="dashed">
        <color rgb="FFFFC000"/>
      </left>
      <right style="medium">
        <color indexed="64"/>
      </right>
      <top style="dashed">
        <color rgb="FFFFC000"/>
      </top>
      <bottom style="dashed">
        <color rgb="FFFFC000"/>
      </bottom>
      <diagonal/>
    </border>
    <border>
      <left style="medium">
        <color indexed="64"/>
      </left>
      <right style="dashed">
        <color rgb="FFFFC000"/>
      </right>
      <top style="dashed">
        <color rgb="FFFFC000"/>
      </top>
      <bottom style="medium">
        <color indexed="64"/>
      </bottom>
      <diagonal/>
    </border>
    <border>
      <left style="dashed">
        <color rgb="FFFFC000"/>
      </left>
      <right style="medium">
        <color indexed="64"/>
      </right>
      <top style="dashed">
        <color rgb="FFFFC000"/>
      </top>
      <bottom style="medium">
        <color indexed="64"/>
      </bottom>
      <diagonal/>
    </border>
    <border>
      <left style="dashed">
        <color theme="9" tint="-0.24994659260841701"/>
      </left>
      <right style="thin">
        <color indexed="64"/>
      </right>
      <top/>
      <bottom/>
      <diagonal/>
    </border>
    <border>
      <left style="thin">
        <color indexed="64"/>
      </left>
      <right style="medium">
        <color indexed="64"/>
      </right>
      <top style="medium">
        <color indexed="64"/>
      </top>
      <bottom style="thin">
        <color indexed="64"/>
      </bottom>
      <diagonal/>
    </border>
  </borders>
  <cellStyleXfs count="7">
    <xf numFmtId="0" fontId="0" fillId="0" borderId="0"/>
    <xf numFmtId="9" fontId="8" fillId="0" borderId="0" applyFont="0" applyFill="0" applyBorder="0" applyAlignment="0" applyProtection="0"/>
    <xf numFmtId="0" fontId="19" fillId="0" borderId="0"/>
    <xf numFmtId="0" fontId="20" fillId="0" borderId="0"/>
    <xf numFmtId="0" fontId="3" fillId="0" borderId="0"/>
    <xf numFmtId="0" fontId="47" fillId="0" borderId="0"/>
    <xf numFmtId="43" fontId="8" fillId="0" borderId="0" applyFont="0" applyFill="0" applyBorder="0" applyAlignment="0" applyProtection="0"/>
  </cellStyleXfs>
  <cellXfs count="370">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5" borderId="0" xfId="0" applyFont="1" applyFill="1" applyAlignment="1">
      <alignment horizontal="center" vertical="center" wrapText="1" readingOrder="1"/>
    </xf>
    <xf numFmtId="0" fontId="6" fillId="4" borderId="11" xfId="0" applyFont="1" applyFill="1" applyBorder="1" applyAlignment="1">
      <alignment horizontal="center" vertical="center" wrapText="1" readingOrder="1"/>
    </xf>
    <xf numFmtId="0" fontId="6" fillId="0" borderId="11" xfId="0" applyFont="1" applyBorder="1" applyAlignment="1">
      <alignment horizontal="justify" vertical="center" wrapText="1" readingOrder="1"/>
    </xf>
    <xf numFmtId="9" fontId="6" fillId="0" borderId="11" xfId="0" applyNumberFormat="1" applyFont="1" applyBorder="1" applyAlignment="1">
      <alignment horizontal="center" vertical="center" wrapText="1" readingOrder="1"/>
    </xf>
    <xf numFmtId="0" fontId="6" fillId="6"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7" fillId="8" borderId="1" xfId="0" applyFont="1" applyFill="1" applyBorder="1" applyAlignment="1">
      <alignment horizontal="center" vertical="center" wrapText="1" readingOrder="1"/>
    </xf>
    <xf numFmtId="0" fontId="0" fillId="2" borderId="0" xfId="0" applyFill="1"/>
    <xf numFmtId="0" fontId="3" fillId="2" borderId="0" xfId="0" applyFont="1" applyFill="1"/>
    <xf numFmtId="0" fontId="12" fillId="2" borderId="0" xfId="0" applyFont="1" applyFill="1"/>
    <xf numFmtId="0" fontId="13" fillId="2" borderId="21" xfId="0" applyFont="1" applyFill="1" applyBorder="1" applyAlignment="1">
      <alignment horizontal="center" vertical="center" wrapText="1" readingOrder="1"/>
    </xf>
    <xf numFmtId="0" fontId="14" fillId="2" borderId="21" xfId="0" applyFont="1" applyFill="1" applyBorder="1" applyAlignment="1">
      <alignment horizontal="justify" vertical="center" wrapText="1" readingOrder="1"/>
    </xf>
    <xf numFmtId="9" fontId="13" fillId="2" borderId="29" xfId="0" applyNumberFormat="1"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4" fillId="2" borderId="20" xfId="0" applyFont="1" applyFill="1" applyBorder="1" applyAlignment="1">
      <alignment horizontal="justify" vertical="center" wrapText="1" readingOrder="1"/>
    </xf>
    <xf numFmtId="9" fontId="13" fillId="2" borderId="25" xfId="0" applyNumberFormat="1" applyFont="1" applyFill="1" applyBorder="1" applyAlignment="1">
      <alignment horizontal="center" vertical="center" wrapText="1" readingOrder="1"/>
    </xf>
    <xf numFmtId="0" fontId="18" fillId="2" borderId="0" xfId="0" applyFont="1" applyFill="1"/>
    <xf numFmtId="0" fontId="13" fillId="10" borderId="31" xfId="0" applyFont="1" applyFill="1" applyBorder="1" applyAlignment="1">
      <alignment horizontal="center" vertical="center" wrapText="1" readingOrder="1"/>
    </xf>
    <xf numFmtId="0" fontId="13" fillId="10" borderId="32" xfId="0" applyFont="1" applyFill="1" applyBorder="1" applyAlignment="1">
      <alignment horizontal="center" vertical="center" wrapText="1" readingOrder="1"/>
    </xf>
    <xf numFmtId="0" fontId="9" fillId="2" borderId="0" xfId="0" applyFont="1" applyFill="1"/>
    <xf numFmtId="0" fontId="2" fillId="2" borderId="0" xfId="0" applyFont="1" applyFill="1" applyAlignment="1">
      <alignment horizontal="left" vertical="center"/>
    </xf>
    <xf numFmtId="9" fontId="0" fillId="0" borderId="0" xfId="1" applyFont="1"/>
    <xf numFmtId="0" fontId="27" fillId="0" borderId="0" xfId="0" applyFont="1"/>
    <xf numFmtId="9" fontId="6" fillId="4" borderId="11" xfId="0" applyNumberFormat="1" applyFont="1" applyFill="1" applyBorder="1" applyAlignment="1">
      <alignment horizontal="center" vertical="center" wrapText="1" readingOrder="1"/>
    </xf>
    <xf numFmtId="9" fontId="6" fillId="6" borderId="1" xfId="0" applyNumberFormat="1" applyFont="1" applyFill="1" applyBorder="1" applyAlignment="1">
      <alignment horizontal="center" vertical="center" wrapText="1" readingOrder="1"/>
    </xf>
    <xf numFmtId="9" fontId="6" fillId="3" borderId="1" xfId="0" applyNumberFormat="1" applyFont="1" applyFill="1" applyBorder="1" applyAlignment="1">
      <alignment horizontal="center" vertical="center" wrapText="1" readingOrder="1"/>
    </xf>
    <xf numFmtId="9" fontId="6" fillId="7" borderId="1" xfId="0" applyNumberFormat="1" applyFont="1" applyFill="1" applyBorder="1" applyAlignment="1">
      <alignment horizontal="center" vertical="center" wrapText="1" readingOrder="1"/>
    </xf>
    <xf numFmtId="9" fontId="7" fillId="8" borderId="1" xfId="0" applyNumberFormat="1" applyFont="1" applyFill="1" applyBorder="1" applyAlignment="1">
      <alignment horizontal="center" vertical="center" wrapText="1" readingOrder="1"/>
    </xf>
    <xf numFmtId="0" fontId="28" fillId="14" borderId="0" xfId="0" applyFont="1" applyFill="1" applyBorder="1" applyAlignment="1">
      <alignment horizontal="center" vertical="center" wrapText="1"/>
    </xf>
    <xf numFmtId="0" fontId="0" fillId="0" borderId="0" xfId="0" applyFill="1"/>
    <xf numFmtId="0" fontId="29" fillId="0" borderId="0" xfId="0" applyFont="1" applyFill="1"/>
    <xf numFmtId="0" fontId="7" fillId="2" borderId="1" xfId="0" applyFont="1" applyFill="1" applyBorder="1" applyAlignment="1">
      <alignment horizontal="center" vertical="center" wrapText="1" readingOrder="1"/>
    </xf>
    <xf numFmtId="0" fontId="26" fillId="0" borderId="0" xfId="0" applyFont="1" applyAlignment="1">
      <alignment horizontal="center"/>
    </xf>
    <xf numFmtId="10" fontId="3" fillId="2" borderId="0" xfId="0" applyNumberFormat="1" applyFont="1" applyFill="1"/>
    <xf numFmtId="0" fontId="13" fillId="16" borderId="20" xfId="0" applyFont="1" applyFill="1" applyBorder="1" applyAlignment="1">
      <alignment horizontal="center" vertical="center" wrapText="1" readingOrder="1"/>
    </xf>
    <xf numFmtId="0" fontId="14" fillId="16" borderId="20" xfId="0" applyFont="1" applyFill="1" applyBorder="1" applyAlignment="1">
      <alignment horizontal="justify" vertical="center" wrapText="1" readingOrder="1"/>
    </xf>
    <xf numFmtId="10" fontId="14" fillId="16" borderId="25" xfId="0" applyNumberFormat="1" applyFont="1" applyFill="1" applyBorder="1" applyAlignment="1">
      <alignment horizontal="center" vertical="center" wrapText="1" readingOrder="1"/>
    </xf>
    <xf numFmtId="9" fontId="14" fillId="16" borderId="25" xfId="0" applyNumberFormat="1" applyFont="1" applyFill="1" applyBorder="1" applyAlignment="1">
      <alignment horizontal="center" vertical="center" wrapText="1" readingOrder="1"/>
    </xf>
    <xf numFmtId="0" fontId="13" fillId="16" borderId="27" xfId="0" applyFont="1" applyFill="1" applyBorder="1" applyAlignment="1">
      <alignment horizontal="center" vertical="center" wrapText="1" readingOrder="1"/>
    </xf>
    <xf numFmtId="0" fontId="14" fillId="16" borderId="27" xfId="0" applyFont="1" applyFill="1" applyBorder="1" applyAlignment="1">
      <alignment horizontal="justify" vertical="center" wrapText="1" readingOrder="1"/>
    </xf>
    <xf numFmtId="0" fontId="28" fillId="17" borderId="57" xfId="0" applyFont="1" applyFill="1" applyBorder="1" applyAlignment="1">
      <alignment horizontal="center" vertical="center" wrapText="1"/>
    </xf>
    <xf numFmtId="0" fontId="30" fillId="5" borderId="58" xfId="0" applyFont="1" applyFill="1" applyBorder="1" applyAlignment="1">
      <alignment vertical="center" wrapText="1"/>
    </xf>
    <xf numFmtId="0" fontId="31" fillId="0" borderId="59" xfId="0" applyFont="1" applyFill="1" applyBorder="1" applyAlignment="1">
      <alignment horizontal="justify" vertical="center" wrapText="1"/>
    </xf>
    <xf numFmtId="0" fontId="30" fillId="5" borderId="60" xfId="0" applyFont="1" applyFill="1" applyBorder="1" applyAlignment="1">
      <alignment vertical="center" wrapText="1"/>
    </xf>
    <xf numFmtId="0" fontId="32" fillId="0" borderId="2" xfId="0" applyFont="1" applyBorder="1" applyAlignment="1" applyProtection="1">
      <alignment horizontal="justify" vertical="top" wrapText="1"/>
      <protection locked="0"/>
    </xf>
    <xf numFmtId="0" fontId="32" fillId="2" borderId="0" xfId="0" applyFont="1" applyFill="1"/>
    <xf numFmtId="0" fontId="33" fillId="11" borderId="18" xfId="0" applyFont="1" applyFill="1" applyBorder="1" applyAlignment="1">
      <alignment horizontal="center" vertical="center"/>
    </xf>
    <xf numFmtId="0" fontId="33" fillId="11" borderId="9" xfId="0" applyFont="1" applyFill="1" applyBorder="1" applyAlignment="1">
      <alignment horizontal="center" vertical="center"/>
    </xf>
    <xf numFmtId="0" fontId="34" fillId="13" borderId="45" xfId="0" applyFont="1" applyFill="1" applyBorder="1" applyAlignment="1">
      <alignment horizontal="center" vertical="center" wrapText="1"/>
    </xf>
    <xf numFmtId="0" fontId="34" fillId="12" borderId="45" xfId="0" applyFont="1" applyFill="1" applyBorder="1" applyAlignment="1">
      <alignment horizontal="center" vertical="center" wrapText="1"/>
    </xf>
    <xf numFmtId="0" fontId="34" fillId="12" borderId="50" xfId="0" applyFont="1" applyFill="1" applyBorder="1" applyAlignment="1">
      <alignment horizontal="center" vertical="center" wrapText="1"/>
    </xf>
    <xf numFmtId="0" fontId="33" fillId="11" borderId="2" xfId="0" applyFont="1" applyFill="1" applyBorder="1" applyAlignment="1">
      <alignment horizontal="center" vertical="center" textRotation="90"/>
    </xf>
    <xf numFmtId="0" fontId="33" fillId="11" borderId="4" xfId="0" applyFont="1" applyFill="1" applyBorder="1" applyAlignment="1">
      <alignment horizontal="center" vertical="center" textRotation="90"/>
    </xf>
    <xf numFmtId="17" fontId="34" fillId="13" borderId="45" xfId="0" applyNumberFormat="1" applyFont="1" applyFill="1" applyBorder="1" applyAlignment="1">
      <alignment horizontal="center" vertical="center" wrapText="1"/>
    </xf>
    <xf numFmtId="17" fontId="34" fillId="12" borderId="45" xfId="0" applyNumberFormat="1" applyFont="1" applyFill="1" applyBorder="1" applyAlignment="1">
      <alignment horizontal="center" vertical="center" wrapText="1"/>
    </xf>
    <xf numFmtId="0" fontId="32" fillId="0" borderId="2" xfId="0" applyFont="1" applyBorder="1" applyAlignment="1" applyProtection="1">
      <alignment horizontal="center" vertical="top"/>
    </xf>
    <xf numFmtId="0" fontId="32" fillId="0" borderId="2" xfId="0" applyFont="1" applyBorder="1" applyAlignment="1" applyProtection="1">
      <alignment horizontal="center" vertical="top" textRotation="90"/>
      <protection locked="0"/>
    </xf>
    <xf numFmtId="9" fontId="32" fillId="0" borderId="2" xfId="1" applyFont="1" applyBorder="1" applyAlignment="1" applyProtection="1">
      <alignment horizontal="center" vertical="top"/>
      <protection hidden="1"/>
    </xf>
    <xf numFmtId="9" fontId="32" fillId="0" borderId="2" xfId="0" applyNumberFormat="1" applyFont="1" applyBorder="1" applyAlignment="1" applyProtection="1">
      <alignment horizontal="center" vertical="top"/>
      <protection hidden="1"/>
    </xf>
    <xf numFmtId="164" fontId="32" fillId="0" borderId="2" xfId="1" applyNumberFormat="1" applyFont="1" applyBorder="1" applyAlignment="1">
      <alignment horizontal="center" vertical="top"/>
    </xf>
    <xf numFmtId="0" fontId="33" fillId="0" borderId="2" xfId="0" applyFont="1" applyFill="1" applyBorder="1" applyAlignment="1" applyProtection="1">
      <alignment horizontal="center" vertical="top" textRotation="90" wrapText="1"/>
      <protection hidden="1"/>
    </xf>
    <xf numFmtId="0" fontId="33" fillId="0" borderId="2" xfId="0" applyFont="1" applyBorder="1" applyAlignment="1" applyProtection="1">
      <alignment horizontal="center" vertical="top" textRotation="90"/>
      <protection hidden="1"/>
    </xf>
    <xf numFmtId="0" fontId="32" fillId="0" borderId="2" xfId="0" applyFont="1" applyBorder="1" applyAlignment="1" applyProtection="1">
      <alignment horizontal="center" vertical="top" wrapText="1"/>
      <protection locked="0"/>
    </xf>
    <xf numFmtId="0" fontId="32" fillId="2" borderId="2" xfId="0" applyFont="1" applyFill="1" applyBorder="1"/>
    <xf numFmtId="0" fontId="32" fillId="0" borderId="2" xfId="0" applyFont="1" applyBorder="1" applyAlignment="1" applyProtection="1">
      <alignment horizontal="justify" vertical="top"/>
      <protection locked="0"/>
    </xf>
    <xf numFmtId="0" fontId="32" fillId="0" borderId="2" xfId="0" applyFont="1" applyBorder="1" applyAlignment="1" applyProtection="1">
      <alignment horizontal="center" vertical="top"/>
      <protection locked="0"/>
    </xf>
    <xf numFmtId="164" fontId="32" fillId="8" borderId="2" xfId="1" applyNumberFormat="1" applyFont="1" applyFill="1" applyBorder="1" applyAlignment="1">
      <alignment horizontal="center" vertical="top"/>
    </xf>
    <xf numFmtId="0" fontId="32" fillId="2" borderId="0" xfId="0" applyFont="1" applyFill="1" applyBorder="1"/>
    <xf numFmtId="0" fontId="35" fillId="18" borderId="0" xfId="0" applyFont="1" applyFill="1" applyBorder="1" applyAlignment="1">
      <alignment horizontal="center" vertical="center" wrapText="1"/>
    </xf>
    <xf numFmtId="0" fontId="25" fillId="0" borderId="0" xfId="0" applyFont="1" applyBorder="1" applyAlignment="1">
      <alignment vertical="center"/>
    </xf>
    <xf numFmtId="0" fontId="36" fillId="0" borderId="0" xfId="0" applyFont="1" applyBorder="1" applyAlignment="1">
      <alignment vertical="center"/>
    </xf>
    <xf numFmtId="0" fontId="22" fillId="0" borderId="36" xfId="0" applyFont="1" applyBorder="1" applyAlignment="1">
      <alignment vertical="center"/>
    </xf>
    <xf numFmtId="0" fontId="22" fillId="0" borderId="61" xfId="0" applyFont="1" applyBorder="1" applyAlignment="1">
      <alignment vertical="center"/>
    </xf>
    <xf numFmtId="0" fontId="22" fillId="0" borderId="62" xfId="0" applyFont="1" applyBorder="1" applyAlignment="1">
      <alignment vertical="center"/>
    </xf>
    <xf numFmtId="0" fontId="22" fillId="0" borderId="0" xfId="0" applyFont="1" applyBorder="1" applyAlignment="1">
      <alignment vertical="center"/>
    </xf>
    <xf numFmtId="0" fontId="19" fillId="0" borderId="12" xfId="2" quotePrefix="1" applyFont="1" applyBorder="1" applyAlignment="1" applyProtection="1">
      <alignment vertical="top" wrapText="1"/>
    </xf>
    <xf numFmtId="0" fontId="19" fillId="0" borderId="0" xfId="2" quotePrefix="1" applyFont="1" applyBorder="1" applyAlignment="1" applyProtection="1">
      <alignment vertical="top" wrapText="1"/>
    </xf>
    <xf numFmtId="0" fontId="19" fillId="0" borderId="13" xfId="2" quotePrefix="1" applyFont="1" applyBorder="1" applyAlignment="1" applyProtection="1">
      <alignment vertical="top" wrapText="1"/>
    </xf>
    <xf numFmtId="0" fontId="19" fillId="2" borderId="12" xfId="2" applyFont="1" applyFill="1" applyBorder="1" applyProtection="1"/>
    <xf numFmtId="0" fontId="19" fillId="2" borderId="13" xfId="2" applyFont="1" applyFill="1" applyBorder="1" applyProtection="1"/>
    <xf numFmtId="0" fontId="19" fillId="2" borderId="14" xfId="2" applyFont="1" applyFill="1" applyBorder="1" applyProtection="1"/>
    <xf numFmtId="0" fontId="19" fillId="2" borderId="16" xfId="2" applyFont="1" applyFill="1" applyBorder="1" applyProtection="1"/>
    <xf numFmtId="0" fontId="19" fillId="2" borderId="15" xfId="2" applyFont="1" applyFill="1" applyBorder="1" applyProtection="1"/>
    <xf numFmtId="0" fontId="22" fillId="2" borderId="0" xfId="0" applyFont="1" applyFill="1" applyBorder="1" applyAlignment="1" applyProtection="1">
      <alignment horizontal="left" vertical="center" wrapText="1"/>
    </xf>
    <xf numFmtId="0" fontId="22" fillId="9" borderId="66" xfId="3" applyFont="1" applyFill="1" applyBorder="1" applyAlignment="1" applyProtection="1">
      <alignment horizontal="center" vertical="center" wrapText="1"/>
    </xf>
    <xf numFmtId="0" fontId="22" fillId="9" borderId="67" xfId="2" applyFont="1" applyFill="1" applyBorder="1" applyAlignment="1" applyProtection="1">
      <alignment horizontal="center" vertical="center"/>
    </xf>
    <xf numFmtId="0" fontId="33" fillId="19" borderId="68" xfId="0" applyFont="1" applyFill="1" applyBorder="1" applyAlignment="1">
      <alignment horizontal="left" vertical="center"/>
    </xf>
    <xf numFmtId="0" fontId="38" fillId="2" borderId="69" xfId="0" applyFont="1" applyFill="1" applyBorder="1" applyAlignment="1">
      <alignment horizontal="justify" vertical="center" wrapText="1"/>
    </xf>
    <xf numFmtId="0" fontId="22" fillId="2" borderId="68" xfId="0" applyFont="1" applyFill="1" applyBorder="1" applyAlignment="1" applyProtection="1">
      <alignment vertical="center" wrapText="1"/>
    </xf>
    <xf numFmtId="0" fontId="19" fillId="2" borderId="69" xfId="2" applyFont="1" applyFill="1" applyBorder="1" applyAlignment="1" applyProtection="1">
      <alignment vertical="center" wrapText="1"/>
    </xf>
    <xf numFmtId="0" fontId="19" fillId="2" borderId="69" xfId="2" applyFont="1" applyFill="1" applyBorder="1" applyAlignment="1" applyProtection="1">
      <alignment horizontal="justify" vertical="center" wrapText="1"/>
    </xf>
    <xf numFmtId="0" fontId="33" fillId="2" borderId="68" xfId="0" applyFont="1" applyFill="1" applyBorder="1" applyAlignment="1">
      <alignment horizontal="left" vertical="center" wrapText="1"/>
    </xf>
    <xf numFmtId="0" fontId="33" fillId="19" borderId="68" xfId="0" applyFont="1" applyFill="1" applyBorder="1" applyAlignment="1">
      <alignment horizontal="left" vertical="center" wrapText="1"/>
    </xf>
    <xf numFmtId="0" fontId="22" fillId="2" borderId="70" xfId="0" applyFont="1" applyFill="1" applyBorder="1" applyAlignment="1" applyProtection="1">
      <alignment vertical="center" wrapText="1"/>
    </xf>
    <xf numFmtId="0" fontId="22" fillId="2" borderId="71" xfId="0" applyFont="1" applyFill="1" applyBorder="1" applyAlignment="1" applyProtection="1">
      <alignment vertical="center" wrapText="1"/>
    </xf>
    <xf numFmtId="0" fontId="27" fillId="2" borderId="0" xfId="0" applyFont="1" applyFill="1"/>
    <xf numFmtId="0" fontId="41" fillId="2" borderId="0" xfId="0" applyFont="1" applyFill="1" applyAlignment="1">
      <alignment horizontal="center" vertical="center" wrapText="1"/>
    </xf>
    <xf numFmtId="0" fontId="42" fillId="2" borderId="0" xfId="0" applyFont="1" applyFill="1"/>
    <xf numFmtId="0" fontId="6" fillId="0" borderId="1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2" borderId="0" xfId="0" applyFont="1" applyFill="1" applyBorder="1" applyAlignment="1">
      <alignment horizontal="justify" vertical="center" wrapText="1" readingOrder="1"/>
    </xf>
    <xf numFmtId="0" fontId="40" fillId="2" borderId="0" xfId="0" applyFont="1" applyFill="1" applyAlignment="1">
      <alignment vertical="center"/>
    </xf>
    <xf numFmtId="0" fontId="43" fillId="2" borderId="0" xfId="0" applyFont="1" applyFill="1"/>
    <xf numFmtId="0" fontId="42" fillId="0" borderId="0" xfId="0" applyFont="1"/>
    <xf numFmtId="0" fontId="6" fillId="0" borderId="0" xfId="0" applyFont="1" applyBorder="1" applyAlignment="1">
      <alignment horizontal="justify" vertical="center" wrapText="1" readingOrder="1"/>
    </xf>
    <xf numFmtId="0" fontId="44" fillId="0" borderId="0" xfId="0" applyFont="1" applyFill="1" applyAlignment="1">
      <alignment vertical="center"/>
    </xf>
    <xf numFmtId="0" fontId="27" fillId="0" borderId="0" xfId="0" pivotButton="1" applyFont="1"/>
    <xf numFmtId="0" fontId="45" fillId="0" borderId="0" xfId="0" applyFont="1" applyFill="1"/>
    <xf numFmtId="0" fontId="45" fillId="0" borderId="0" xfId="0" applyFont="1"/>
    <xf numFmtId="0" fontId="46" fillId="0" borderId="0" xfId="0" applyFont="1"/>
    <xf numFmtId="0" fontId="43" fillId="0" borderId="0" xfId="0" applyFont="1"/>
    <xf numFmtId="0" fontId="33" fillId="11" borderId="9" xfId="0" applyFont="1" applyFill="1" applyBorder="1" applyAlignment="1" applyProtection="1">
      <alignment horizontal="center" vertical="center"/>
    </xf>
    <xf numFmtId="0" fontId="33" fillId="11" borderId="3" xfId="0" applyFont="1" applyFill="1" applyBorder="1" applyAlignment="1" applyProtection="1">
      <alignment horizontal="center" vertical="center"/>
    </xf>
    <xf numFmtId="9" fontId="32" fillId="2" borderId="2" xfId="0" applyNumberFormat="1" applyFont="1" applyFill="1" applyBorder="1" applyAlignment="1" applyProtection="1">
      <alignment horizontal="center"/>
    </xf>
    <xf numFmtId="0" fontId="32" fillId="2" borderId="0" xfId="0" applyFont="1" applyFill="1" applyProtection="1">
      <protection locked="0"/>
    </xf>
    <xf numFmtId="0" fontId="32" fillId="0" borderId="2" xfId="0" applyFont="1" applyBorder="1" applyAlignment="1" applyProtection="1">
      <alignment horizontal="center" vertical="center"/>
    </xf>
    <xf numFmtId="9" fontId="32" fillId="0" borderId="2" xfId="1" applyFont="1" applyFill="1" applyBorder="1" applyAlignment="1" applyProtection="1">
      <alignment vertical="center" wrapText="1"/>
      <protection hidden="1"/>
    </xf>
    <xf numFmtId="9" fontId="33" fillId="0" borderId="2" xfId="1" applyFont="1" applyFill="1" applyBorder="1" applyAlignment="1" applyProtection="1">
      <alignment vertical="center" wrapText="1"/>
      <protection hidden="1"/>
    </xf>
    <xf numFmtId="14" fontId="38" fillId="2" borderId="2" xfId="0" applyNumberFormat="1" applyFont="1" applyFill="1" applyBorder="1" applyAlignment="1">
      <alignment horizontal="center" vertical="center" wrapText="1"/>
    </xf>
    <xf numFmtId="14" fontId="38" fillId="2" borderId="2" xfId="0" applyNumberFormat="1" applyFont="1" applyFill="1" applyBorder="1" applyAlignment="1">
      <alignment horizontal="justify" vertical="center" wrapText="1"/>
    </xf>
    <xf numFmtId="0" fontId="38" fillId="20" borderId="2" xfId="0" applyFont="1" applyFill="1" applyBorder="1" applyAlignment="1">
      <alignment horizontal="center" vertical="center" wrapText="1"/>
    </xf>
    <xf numFmtId="14" fontId="38" fillId="20" borderId="2" xfId="0" applyNumberFormat="1" applyFont="1" applyFill="1" applyBorder="1" applyAlignment="1">
      <alignment horizontal="center" vertical="center" wrapText="1"/>
    </xf>
    <xf numFmtId="0" fontId="38" fillId="18" borderId="2" xfId="0" applyFont="1" applyFill="1" applyBorder="1" applyAlignment="1">
      <alignment horizontal="center" vertical="center" wrapText="1"/>
    </xf>
    <xf numFmtId="14" fontId="38" fillId="18" borderId="2" xfId="0" applyNumberFormat="1" applyFont="1" applyFill="1" applyBorder="1" applyAlignment="1">
      <alignment horizontal="center" vertical="center" wrapText="1"/>
    </xf>
    <xf numFmtId="9" fontId="32" fillId="2" borderId="2" xfId="0" applyNumberFormat="1" applyFont="1" applyFill="1" applyBorder="1" applyAlignment="1" applyProtection="1">
      <alignment horizontal="center" vertical="center"/>
    </xf>
    <xf numFmtId="0" fontId="32" fillId="0" borderId="4" xfId="0" applyFont="1" applyBorder="1" applyAlignment="1" applyProtection="1">
      <alignment horizontal="center" vertical="top" wrapText="1"/>
      <protection locked="0"/>
    </xf>
    <xf numFmtId="0" fontId="19" fillId="0" borderId="4" xfId="0" applyFont="1" applyBorder="1" applyAlignment="1" applyProtection="1">
      <alignment horizontal="center" vertical="top" wrapText="1"/>
      <protection locked="0"/>
    </xf>
    <xf numFmtId="0" fontId="32" fillId="0" borderId="2" xfId="0" applyFont="1" applyFill="1" applyBorder="1" applyAlignment="1" applyProtection="1">
      <alignment horizontal="center" vertical="center"/>
    </xf>
    <xf numFmtId="0" fontId="32" fillId="0" borderId="2" xfId="0" applyFont="1" applyFill="1" applyBorder="1" applyAlignment="1" applyProtection="1">
      <alignment horizontal="justify" vertical="top" wrapText="1"/>
      <protection locked="0"/>
    </xf>
    <xf numFmtId="0" fontId="32" fillId="0" borderId="2" xfId="0" applyFont="1" applyFill="1" applyBorder="1" applyAlignment="1" applyProtection="1">
      <alignment horizontal="center" vertical="top" textRotation="90"/>
      <protection locked="0"/>
    </xf>
    <xf numFmtId="9" fontId="32" fillId="0" borderId="2" xfId="1" applyFont="1" applyFill="1" applyBorder="1" applyAlignment="1" applyProtection="1">
      <alignment horizontal="center" vertical="top"/>
      <protection hidden="1"/>
    </xf>
    <xf numFmtId="9" fontId="32" fillId="0" borderId="2" xfId="0" applyNumberFormat="1" applyFont="1" applyFill="1" applyBorder="1" applyAlignment="1" applyProtection="1">
      <alignment horizontal="center" vertical="top"/>
      <protection hidden="1"/>
    </xf>
    <xf numFmtId="164" fontId="32" fillId="0" borderId="2" xfId="1" applyNumberFormat="1" applyFont="1" applyFill="1" applyBorder="1" applyAlignment="1">
      <alignment horizontal="center" vertical="top"/>
    </xf>
    <xf numFmtId="0" fontId="33" fillId="0" borderId="2" xfId="0" applyFont="1" applyFill="1" applyBorder="1" applyAlignment="1" applyProtection="1">
      <alignment horizontal="center" vertical="top" textRotation="90"/>
      <protection hidden="1"/>
    </xf>
    <xf numFmtId="0" fontId="32" fillId="0" borderId="2" xfId="0" applyFont="1" applyFill="1" applyBorder="1" applyAlignment="1" applyProtection="1">
      <alignment horizontal="center" vertical="top" wrapText="1"/>
      <protection locked="0"/>
    </xf>
    <xf numFmtId="0" fontId="32" fillId="0" borderId="2" xfId="0" applyFont="1" applyFill="1" applyBorder="1" applyAlignment="1" applyProtection="1">
      <alignment horizontal="center" vertical="top"/>
      <protection locked="0"/>
    </xf>
    <xf numFmtId="0" fontId="32" fillId="0" borderId="2" xfId="0" applyFont="1" applyFill="1" applyBorder="1"/>
    <xf numFmtId="9" fontId="32" fillId="0" borderId="2" xfId="0" applyNumberFormat="1" applyFont="1" applyFill="1" applyBorder="1" applyAlignment="1" applyProtection="1">
      <alignment horizontal="center"/>
    </xf>
    <xf numFmtId="0" fontId="32" fillId="0" borderId="0" xfId="0" applyFont="1" applyFill="1"/>
    <xf numFmtId="9" fontId="32" fillId="0" borderId="2" xfId="1" applyFont="1" applyFill="1" applyBorder="1" applyAlignment="1" applyProtection="1">
      <alignment horizontal="center" vertical="center" wrapText="1"/>
      <protection hidden="1"/>
    </xf>
    <xf numFmtId="14" fontId="32" fillId="0" borderId="2" xfId="1" applyNumberFormat="1" applyFont="1" applyFill="1" applyBorder="1" applyAlignment="1" applyProtection="1">
      <alignment vertical="center" wrapText="1"/>
      <protection hidden="1"/>
    </xf>
    <xf numFmtId="0" fontId="38" fillId="21" borderId="2" xfId="0" applyFont="1" applyFill="1" applyBorder="1" applyAlignment="1">
      <alignment horizontal="center" vertical="center" wrapText="1"/>
    </xf>
    <xf numFmtId="14" fontId="38" fillId="21" borderId="2" xfId="0" applyNumberFormat="1" applyFont="1" applyFill="1" applyBorder="1" applyAlignment="1">
      <alignment horizontal="center" vertical="center" wrapText="1"/>
    </xf>
    <xf numFmtId="17" fontId="34" fillId="12" borderId="50" xfId="0" applyNumberFormat="1" applyFont="1" applyFill="1" applyBorder="1" applyAlignment="1">
      <alignment horizontal="center" vertical="center" wrapText="1"/>
    </xf>
    <xf numFmtId="14" fontId="32" fillId="0" borderId="2" xfId="1" applyNumberFormat="1" applyFont="1" applyFill="1" applyBorder="1" applyAlignment="1" applyProtection="1">
      <alignment horizontal="center" vertical="center" wrapText="1"/>
      <protection hidden="1"/>
    </xf>
    <xf numFmtId="9" fontId="33" fillId="0" borderId="2" xfId="1" applyFont="1" applyFill="1" applyBorder="1" applyAlignment="1" applyProtection="1">
      <alignment horizontal="center" vertical="center" wrapText="1"/>
      <protection hidden="1"/>
    </xf>
    <xf numFmtId="0" fontId="34" fillId="22" borderId="45" xfId="0" applyFont="1" applyFill="1" applyBorder="1" applyAlignment="1">
      <alignment horizontal="center" vertical="center" wrapText="1"/>
    </xf>
    <xf numFmtId="0" fontId="34" fillId="23" borderId="45" xfId="0" applyFont="1" applyFill="1" applyBorder="1" applyAlignment="1">
      <alignment horizontal="center" vertical="center" wrapText="1"/>
    </xf>
    <xf numFmtId="17" fontId="34" fillId="22" borderId="45" xfId="0" applyNumberFormat="1" applyFont="1" applyFill="1" applyBorder="1" applyAlignment="1">
      <alignment horizontal="center" vertical="center" wrapText="1"/>
    </xf>
    <xf numFmtId="17" fontId="34" fillId="23" borderId="45" xfId="0" applyNumberFormat="1" applyFont="1" applyFill="1" applyBorder="1" applyAlignment="1">
      <alignment horizontal="center" vertical="center" wrapText="1"/>
    </xf>
    <xf numFmtId="165" fontId="33" fillId="0" borderId="2" xfId="6" applyNumberFormat="1" applyFont="1" applyFill="1" applyBorder="1" applyAlignment="1" applyProtection="1">
      <alignment horizontal="center" vertical="center" wrapText="1"/>
      <protection hidden="1"/>
    </xf>
    <xf numFmtId="165" fontId="33" fillId="0" borderId="2" xfId="6" applyNumberFormat="1" applyFont="1" applyFill="1" applyBorder="1" applyAlignment="1" applyProtection="1">
      <alignment vertical="center" wrapText="1"/>
      <protection hidden="1"/>
    </xf>
    <xf numFmtId="9" fontId="33" fillId="0" borderId="2" xfId="1" applyFont="1" applyFill="1" applyBorder="1" applyAlignment="1" applyProtection="1">
      <alignment horizontal="center" vertical="center" wrapText="1"/>
      <protection hidden="1"/>
    </xf>
    <xf numFmtId="9" fontId="32" fillId="0" borderId="2" xfId="1" applyFont="1" applyFill="1" applyBorder="1" applyAlignment="1" applyProtection="1">
      <alignment horizontal="center" vertical="center" wrapText="1"/>
      <protection hidden="1"/>
    </xf>
    <xf numFmtId="9" fontId="33" fillId="0" borderId="2" xfId="1" applyFont="1" applyFill="1" applyBorder="1" applyAlignment="1" applyProtection="1">
      <alignment horizontal="center" vertical="center" wrapText="1"/>
      <protection hidden="1"/>
    </xf>
    <xf numFmtId="9" fontId="32" fillId="0" borderId="2" xfId="1" applyFont="1" applyFill="1" applyBorder="1" applyAlignment="1" applyProtection="1">
      <alignment horizontal="center" vertical="center" wrapText="1"/>
      <protection hidden="1"/>
    </xf>
    <xf numFmtId="165" fontId="32" fillId="0" borderId="2" xfId="6" applyNumberFormat="1" applyFont="1" applyFill="1" applyBorder="1" applyAlignment="1" applyProtection="1">
      <alignment vertical="center" wrapText="1"/>
      <protection hidden="1"/>
    </xf>
    <xf numFmtId="9" fontId="32" fillId="2" borderId="2" xfId="1" applyFont="1" applyFill="1" applyBorder="1" applyAlignment="1" applyProtection="1">
      <alignment vertical="center" wrapText="1"/>
      <protection hidden="1"/>
    </xf>
    <xf numFmtId="0" fontId="32" fillId="2" borderId="2" xfId="0" applyFont="1" applyFill="1" applyBorder="1" applyAlignment="1" applyProtection="1">
      <alignment horizontal="justify" vertical="top" wrapText="1"/>
      <protection locked="0"/>
    </xf>
    <xf numFmtId="0" fontId="32" fillId="2" borderId="2" xfId="0" applyFont="1" applyFill="1" applyBorder="1" applyAlignment="1" applyProtection="1">
      <alignment horizontal="justify" vertical="center" wrapText="1"/>
      <protection locked="0"/>
    </xf>
    <xf numFmtId="0" fontId="32" fillId="2" borderId="2" xfId="0" applyFont="1" applyFill="1" applyBorder="1" applyAlignment="1" applyProtection="1">
      <alignment horizontal="center" vertical="top" textRotation="90"/>
      <protection locked="0"/>
    </xf>
    <xf numFmtId="14" fontId="32" fillId="2" borderId="2" xfId="1" applyNumberFormat="1" applyFont="1" applyFill="1" applyBorder="1" applyAlignment="1" applyProtection="1">
      <alignment horizontal="center" vertical="center" wrapText="1"/>
      <protection hidden="1"/>
    </xf>
    <xf numFmtId="9" fontId="32" fillId="0" borderId="2" xfId="1" applyFont="1" applyFill="1" applyBorder="1" applyAlignment="1" applyProtection="1">
      <alignment horizontal="center" vertical="center" wrapText="1"/>
      <protection hidden="1"/>
    </xf>
    <xf numFmtId="166" fontId="32" fillId="0" borderId="2" xfId="6" applyNumberFormat="1" applyFont="1" applyFill="1" applyBorder="1" applyAlignment="1" applyProtection="1">
      <alignment horizontal="center" vertical="center" wrapText="1"/>
      <protection hidden="1"/>
    </xf>
    <xf numFmtId="0" fontId="32" fillId="2" borderId="0" xfId="0" applyFont="1" applyFill="1" applyAlignment="1"/>
    <xf numFmtId="0" fontId="34" fillId="22" borderId="45" xfId="0" applyFont="1" applyFill="1" applyBorder="1" applyAlignment="1">
      <alignment vertical="center" wrapText="1"/>
    </xf>
    <xf numFmtId="166" fontId="32" fillId="0" borderId="2" xfId="6" applyNumberFormat="1" applyFont="1" applyFill="1" applyBorder="1" applyAlignment="1" applyProtection="1">
      <alignment vertical="center" wrapText="1"/>
      <protection hidden="1"/>
    </xf>
    <xf numFmtId="0" fontId="33" fillId="0" borderId="2" xfId="6" applyNumberFormat="1" applyFont="1" applyFill="1" applyBorder="1" applyAlignment="1" applyProtection="1">
      <alignment vertical="center" wrapText="1"/>
      <protection hidden="1"/>
    </xf>
    <xf numFmtId="9" fontId="32" fillId="0" borderId="2" xfId="1" applyFont="1" applyFill="1" applyBorder="1" applyAlignment="1" applyProtection="1">
      <alignment horizontal="center" vertical="center" wrapText="1"/>
      <protection hidden="1"/>
    </xf>
    <xf numFmtId="9" fontId="33" fillId="0" borderId="2" xfId="1" applyFont="1" applyFill="1" applyBorder="1" applyAlignment="1" applyProtection="1">
      <alignment horizontal="center" vertical="center" wrapText="1"/>
      <protection hidden="1"/>
    </xf>
    <xf numFmtId="9" fontId="33" fillId="0" borderId="2" xfId="1" applyFont="1" applyFill="1" applyBorder="1" applyAlignment="1" applyProtection="1">
      <alignment horizontal="center" vertical="center" wrapText="1"/>
      <protection hidden="1"/>
    </xf>
    <xf numFmtId="9" fontId="32" fillId="0" borderId="2" xfId="1" applyFont="1" applyFill="1" applyBorder="1" applyAlignment="1" applyProtection="1">
      <alignment horizontal="center" vertical="center" wrapText="1"/>
      <protection hidden="1"/>
    </xf>
    <xf numFmtId="9" fontId="32" fillId="0" borderId="2" xfId="1" applyFont="1" applyFill="1" applyBorder="1" applyAlignment="1" applyProtection="1">
      <alignment horizontal="justify" vertical="center" wrapText="1"/>
      <protection hidden="1"/>
    </xf>
    <xf numFmtId="9" fontId="33" fillId="0" borderId="2" xfId="1" applyFont="1" applyFill="1" applyBorder="1" applyAlignment="1" applyProtection="1">
      <alignment horizontal="justify" vertical="center" wrapText="1"/>
      <protection hidden="1"/>
    </xf>
    <xf numFmtId="0" fontId="49" fillId="7" borderId="45" xfId="0" applyFont="1" applyFill="1" applyBorder="1" applyAlignment="1">
      <alignment horizontal="center" vertical="center" wrapText="1"/>
    </xf>
    <xf numFmtId="0" fontId="49" fillId="24" borderId="20" xfId="0" applyFont="1" applyFill="1" applyBorder="1" applyAlignment="1">
      <alignment horizontal="center" vertical="center" wrapText="1"/>
    </xf>
    <xf numFmtId="0" fontId="50" fillId="2" borderId="0" xfId="0" applyFont="1" applyFill="1"/>
    <xf numFmtId="0" fontId="51" fillId="2" borderId="0" xfId="0" applyFont="1" applyFill="1" applyBorder="1" applyAlignment="1"/>
    <xf numFmtId="0" fontId="32" fillId="2" borderId="2" xfId="0" applyFont="1" applyFill="1" applyBorder="1" applyAlignment="1">
      <alignment horizontal="center" vertical="center"/>
    </xf>
    <xf numFmtId="9" fontId="52" fillId="0" borderId="2" xfId="1" applyFont="1" applyFill="1" applyBorder="1" applyAlignment="1" applyProtection="1">
      <alignment horizontal="center" vertical="center" wrapText="1"/>
      <protection hidden="1"/>
    </xf>
    <xf numFmtId="9" fontId="52" fillId="0" borderId="2" xfId="1" applyFont="1" applyFill="1" applyBorder="1" applyAlignment="1" applyProtection="1">
      <alignment vertical="center" wrapText="1"/>
      <protection hidden="1"/>
    </xf>
    <xf numFmtId="9" fontId="53" fillId="0" borderId="2" xfId="1" applyFont="1" applyFill="1" applyBorder="1" applyAlignment="1" applyProtection="1">
      <alignment vertical="center" wrapText="1"/>
      <protection hidden="1"/>
    </xf>
    <xf numFmtId="14" fontId="32" fillId="2" borderId="2" xfId="0" applyNumberFormat="1" applyFont="1" applyFill="1" applyBorder="1" applyAlignment="1">
      <alignment horizontal="center" vertical="center"/>
    </xf>
    <xf numFmtId="14" fontId="32" fillId="0" borderId="2" xfId="0" applyNumberFormat="1" applyFont="1" applyFill="1" applyBorder="1" applyAlignment="1">
      <alignment horizontal="center" vertical="center"/>
    </xf>
    <xf numFmtId="0" fontId="32" fillId="0" borderId="2" xfId="0" applyFont="1" applyFill="1" applyBorder="1" applyAlignment="1">
      <alignment horizontal="center" vertical="center"/>
    </xf>
    <xf numFmtId="0" fontId="32" fillId="2" borderId="2" xfId="0" applyFont="1" applyFill="1" applyBorder="1" applyAlignment="1">
      <alignment vertical="center" wrapText="1"/>
    </xf>
    <xf numFmtId="1" fontId="33" fillId="0" borderId="2" xfId="1" applyNumberFormat="1" applyFont="1" applyFill="1" applyBorder="1" applyAlignment="1" applyProtection="1">
      <alignment horizontal="center" vertical="center" wrapText="1"/>
      <protection hidden="1"/>
    </xf>
    <xf numFmtId="9" fontId="19" fillId="0" borderId="2" xfId="1" applyFont="1" applyFill="1" applyBorder="1" applyAlignment="1" applyProtection="1">
      <alignment horizontal="center" vertical="center" wrapText="1"/>
      <protection hidden="1"/>
    </xf>
    <xf numFmtId="0" fontId="32" fillId="0" borderId="2" xfId="0" applyFont="1" applyFill="1" applyBorder="1" applyAlignment="1">
      <alignment horizontal="center" vertical="center" wrapText="1"/>
    </xf>
    <xf numFmtId="49" fontId="33" fillId="2" borderId="2" xfId="1" applyNumberFormat="1" applyFont="1" applyFill="1" applyBorder="1" applyAlignment="1" applyProtection="1">
      <alignment horizontal="center" vertical="center" wrapText="1"/>
      <protection hidden="1"/>
    </xf>
    <xf numFmtId="0" fontId="33" fillId="2" borderId="2" xfId="0" applyFont="1" applyFill="1" applyBorder="1" applyAlignment="1">
      <alignment horizontal="justify" vertical="center" wrapText="1"/>
    </xf>
    <xf numFmtId="49" fontId="32" fillId="2" borderId="2" xfId="1" applyNumberFormat="1" applyFont="1" applyFill="1" applyBorder="1" applyAlignment="1" applyProtection="1">
      <alignment horizontal="center" vertical="center" wrapText="1"/>
      <protection hidden="1"/>
    </xf>
    <xf numFmtId="0" fontId="32" fillId="0" borderId="2" xfId="0" applyFont="1" applyFill="1" applyBorder="1" applyAlignment="1">
      <alignment wrapText="1"/>
    </xf>
    <xf numFmtId="0" fontId="19" fillId="0" borderId="0" xfId="2" applyAlignment="1">
      <alignment vertical="center" wrapText="1"/>
    </xf>
    <xf numFmtId="9" fontId="32" fillId="0" borderId="2" xfId="0" applyNumberFormat="1" applyFont="1" applyFill="1" applyBorder="1" applyAlignment="1" applyProtection="1">
      <alignment horizontal="center" vertical="center"/>
      <protection locked="0"/>
    </xf>
    <xf numFmtId="0" fontId="32" fillId="0" borderId="2" xfId="0" applyFont="1" applyFill="1" applyBorder="1" applyAlignment="1">
      <alignment vertical="center" wrapText="1"/>
    </xf>
    <xf numFmtId="9" fontId="32" fillId="0" borderId="2" xfId="0" applyNumberFormat="1" applyFont="1" applyBorder="1" applyAlignment="1" applyProtection="1">
      <alignment horizontal="center" vertical="center"/>
      <protection locked="0"/>
    </xf>
    <xf numFmtId="9" fontId="32" fillId="0" borderId="4" xfId="1" applyFont="1" applyFill="1" applyBorder="1" applyAlignment="1" applyProtection="1">
      <alignment vertical="center" wrapText="1"/>
      <protection hidden="1"/>
    </xf>
    <xf numFmtId="9" fontId="32" fillId="0" borderId="2" xfId="1" applyFont="1" applyFill="1" applyBorder="1" applyAlignment="1" applyProtection="1">
      <alignment vertical="top" wrapText="1"/>
      <protection hidden="1"/>
    </xf>
    <xf numFmtId="9" fontId="32" fillId="0" borderId="2" xfId="1" applyFont="1" applyFill="1" applyBorder="1" applyAlignment="1" applyProtection="1">
      <alignment horizontal="left" vertical="top" wrapText="1"/>
      <protection hidden="1"/>
    </xf>
    <xf numFmtId="0" fontId="32" fillId="2" borderId="2" xfId="0" applyFont="1" applyFill="1" applyBorder="1" applyAlignment="1">
      <alignment horizontal="center" vertical="center" wrapText="1"/>
    </xf>
    <xf numFmtId="1" fontId="32" fillId="0" borderId="2" xfId="1" applyNumberFormat="1" applyFont="1" applyFill="1" applyBorder="1" applyAlignment="1" applyProtection="1">
      <alignment vertical="center" wrapText="1"/>
      <protection hidden="1"/>
    </xf>
    <xf numFmtId="167" fontId="32" fillId="0" borderId="2" xfId="1" applyNumberFormat="1" applyFont="1" applyFill="1" applyBorder="1" applyAlignment="1" applyProtection="1">
      <alignment horizontal="center" vertical="center" wrapText="1"/>
      <protection hidden="1"/>
    </xf>
    <xf numFmtId="167" fontId="33" fillId="0" borderId="2" xfId="1" applyNumberFormat="1" applyFont="1" applyFill="1" applyBorder="1" applyAlignment="1" applyProtection="1">
      <alignment horizontal="center" vertical="center" wrapText="1"/>
      <protection hidden="1"/>
    </xf>
    <xf numFmtId="9" fontId="32" fillId="0" borderId="2" xfId="1" applyFont="1" applyFill="1" applyBorder="1" applyAlignment="1" applyProtection="1">
      <alignment horizontal="left" vertical="center" wrapText="1"/>
      <protection hidden="1"/>
    </xf>
    <xf numFmtId="0" fontId="19" fillId="2" borderId="12" xfId="2" applyFont="1" applyFill="1" applyBorder="1" applyAlignment="1" applyProtection="1">
      <alignment horizontal="left" vertical="top" wrapText="1"/>
    </xf>
    <xf numFmtId="0" fontId="19" fillId="2" borderId="0" xfId="2" applyFont="1" applyFill="1" applyBorder="1" applyAlignment="1" applyProtection="1">
      <alignment horizontal="left" vertical="top" wrapText="1"/>
    </xf>
    <xf numFmtId="0" fontId="19" fillId="2" borderId="13" xfId="2" applyFont="1" applyFill="1" applyBorder="1" applyAlignment="1" applyProtection="1">
      <alignment horizontal="left" vertical="top" wrapText="1"/>
    </xf>
    <xf numFmtId="0" fontId="22" fillId="9" borderId="34" xfId="2" applyFont="1" applyFill="1" applyBorder="1" applyAlignment="1" applyProtection="1">
      <alignment horizontal="center" vertical="center" wrapText="1"/>
    </xf>
    <xf numFmtId="0" fontId="22" fillId="9" borderId="35" xfId="2" applyFont="1" applyFill="1" applyBorder="1" applyAlignment="1" applyProtection="1">
      <alignment horizontal="center" vertical="center" wrapText="1"/>
    </xf>
    <xf numFmtId="0" fontId="22" fillId="9" borderId="36" xfId="2" applyFont="1" applyFill="1" applyBorder="1" applyAlignment="1" applyProtection="1">
      <alignment horizontal="center" vertical="center" wrapText="1"/>
    </xf>
    <xf numFmtId="0" fontId="37" fillId="2" borderId="37" xfId="2" quotePrefix="1" applyFont="1" applyFill="1" applyBorder="1" applyAlignment="1" applyProtection="1">
      <alignment horizontal="justify" vertical="center" wrapText="1"/>
    </xf>
    <xf numFmtId="0" fontId="37" fillId="2" borderId="38" xfId="2" quotePrefix="1" applyFont="1" applyFill="1" applyBorder="1" applyAlignment="1" applyProtection="1">
      <alignment horizontal="justify" vertical="center" wrapText="1"/>
    </xf>
    <xf numFmtId="0" fontId="37" fillId="2" borderId="39" xfId="2" quotePrefix="1" applyFont="1" applyFill="1" applyBorder="1" applyAlignment="1" applyProtection="1">
      <alignment horizontal="justify" vertical="center" wrapText="1"/>
    </xf>
    <xf numFmtId="0" fontId="19" fillId="2" borderId="40" xfId="2" quotePrefix="1" applyFont="1" applyFill="1" applyBorder="1" applyAlignment="1" applyProtection="1">
      <alignment horizontal="justify" vertical="center" wrapText="1"/>
    </xf>
    <xf numFmtId="0" fontId="19" fillId="2" borderId="41" xfId="2" quotePrefix="1" applyFont="1" applyFill="1" applyBorder="1" applyAlignment="1" applyProtection="1">
      <alignment horizontal="justify" vertical="center" wrapText="1"/>
    </xf>
    <xf numFmtId="0" fontId="19" fillId="2" borderId="42" xfId="2" quotePrefix="1" applyFont="1" applyFill="1" applyBorder="1" applyAlignment="1" applyProtection="1">
      <alignment horizontal="justify" vertical="center" wrapText="1"/>
    </xf>
    <xf numFmtId="0" fontId="19" fillId="0" borderId="12" xfId="2" quotePrefix="1" applyFont="1" applyBorder="1" applyAlignment="1" applyProtection="1">
      <alignment horizontal="justify" vertical="top" wrapText="1"/>
    </xf>
    <xf numFmtId="0" fontId="19" fillId="0" borderId="0" xfId="2" quotePrefix="1" applyFont="1" applyBorder="1" applyAlignment="1" applyProtection="1">
      <alignment horizontal="justify" vertical="top" wrapText="1"/>
    </xf>
    <xf numFmtId="0" fontId="19" fillId="0" borderId="13" xfId="2" quotePrefix="1" applyFont="1" applyBorder="1" applyAlignment="1" applyProtection="1">
      <alignment horizontal="justify" vertical="top" wrapText="1"/>
    </xf>
    <xf numFmtId="0" fontId="19" fillId="0" borderId="40" xfId="2" quotePrefix="1" applyFont="1" applyBorder="1" applyAlignment="1" applyProtection="1">
      <alignment horizontal="justify" vertical="center" wrapText="1"/>
    </xf>
    <xf numFmtId="0" fontId="19" fillId="0" borderId="41" xfId="2" quotePrefix="1" applyFont="1" applyBorder="1" applyAlignment="1" applyProtection="1">
      <alignment horizontal="justify" vertical="center" wrapText="1"/>
    </xf>
    <xf numFmtId="0" fontId="19" fillId="0" borderId="42" xfId="2" quotePrefix="1" applyFont="1" applyBorder="1" applyAlignment="1" applyProtection="1">
      <alignment horizontal="justify" vertical="center" wrapText="1"/>
    </xf>
    <xf numFmtId="0" fontId="48" fillId="7" borderId="43" xfId="0" applyFont="1" applyFill="1" applyBorder="1" applyAlignment="1">
      <alignment horizontal="center" vertical="center" wrapText="1"/>
    </xf>
    <xf numFmtId="0" fontId="48" fillId="7" borderId="44" xfId="0" applyFont="1" applyFill="1" applyBorder="1" applyAlignment="1">
      <alignment horizontal="center" vertical="center" wrapText="1"/>
    </xf>
    <xf numFmtId="0" fontId="48" fillId="7" borderId="73" xfId="0" applyFont="1" applyFill="1" applyBorder="1" applyAlignment="1">
      <alignment horizontal="center" vertical="center" wrapText="1"/>
    </xf>
    <xf numFmtId="0" fontId="48" fillId="24" borderId="43" xfId="0" applyFont="1" applyFill="1" applyBorder="1" applyAlignment="1">
      <alignment horizontal="center" vertical="center" wrapText="1"/>
    </xf>
    <xf numFmtId="0" fontId="48" fillId="24" borderId="44" xfId="0" applyFont="1" applyFill="1" applyBorder="1" applyAlignment="1">
      <alignment horizontal="center" vertical="center" wrapText="1"/>
    </xf>
    <xf numFmtId="0" fontId="48" fillId="24" borderId="73" xfId="0" applyFont="1" applyFill="1" applyBorder="1" applyAlignment="1">
      <alignment horizontal="center" vertical="center" wrapText="1"/>
    </xf>
    <xf numFmtId="0" fontId="32" fillId="0" borderId="4"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9" fontId="32" fillId="0" borderId="2" xfId="1" applyFont="1" applyFill="1" applyBorder="1" applyAlignment="1" applyProtection="1">
      <alignment horizontal="center" vertical="center" wrapText="1"/>
      <protection hidden="1"/>
    </xf>
    <xf numFmtId="0" fontId="32" fillId="2" borderId="4" xfId="0" applyFont="1" applyFill="1" applyBorder="1" applyAlignment="1" applyProtection="1">
      <alignment horizontal="center" vertical="center" wrapText="1"/>
    </xf>
    <xf numFmtId="0" fontId="32" fillId="2" borderId="8" xfId="0" applyFont="1" applyFill="1" applyBorder="1" applyAlignment="1" applyProtection="1">
      <alignment horizontal="center" vertical="center" wrapText="1"/>
    </xf>
    <xf numFmtId="0" fontId="32" fillId="2" borderId="5" xfId="0" applyFont="1" applyFill="1" applyBorder="1" applyAlignment="1" applyProtection="1">
      <alignment horizontal="center" vertical="center" wrapText="1"/>
    </xf>
    <xf numFmtId="0" fontId="32" fillId="0" borderId="4"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4" xfId="0" applyFont="1" applyBorder="1" applyAlignment="1" applyProtection="1">
      <alignment horizontal="center" vertical="top" wrapText="1"/>
      <protection locked="0"/>
    </xf>
    <xf numFmtId="0" fontId="32" fillId="0" borderId="8" xfId="0" applyFont="1" applyBorder="1" applyAlignment="1" applyProtection="1">
      <alignment horizontal="center" vertical="top" wrapText="1"/>
      <protection locked="0"/>
    </xf>
    <xf numFmtId="0" fontId="32" fillId="0" borderId="5" xfId="0" applyFont="1" applyBorder="1" applyAlignment="1" applyProtection="1">
      <alignment horizontal="center" vertical="top" wrapText="1"/>
      <protection locked="0"/>
    </xf>
    <xf numFmtId="0" fontId="32" fillId="0" borderId="4" xfId="0" applyFont="1" applyBorder="1" applyAlignment="1" applyProtection="1">
      <alignment horizontal="center" vertical="top"/>
      <protection locked="0"/>
    </xf>
    <xf numFmtId="0" fontId="32" fillId="0" borderId="8" xfId="0" applyFont="1" applyBorder="1" applyAlignment="1" applyProtection="1">
      <alignment horizontal="center" vertical="top"/>
      <protection locked="0"/>
    </xf>
    <xf numFmtId="0" fontId="32" fillId="0" borderId="5" xfId="0" applyFont="1" applyBorder="1" applyAlignment="1" applyProtection="1">
      <alignment horizontal="center" vertical="top"/>
      <protection locked="0"/>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9" fontId="32" fillId="0" borderId="4" xfId="0" applyNumberFormat="1" applyFont="1" applyBorder="1" applyAlignment="1" applyProtection="1">
      <alignment horizontal="center" vertical="center" wrapText="1"/>
    </xf>
    <xf numFmtId="9" fontId="32" fillId="0" borderId="8" xfId="0" applyNumberFormat="1" applyFont="1" applyBorder="1" applyAlignment="1" applyProtection="1">
      <alignment horizontal="center" vertical="center" wrapText="1"/>
    </xf>
    <xf numFmtId="9" fontId="32" fillId="0" borderId="5" xfId="0" applyNumberFormat="1" applyFont="1" applyBorder="1" applyAlignment="1" applyProtection="1">
      <alignment horizontal="center" vertical="center" wrapText="1"/>
    </xf>
    <xf numFmtId="9" fontId="32" fillId="0" borderId="4" xfId="0" applyNumberFormat="1" applyFont="1" applyBorder="1" applyAlignment="1" applyProtection="1">
      <alignment horizontal="center" vertical="center" wrapText="1"/>
      <protection locked="0"/>
    </xf>
    <xf numFmtId="9" fontId="32" fillId="0" borderId="8" xfId="0" applyNumberFormat="1" applyFont="1" applyBorder="1" applyAlignment="1" applyProtection="1">
      <alignment horizontal="center" vertical="center" wrapText="1"/>
      <protection locked="0"/>
    </xf>
    <xf numFmtId="9" fontId="32" fillId="0" borderId="5" xfId="0" applyNumberFormat="1" applyFont="1" applyBorder="1" applyAlignment="1" applyProtection="1">
      <alignment horizontal="center" vertical="center" wrapText="1"/>
      <protection locked="0"/>
    </xf>
    <xf numFmtId="9" fontId="33" fillId="0" borderId="4" xfId="1" applyFont="1" applyFill="1" applyBorder="1" applyAlignment="1" applyProtection="1">
      <alignment horizontal="center" vertical="center" wrapText="1"/>
    </xf>
    <xf numFmtId="9" fontId="33" fillId="0" borderId="8" xfId="1" applyFont="1" applyFill="1" applyBorder="1" applyAlignment="1" applyProtection="1">
      <alignment horizontal="center" vertical="center" wrapText="1"/>
    </xf>
    <xf numFmtId="9" fontId="33" fillId="0" borderId="5" xfId="1" applyFont="1" applyFill="1" applyBorder="1" applyAlignment="1" applyProtection="1">
      <alignment horizontal="center" vertical="center" wrapText="1"/>
    </xf>
    <xf numFmtId="0" fontId="19" fillId="0" borderId="4" xfId="0" applyFont="1" applyBorder="1" applyAlignment="1" applyProtection="1">
      <alignment horizontal="center" vertical="top" wrapText="1"/>
      <protection locked="0"/>
    </xf>
    <xf numFmtId="0" fontId="19" fillId="0" borderId="8" xfId="0" applyFont="1" applyBorder="1" applyAlignment="1" applyProtection="1">
      <alignment horizontal="center" vertical="top" wrapText="1"/>
      <protection locked="0"/>
    </xf>
    <xf numFmtId="0" fontId="19" fillId="0" borderId="5" xfId="0" applyFont="1" applyBorder="1" applyAlignment="1" applyProtection="1">
      <alignment horizontal="center" vertical="top" wrapText="1"/>
      <protection locked="0"/>
    </xf>
    <xf numFmtId="9" fontId="33" fillId="0" borderId="2" xfId="1" applyFont="1" applyFill="1" applyBorder="1" applyAlignment="1" applyProtection="1">
      <alignment horizontal="center" vertical="center" wrapText="1"/>
      <protection hidden="1"/>
    </xf>
    <xf numFmtId="0" fontId="19" fillId="2" borderId="4" xfId="0" applyFont="1" applyFill="1" applyBorder="1" applyAlignment="1" applyProtection="1">
      <alignment horizontal="center" vertical="top" wrapText="1"/>
      <protection locked="0"/>
    </xf>
    <xf numFmtId="0" fontId="19" fillId="2" borderId="8" xfId="0" applyFont="1" applyFill="1" applyBorder="1" applyAlignment="1" applyProtection="1">
      <alignment horizontal="center" vertical="top" wrapText="1"/>
      <protection locked="0"/>
    </xf>
    <xf numFmtId="0" fontId="19" fillId="2" borderId="5" xfId="0" applyFont="1" applyFill="1" applyBorder="1" applyAlignment="1" applyProtection="1">
      <alignment horizontal="center" vertical="top" wrapText="1"/>
      <protection locked="0"/>
    </xf>
    <xf numFmtId="0" fontId="33" fillId="0" borderId="4"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5" xfId="0" applyFont="1" applyBorder="1" applyAlignment="1" applyProtection="1">
      <alignment horizontal="center" vertical="center"/>
    </xf>
    <xf numFmtId="9" fontId="32" fillId="2" borderId="2" xfId="0" applyNumberFormat="1"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4" xfId="0" applyFont="1" applyFill="1" applyBorder="1" applyAlignment="1" applyProtection="1">
      <alignment horizontal="center" vertical="center" wrapText="1"/>
    </xf>
    <xf numFmtId="0" fontId="32" fillId="0" borderId="8"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32" fillId="0" borderId="4"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3" fillId="11" borderId="3" xfId="0" applyFont="1" applyFill="1" applyBorder="1" applyAlignment="1">
      <alignment horizontal="center" vertical="center" wrapText="1"/>
    </xf>
    <xf numFmtId="0" fontId="33" fillId="11" borderId="19" xfId="0" applyFont="1" applyFill="1" applyBorder="1" applyAlignment="1">
      <alignment horizontal="center" vertical="center" wrapText="1"/>
    </xf>
    <xf numFmtId="0" fontId="33" fillId="11" borderId="49" xfId="0" applyFont="1" applyFill="1" applyBorder="1" applyAlignment="1">
      <alignment horizontal="center" vertical="center" wrapText="1"/>
    </xf>
    <xf numFmtId="0" fontId="33" fillId="11" borderId="5"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33" fillId="11" borderId="8" xfId="0" applyFont="1" applyFill="1" applyBorder="1" applyAlignment="1" applyProtection="1">
      <alignment horizontal="center" vertical="center" wrapText="1"/>
    </xf>
    <xf numFmtId="0" fontId="33" fillId="11" borderId="5" xfId="0" applyFont="1" applyFill="1" applyBorder="1" applyAlignment="1" applyProtection="1">
      <alignment horizontal="center" vertical="center" wrapText="1"/>
    </xf>
    <xf numFmtId="0" fontId="33" fillId="11" borderId="4" xfId="0" applyFont="1" applyFill="1" applyBorder="1" applyAlignment="1">
      <alignment horizontal="center" vertical="center" textRotation="90" wrapText="1"/>
    </xf>
    <xf numFmtId="0" fontId="33" fillId="11" borderId="5" xfId="0" applyFont="1" applyFill="1" applyBorder="1" applyAlignment="1">
      <alignment horizontal="center" vertical="center" textRotation="90" wrapText="1"/>
    </xf>
    <xf numFmtId="0" fontId="33" fillId="11" borderId="4" xfId="0" applyFont="1" applyFill="1" applyBorder="1" applyAlignment="1">
      <alignment horizontal="center" vertical="center" textRotation="90"/>
    </xf>
    <xf numFmtId="0" fontId="33" fillId="11" borderId="5" xfId="0" applyFont="1" applyFill="1" applyBorder="1" applyAlignment="1">
      <alignment horizontal="center" vertical="center" textRotation="90"/>
    </xf>
    <xf numFmtId="0" fontId="33" fillId="11" borderId="2" xfId="0" applyFont="1" applyFill="1" applyBorder="1" applyAlignment="1">
      <alignment horizontal="center" vertical="center"/>
    </xf>
    <xf numFmtId="0" fontId="33" fillId="11" borderId="4" xfId="0" applyFont="1" applyFill="1" applyBorder="1" applyAlignment="1">
      <alignment horizontal="center" vertical="center"/>
    </xf>
    <xf numFmtId="0" fontId="33" fillId="11" borderId="5" xfId="0" applyFont="1" applyFill="1" applyBorder="1" applyAlignment="1">
      <alignment horizontal="center" vertical="center"/>
    </xf>
    <xf numFmtId="0" fontId="33" fillId="11" borderId="8" xfId="0" applyFont="1" applyFill="1" applyBorder="1" applyAlignment="1">
      <alignment horizontal="center" vertical="center" textRotation="90" wrapText="1"/>
    </xf>
    <xf numFmtId="0" fontId="33" fillId="11" borderId="6" xfId="0" applyFont="1" applyFill="1" applyBorder="1" applyAlignment="1">
      <alignment horizontal="center" vertical="center"/>
    </xf>
    <xf numFmtId="0" fontId="33" fillId="11" borderId="10" xfId="0" applyFont="1" applyFill="1" applyBorder="1" applyAlignment="1">
      <alignment horizontal="center" vertical="center"/>
    </xf>
    <xf numFmtId="0" fontId="33" fillId="11" borderId="7" xfId="0" applyFont="1" applyFill="1" applyBorder="1" applyAlignment="1">
      <alignment horizontal="center" vertical="center"/>
    </xf>
    <xf numFmtId="0" fontId="33" fillId="11" borderId="2" xfId="0" applyFont="1" applyFill="1" applyBorder="1" applyAlignment="1">
      <alignment horizontal="center" vertical="center" textRotation="90" wrapText="1"/>
    </xf>
    <xf numFmtId="0" fontId="33" fillId="11" borderId="4" xfId="0" applyFont="1" applyFill="1" applyBorder="1" applyAlignment="1">
      <alignment horizontal="center" vertical="center" wrapText="1"/>
    </xf>
    <xf numFmtId="0" fontId="33" fillId="11" borderId="8" xfId="0" applyFont="1" applyFill="1" applyBorder="1" applyAlignment="1">
      <alignment horizontal="center" vertical="center" wrapText="1"/>
    </xf>
    <xf numFmtId="0" fontId="33" fillId="11" borderId="46" xfId="0" applyFont="1" applyFill="1" applyBorder="1" applyAlignment="1">
      <alignment horizontal="center" vertical="center"/>
    </xf>
    <xf numFmtId="0" fontId="33" fillId="11" borderId="47" xfId="0" applyFont="1" applyFill="1" applyBorder="1" applyAlignment="1">
      <alignment horizontal="center" vertical="center"/>
    </xf>
    <xf numFmtId="0" fontId="33" fillId="15" borderId="4" xfId="0" applyFont="1" applyFill="1" applyBorder="1" applyAlignment="1">
      <alignment horizontal="center" vertical="center"/>
    </xf>
    <xf numFmtId="0" fontId="33" fillId="15" borderId="8" xfId="0" applyFont="1" applyFill="1" applyBorder="1" applyAlignment="1">
      <alignment horizontal="center" vertical="center"/>
    </xf>
    <xf numFmtId="0" fontId="33" fillId="11" borderId="48" xfId="0" applyFont="1" applyFill="1" applyBorder="1" applyAlignment="1">
      <alignment horizontal="center" vertical="center"/>
    </xf>
    <xf numFmtId="0" fontId="33" fillId="11" borderId="65" xfId="0" applyFont="1" applyFill="1" applyBorder="1" applyAlignment="1">
      <alignment horizontal="center" vertical="center" wrapText="1"/>
    </xf>
    <xf numFmtId="0" fontId="33" fillId="11" borderId="72" xfId="0" applyFont="1" applyFill="1" applyBorder="1" applyAlignment="1">
      <alignment horizontal="center" vertical="center" wrapText="1"/>
    </xf>
    <xf numFmtId="0" fontId="33" fillId="11" borderId="9"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xf>
    <xf numFmtId="0" fontId="33" fillId="11" borderId="9" xfId="0" applyFont="1" applyFill="1" applyBorder="1" applyAlignment="1" applyProtection="1">
      <alignment horizontal="center" vertical="center"/>
    </xf>
    <xf numFmtId="0" fontId="33" fillId="11" borderId="2" xfId="0" applyFont="1" applyFill="1" applyBorder="1" applyAlignment="1" applyProtection="1">
      <alignment horizontal="center" vertical="center" wrapText="1"/>
    </xf>
    <xf numFmtId="9" fontId="32" fillId="2" borderId="4" xfId="0" applyNumberFormat="1" applyFont="1" applyFill="1" applyBorder="1" applyAlignment="1" applyProtection="1">
      <alignment horizontal="center" vertical="center"/>
    </xf>
    <xf numFmtId="9" fontId="32" fillId="2" borderId="8" xfId="0" applyNumberFormat="1" applyFont="1" applyFill="1" applyBorder="1" applyAlignment="1" applyProtection="1">
      <alignment horizontal="center" vertical="center"/>
    </xf>
    <xf numFmtId="9" fontId="32" fillId="2" borderId="5" xfId="0" applyNumberFormat="1" applyFont="1" applyFill="1" applyBorder="1" applyAlignment="1" applyProtection="1">
      <alignment horizontal="center" vertical="center"/>
    </xf>
    <xf numFmtId="9" fontId="33" fillId="0" borderId="2" xfId="1" applyFont="1" applyFill="1" applyBorder="1" applyAlignment="1" applyProtection="1">
      <alignment horizontal="center" vertical="center" wrapText="1"/>
    </xf>
    <xf numFmtId="9" fontId="32" fillId="2" borderId="0" xfId="0" applyNumberFormat="1" applyFont="1" applyFill="1" applyBorder="1" applyAlignment="1">
      <alignment horizontal="center" vertical="center"/>
    </xf>
    <xf numFmtId="0" fontId="32" fillId="2" borderId="0" xfId="0" applyFont="1" applyFill="1" applyBorder="1" applyAlignment="1">
      <alignment horizontal="center" vertical="center"/>
    </xf>
    <xf numFmtId="9" fontId="33" fillId="0" borderId="0" xfId="1" applyFont="1" applyFill="1" applyBorder="1" applyAlignment="1" applyProtection="1">
      <alignment horizontal="center" vertical="top" wrapText="1"/>
      <protection hidden="1"/>
    </xf>
    <xf numFmtId="0" fontId="33" fillId="0" borderId="0" xfId="0" applyFont="1" applyBorder="1" applyAlignment="1" applyProtection="1">
      <alignment horizontal="center" vertical="top"/>
      <protection hidden="1"/>
    </xf>
    <xf numFmtId="9" fontId="33" fillId="0" borderId="4" xfId="1" applyFont="1" applyFill="1" applyBorder="1" applyAlignment="1" applyProtection="1">
      <alignment horizontal="center" vertical="center" wrapText="1"/>
      <protection hidden="1"/>
    </xf>
    <xf numFmtId="9" fontId="33" fillId="0" borderId="8" xfId="1" applyFont="1" applyFill="1" applyBorder="1" applyAlignment="1" applyProtection="1">
      <alignment horizontal="center" vertical="center" wrapText="1"/>
      <protection hidden="1"/>
    </xf>
    <xf numFmtId="9" fontId="33" fillId="0" borderId="5" xfId="1" applyFont="1" applyFill="1" applyBorder="1" applyAlignment="1" applyProtection="1">
      <alignment horizontal="center" vertical="center" wrapText="1"/>
      <protection hidden="1"/>
    </xf>
    <xf numFmtId="14" fontId="32" fillId="0" borderId="2" xfId="1" applyNumberFormat="1" applyFont="1" applyFill="1" applyBorder="1" applyAlignment="1" applyProtection="1">
      <alignment horizontal="center" vertical="center" wrapText="1"/>
      <protection hidden="1"/>
    </xf>
    <xf numFmtId="0" fontId="21" fillId="0" borderId="5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16" xfId="0" applyFont="1" applyBorder="1" applyAlignment="1">
      <alignment horizontal="center" vertical="center" wrapText="1"/>
    </xf>
    <xf numFmtId="0" fontId="33" fillId="11" borderId="2" xfId="0" applyFont="1" applyFill="1" applyBorder="1" applyAlignment="1" applyProtection="1">
      <alignment horizontal="center" vertical="center"/>
      <protection locked="0"/>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2" fillId="0" borderId="63" xfId="0" applyFont="1" applyBorder="1" applyAlignment="1">
      <alignment horizontal="left" vertical="center"/>
    </xf>
    <xf numFmtId="0" fontId="22" fillId="0" borderId="61" xfId="0" applyFont="1" applyBorder="1" applyAlignment="1">
      <alignment horizontal="left" vertical="center"/>
    </xf>
    <xf numFmtId="0" fontId="22" fillId="0" borderId="64" xfId="0" applyFont="1" applyBorder="1" applyAlignment="1">
      <alignment horizontal="left" vertical="center"/>
    </xf>
    <xf numFmtId="0" fontId="22" fillId="0" borderId="62" xfId="0" applyFont="1" applyBorder="1" applyAlignment="1">
      <alignment horizontal="left" vertical="center"/>
    </xf>
    <xf numFmtId="0" fontId="32" fillId="2" borderId="43" xfId="0" applyFont="1" applyFill="1" applyBorder="1" applyAlignment="1">
      <alignment horizontal="center"/>
    </xf>
    <xf numFmtId="0" fontId="32" fillId="2" borderId="52" xfId="0" applyFont="1" applyFill="1" applyBorder="1" applyAlignment="1">
      <alignment horizontal="center"/>
    </xf>
    <xf numFmtId="0" fontId="32" fillId="2" borderId="44" xfId="0" applyFont="1" applyFill="1" applyBorder="1" applyAlignment="1">
      <alignment horizontal="center"/>
    </xf>
    <xf numFmtId="0" fontId="32" fillId="2" borderId="24" xfId="0" applyFont="1" applyFill="1" applyBorder="1" applyAlignment="1">
      <alignment horizontal="center"/>
    </xf>
    <xf numFmtId="0" fontId="32" fillId="2" borderId="53" xfId="0" applyFont="1" applyFill="1" applyBorder="1" applyAlignment="1">
      <alignment horizontal="center"/>
    </xf>
    <xf numFmtId="0" fontId="32" fillId="2" borderId="20" xfId="0" applyFont="1" applyFill="1" applyBorder="1" applyAlignment="1">
      <alignment horizontal="center"/>
    </xf>
    <xf numFmtId="0" fontId="32" fillId="2" borderId="26" xfId="0" applyFont="1" applyFill="1" applyBorder="1" applyAlignment="1">
      <alignment horizontal="center"/>
    </xf>
    <xf numFmtId="0" fontId="32" fillId="2" borderId="54" xfId="0" applyFont="1" applyFill="1" applyBorder="1" applyAlignment="1">
      <alignment horizontal="center"/>
    </xf>
    <xf numFmtId="0" fontId="32" fillId="2" borderId="27" xfId="0" applyFont="1" applyFill="1" applyBorder="1" applyAlignment="1">
      <alignment horizontal="center"/>
    </xf>
    <xf numFmtId="0" fontId="16" fillId="10" borderId="22" xfId="0" applyFont="1" applyFill="1" applyBorder="1" applyAlignment="1">
      <alignment horizontal="center" vertical="center" wrapText="1" readingOrder="1"/>
    </xf>
    <xf numFmtId="0" fontId="16" fillId="10" borderId="23" xfId="0" applyFont="1" applyFill="1" applyBorder="1" applyAlignment="1">
      <alignment horizontal="center" vertical="center" wrapText="1" readingOrder="1"/>
    </xf>
    <xf numFmtId="0" fontId="16" fillId="10" borderId="33" xfId="0" applyFont="1" applyFill="1" applyBorder="1" applyAlignment="1">
      <alignment horizontal="center" vertical="center" wrapText="1" readingOrder="1"/>
    </xf>
    <xf numFmtId="0" fontId="11" fillId="2" borderId="0" xfId="0" applyFont="1" applyFill="1" applyBorder="1" applyAlignment="1">
      <alignment horizontal="justify" vertical="center" wrapText="1"/>
    </xf>
    <xf numFmtId="0" fontId="13" fillId="10" borderId="30" xfId="0" applyFont="1" applyFill="1" applyBorder="1" applyAlignment="1">
      <alignment horizontal="center" vertical="center" wrapText="1" readingOrder="1"/>
    </xf>
    <xf numFmtId="0" fontId="13" fillId="10" borderId="31" xfId="0" applyFont="1" applyFill="1" applyBorder="1" applyAlignment="1">
      <alignment horizontal="center" vertical="center" wrapText="1" readingOrder="1"/>
    </xf>
    <xf numFmtId="0" fontId="13" fillId="2" borderId="28" xfId="0" applyFont="1" applyFill="1" applyBorder="1" applyAlignment="1">
      <alignment horizontal="center" vertical="center" wrapText="1" readingOrder="1"/>
    </xf>
    <xf numFmtId="0" fontId="13" fillId="2" borderId="24" xfId="0" applyFont="1" applyFill="1" applyBorder="1" applyAlignment="1">
      <alignment horizontal="center" vertical="center" wrapText="1" readingOrder="1"/>
    </xf>
    <xf numFmtId="0" fontId="13" fillId="2" borderId="21" xfId="0"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3" fillId="16" borderId="24" xfId="0" applyFont="1" applyFill="1" applyBorder="1" applyAlignment="1">
      <alignment horizontal="center" vertical="center" wrapText="1" readingOrder="1"/>
    </xf>
    <xf numFmtId="0" fontId="13" fillId="16" borderId="26" xfId="0" applyFont="1" applyFill="1" applyBorder="1" applyAlignment="1">
      <alignment horizontal="center" vertical="center" wrapText="1" readingOrder="1"/>
    </xf>
    <xf numFmtId="0" fontId="13" fillId="16" borderId="20" xfId="0" applyFont="1" applyFill="1" applyBorder="1" applyAlignment="1">
      <alignment horizontal="center" vertical="center" wrapText="1" readingOrder="1"/>
    </xf>
    <xf numFmtId="0" fontId="13" fillId="16" borderId="27" xfId="0" applyFont="1" applyFill="1" applyBorder="1" applyAlignment="1">
      <alignment horizontal="center" vertical="center" wrapText="1" readingOrder="1"/>
    </xf>
    <xf numFmtId="0" fontId="10" fillId="0" borderId="0" xfId="0" applyFont="1" applyAlignment="1">
      <alignment horizontal="center" vertical="center"/>
    </xf>
    <xf numFmtId="0" fontId="40" fillId="0" borderId="0" xfId="0" applyFont="1" applyAlignment="1">
      <alignment horizontal="center" vertical="center"/>
    </xf>
  </cellXfs>
  <cellStyles count="7">
    <cellStyle name="Millares" xfId="6" builtinId="3"/>
    <cellStyle name="Normal" xfId="0" builtinId="0"/>
    <cellStyle name="Normal - Style1 2" xfId="2"/>
    <cellStyle name="Normal 2" xfId="4"/>
    <cellStyle name="Normal 2 2" xfId="3"/>
    <cellStyle name="Normal 3" xfId="5"/>
    <cellStyle name="Porcentaje" xfId="1" builtinId="5"/>
  </cellStyles>
  <dxfs count="1586">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Arial Narrow"/>
        <scheme val="none"/>
      </font>
      <fill>
        <patternFill patternType="none">
          <fgColor indexed="64"/>
          <bgColor indexed="65"/>
        </patternFill>
      </fill>
      <alignment horizontal="general" vertical="center" textRotation="0" wrapText="0" indent="0" justifyLastLine="0" shrinkToFit="0" readingOrder="0"/>
    </dxf>
    <dxf>
      <font>
        <sz val="20"/>
      </font>
    </dxf>
    <dxf>
      <font>
        <sz val="20"/>
      </font>
    </dxf>
    <dxf>
      <font>
        <sz val="20"/>
      </font>
    </dxf>
    <dxf>
      <font>
        <sz val="20"/>
      </font>
    </dxf>
    <dxf>
      <font>
        <sz val="20"/>
      </font>
    </dxf>
    <dxf>
      <font>
        <sz val="20"/>
      </font>
    </dxf>
    <dxf>
      <font>
        <sz val="10"/>
      </font>
    </dxf>
    <dxf>
      <font>
        <sz val="10"/>
      </font>
    </dxf>
    <dxf>
      <font>
        <sz val="10"/>
      </font>
    </dxf>
    <dxf>
      <font>
        <sz val="10"/>
      </font>
    </dxf>
    <dxf>
      <font>
        <sz val="10"/>
      </font>
    </dxf>
    <dxf>
      <font>
        <sz val="10"/>
      </font>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381000</xdr:colOff>
      <xdr:row>0</xdr:row>
      <xdr:rowOff>0</xdr:rowOff>
    </xdr:from>
    <xdr:ext cx="937576"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905000" y="0"/>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ULTORIAS%202021/CAJA%20DE%20LA%20VIVIENDA%20POPULAR/PAAC/RIESGOS/PUBLICACION%20DEFINITIVA%202021/FICHAS%202021/208-PLA-Ft-73-74-75%20Riesgos%20GF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olanor\Downloads\Mapa%20de%20Riesgos%20de%20Gesti&#243;n%20Servicio%20al%20Ciudada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PORTE%20MAPA%20RIESGOS%20GESTION/Mapa%20Riesgos%20de%20Gesti&#243;n_V6%20_REPORTE%20PAAC_C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1. Riesgo Presupuesto"/>
      <sheetName val="2. Riesgo Pagos"/>
      <sheetName val="3. Riesgo Tesorería"/>
      <sheetName val="4. Riesgo Tesoreria Corrupcion"/>
      <sheetName val="5. Riesgo Cartera"/>
      <sheetName val="6. Riesgo Contabilidad"/>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 sheetId="9">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208-PLA-Ft-78 Mapa Gestión"/>
      <sheetName val="FORMULAS"/>
      <sheetName val="Tabla Valoración controles"/>
      <sheetName val="Tabla probabilidad"/>
      <sheetName val="Tabla Impacto"/>
      <sheetName val="Opciones Tratamiento"/>
      <sheetName val="Hoja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208-PLA-Ft-78 Mapa Gestión"/>
      <sheetName val="FORMULAS"/>
      <sheetName val="Tabla Valoración controles"/>
      <sheetName val="Tabla probabilidad"/>
      <sheetName val="Tabla Impacto"/>
      <sheetName val="Opciones Tratamiento"/>
      <sheetName val="Hoja1"/>
    </sheetNames>
    <sheetDataSet>
      <sheetData sheetId="0"/>
      <sheetData sheetId="1"/>
      <sheetData sheetId="2"/>
      <sheetData sheetId="3"/>
      <sheetData sheetId="4"/>
      <sheetData sheetId="5"/>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12">
    <format dxfId="15">
      <pivotArea type="all" dataOnly="0" outline="0" fieldPosition="0"/>
    </format>
    <format dxfId="14">
      <pivotArea field="0" type="button" dataOnly="0" labelOnly="1" outline="0" axis="axisRow" fieldPosition="0"/>
    </format>
    <format dxfId="13">
      <pivotArea field="1" type="button" dataOnly="0" labelOnly="1" outline="0" axis="axisRow" fieldPosition="1"/>
    </format>
    <format dxfId="12">
      <pivotArea dataOnly="0" labelOnly="1" outline="0" fieldPosition="0">
        <references count="1">
          <reference field="0" count="0"/>
        </references>
      </pivotArea>
    </format>
    <format dxfId="11">
      <pivotArea dataOnly="0" labelOnly="1" outline="0" fieldPosition="0">
        <references count="2">
          <reference field="0" count="1" selected="0">
            <x v="0"/>
          </reference>
          <reference field="1" count="5">
            <x v="0"/>
            <x v="6"/>
            <x v="7"/>
            <x v="8"/>
            <x v="9"/>
          </reference>
        </references>
      </pivotArea>
    </format>
    <format dxfId="10">
      <pivotArea dataOnly="0" labelOnly="1" outline="0" fieldPosition="0">
        <references count="2">
          <reference field="0" count="1" selected="0">
            <x v="1"/>
          </reference>
          <reference field="1" count="5">
            <x v="1"/>
            <x v="2"/>
            <x v="3"/>
            <x v="4"/>
            <x v="5"/>
          </reference>
        </references>
      </pivotArea>
    </format>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zoomScale="110" zoomScaleNormal="110" workbookViewId="0">
      <selection activeCell="BF63" sqref="BF63:BF68"/>
    </sheetView>
  </sheetViews>
  <sheetFormatPr baseColWidth="10" defaultRowHeight="12.75" x14ac:dyDescent="0.2"/>
  <cols>
    <col min="1" max="1" width="2.85546875" style="52" customWidth="1"/>
    <col min="2" max="3" width="24.7109375" style="52" customWidth="1"/>
    <col min="4" max="4" width="63.85546875" style="52" customWidth="1"/>
    <col min="5" max="5" width="24.7109375" style="52" customWidth="1"/>
    <col min="6" max="16384" width="11.42578125" style="52"/>
  </cols>
  <sheetData>
    <row r="1" spans="2:5" ht="13.5" thickBot="1" x14ac:dyDescent="0.25"/>
    <row r="2" spans="2:5" ht="18" customHeight="1" x14ac:dyDescent="0.2">
      <c r="B2" s="215" t="s">
        <v>156</v>
      </c>
      <c r="C2" s="216"/>
      <c r="D2" s="216"/>
      <c r="E2" s="217"/>
    </row>
    <row r="3" spans="2:5" ht="45" customHeight="1" x14ac:dyDescent="0.2">
      <c r="B3" s="227" t="s">
        <v>262</v>
      </c>
      <c r="C3" s="228"/>
      <c r="D3" s="228"/>
      <c r="E3" s="229"/>
    </row>
    <row r="4" spans="2:5" x14ac:dyDescent="0.2">
      <c r="B4" s="218" t="s">
        <v>140</v>
      </c>
      <c r="C4" s="219"/>
      <c r="D4" s="219"/>
      <c r="E4" s="220"/>
    </row>
    <row r="5" spans="2:5" ht="30" customHeight="1" x14ac:dyDescent="0.2">
      <c r="B5" s="221" t="s">
        <v>263</v>
      </c>
      <c r="C5" s="222"/>
      <c r="D5" s="222"/>
      <c r="E5" s="223"/>
    </row>
    <row r="6" spans="2:5" ht="77.25" customHeight="1" x14ac:dyDescent="0.2">
      <c r="B6" s="224" t="s">
        <v>226</v>
      </c>
      <c r="C6" s="225"/>
      <c r="D6" s="225"/>
      <c r="E6" s="226"/>
    </row>
    <row r="7" spans="2:5" ht="12" customHeight="1" thickBot="1" x14ac:dyDescent="0.25">
      <c r="B7" s="82"/>
      <c r="C7" s="83"/>
      <c r="D7" s="83"/>
      <c r="E7" s="84"/>
    </row>
    <row r="8" spans="2:5" ht="31.5" customHeight="1" x14ac:dyDescent="0.2">
      <c r="B8" s="85"/>
      <c r="C8" s="91" t="s">
        <v>141</v>
      </c>
      <c r="D8" s="92" t="s">
        <v>146</v>
      </c>
      <c r="E8" s="86"/>
    </row>
    <row r="9" spans="2:5" ht="25.5" x14ac:dyDescent="0.2">
      <c r="B9" s="85"/>
      <c r="C9" s="93" t="s">
        <v>264</v>
      </c>
      <c r="D9" s="94" t="s">
        <v>221</v>
      </c>
      <c r="E9" s="86"/>
    </row>
    <row r="10" spans="2:5" ht="25.5" x14ac:dyDescent="0.2">
      <c r="B10" s="85"/>
      <c r="C10" s="93" t="s">
        <v>144</v>
      </c>
      <c r="D10" s="94" t="s">
        <v>222</v>
      </c>
      <c r="E10" s="86"/>
    </row>
    <row r="11" spans="2:5" ht="25.5" x14ac:dyDescent="0.2">
      <c r="B11" s="85"/>
      <c r="C11" s="93" t="s">
        <v>145</v>
      </c>
      <c r="D11" s="94" t="s">
        <v>223</v>
      </c>
      <c r="E11" s="86"/>
    </row>
    <row r="12" spans="2:5" ht="38.25" x14ac:dyDescent="0.2">
      <c r="B12" s="85"/>
      <c r="C12" s="93" t="s">
        <v>34</v>
      </c>
      <c r="D12" s="94" t="s">
        <v>224</v>
      </c>
      <c r="E12" s="86"/>
    </row>
    <row r="13" spans="2:5" ht="25.5" x14ac:dyDescent="0.2">
      <c r="B13" s="85"/>
      <c r="C13" s="95" t="s">
        <v>1</v>
      </c>
      <c r="D13" s="96" t="s">
        <v>147</v>
      </c>
      <c r="E13" s="86"/>
    </row>
    <row r="14" spans="2:5" ht="25.5" x14ac:dyDescent="0.2">
      <c r="B14" s="85"/>
      <c r="C14" s="95" t="s">
        <v>2</v>
      </c>
      <c r="D14" s="96" t="s">
        <v>148</v>
      </c>
      <c r="E14" s="86"/>
    </row>
    <row r="15" spans="2:5" ht="25.5" x14ac:dyDescent="0.2">
      <c r="B15" s="85"/>
      <c r="C15" s="95" t="s">
        <v>39</v>
      </c>
      <c r="D15" s="96" t="s">
        <v>149</v>
      </c>
      <c r="E15" s="86"/>
    </row>
    <row r="16" spans="2:5" ht="63.75" x14ac:dyDescent="0.2">
      <c r="B16" s="85"/>
      <c r="C16" s="95" t="s">
        <v>0</v>
      </c>
      <c r="D16" s="96" t="s">
        <v>265</v>
      </c>
      <c r="E16" s="86"/>
    </row>
    <row r="17" spans="2:5" ht="51" x14ac:dyDescent="0.2">
      <c r="B17" s="85"/>
      <c r="C17" s="95" t="s">
        <v>45</v>
      </c>
      <c r="D17" s="96" t="s">
        <v>266</v>
      </c>
      <c r="E17" s="86"/>
    </row>
    <row r="18" spans="2:5" ht="51" x14ac:dyDescent="0.2">
      <c r="B18" s="85"/>
      <c r="C18" s="95" t="s">
        <v>142</v>
      </c>
      <c r="D18" s="96" t="s">
        <v>267</v>
      </c>
      <c r="E18" s="86"/>
    </row>
    <row r="19" spans="2:5" ht="38.25" x14ac:dyDescent="0.2">
      <c r="B19" s="85"/>
      <c r="C19" s="95" t="s">
        <v>32</v>
      </c>
      <c r="D19" s="94" t="s">
        <v>237</v>
      </c>
      <c r="E19" s="86"/>
    </row>
    <row r="20" spans="2:5" ht="38.25" x14ac:dyDescent="0.2">
      <c r="B20" s="85"/>
      <c r="C20" s="95" t="s">
        <v>225</v>
      </c>
      <c r="D20" s="94" t="s">
        <v>238</v>
      </c>
      <c r="E20" s="86"/>
    </row>
    <row r="21" spans="2:5" ht="38.25" x14ac:dyDescent="0.2">
      <c r="B21" s="85"/>
      <c r="C21" s="95" t="s">
        <v>143</v>
      </c>
      <c r="D21" s="96" t="s">
        <v>268</v>
      </c>
      <c r="E21" s="86"/>
    </row>
    <row r="22" spans="2:5" ht="38.25" x14ac:dyDescent="0.2">
      <c r="B22" s="85"/>
      <c r="C22" s="95" t="s">
        <v>43</v>
      </c>
      <c r="D22" s="96" t="s">
        <v>233</v>
      </c>
      <c r="E22" s="86"/>
    </row>
    <row r="23" spans="2:5" ht="25.5" x14ac:dyDescent="0.2">
      <c r="B23" s="85"/>
      <c r="C23" s="95" t="s">
        <v>10</v>
      </c>
      <c r="D23" s="96" t="s">
        <v>269</v>
      </c>
      <c r="E23" s="86"/>
    </row>
    <row r="24" spans="2:5" ht="51" x14ac:dyDescent="0.2">
      <c r="B24" s="85"/>
      <c r="C24" s="95" t="s">
        <v>139</v>
      </c>
      <c r="D24" s="96" t="s">
        <v>227</v>
      </c>
      <c r="E24" s="86"/>
    </row>
    <row r="25" spans="2:5" ht="25.5" x14ac:dyDescent="0.2">
      <c r="B25" s="85"/>
      <c r="C25" s="95" t="s">
        <v>11</v>
      </c>
      <c r="D25" s="96" t="s">
        <v>239</v>
      </c>
      <c r="E25" s="86"/>
    </row>
    <row r="26" spans="2:5" ht="25.5" x14ac:dyDescent="0.2">
      <c r="B26" s="85"/>
      <c r="C26" s="95" t="s">
        <v>228</v>
      </c>
      <c r="D26" s="96" t="s">
        <v>270</v>
      </c>
      <c r="E26" s="86"/>
    </row>
    <row r="27" spans="2:5" ht="25.5" x14ac:dyDescent="0.2">
      <c r="B27" s="85"/>
      <c r="C27" s="95" t="s">
        <v>229</v>
      </c>
      <c r="D27" s="96" t="s">
        <v>271</v>
      </c>
      <c r="E27" s="86"/>
    </row>
    <row r="28" spans="2:5" ht="25.5" x14ac:dyDescent="0.2">
      <c r="B28" s="85"/>
      <c r="C28" s="95" t="s">
        <v>229</v>
      </c>
      <c r="D28" s="96" t="s">
        <v>271</v>
      </c>
      <c r="E28" s="86"/>
    </row>
    <row r="29" spans="2:5" ht="38.25" x14ac:dyDescent="0.2">
      <c r="B29" s="85"/>
      <c r="C29" s="95" t="s">
        <v>230</v>
      </c>
      <c r="D29" s="96" t="s">
        <v>272</v>
      </c>
      <c r="E29" s="86"/>
    </row>
    <row r="30" spans="2:5" ht="38.25" x14ac:dyDescent="0.2">
      <c r="B30" s="85"/>
      <c r="C30" s="95" t="s">
        <v>231</v>
      </c>
      <c r="D30" s="96" t="s">
        <v>273</v>
      </c>
      <c r="E30" s="86"/>
    </row>
    <row r="31" spans="2:5" ht="38.25" x14ac:dyDescent="0.2">
      <c r="B31" s="85"/>
      <c r="C31" s="95" t="s">
        <v>234</v>
      </c>
      <c r="D31" s="96" t="s">
        <v>274</v>
      </c>
      <c r="E31" s="86"/>
    </row>
    <row r="32" spans="2:5" ht="25.5" x14ac:dyDescent="0.2">
      <c r="B32" s="85"/>
      <c r="C32" s="95" t="s">
        <v>235</v>
      </c>
      <c r="D32" s="97" t="s">
        <v>240</v>
      </c>
      <c r="E32" s="86"/>
    </row>
    <row r="33" spans="2:5" ht="38.25" x14ac:dyDescent="0.2">
      <c r="B33" s="85"/>
      <c r="C33" s="95" t="s">
        <v>168</v>
      </c>
      <c r="D33" s="94" t="s">
        <v>241</v>
      </c>
      <c r="E33" s="86"/>
    </row>
    <row r="34" spans="2:5" ht="38.25" x14ac:dyDescent="0.2">
      <c r="B34" s="85"/>
      <c r="C34" s="95" t="s">
        <v>41</v>
      </c>
      <c r="D34" s="94" t="s">
        <v>242</v>
      </c>
      <c r="E34" s="86"/>
    </row>
    <row r="35" spans="2:5" ht="38.25" x14ac:dyDescent="0.2">
      <c r="B35" s="85"/>
      <c r="C35" s="95" t="s">
        <v>42</v>
      </c>
      <c r="D35" s="94" t="s">
        <v>243</v>
      </c>
      <c r="E35" s="86"/>
    </row>
    <row r="36" spans="2:5" ht="38.25" x14ac:dyDescent="0.2">
      <c r="B36" s="85"/>
      <c r="C36" s="95" t="s">
        <v>236</v>
      </c>
      <c r="D36" s="94" t="s">
        <v>244</v>
      </c>
      <c r="E36" s="86"/>
    </row>
    <row r="37" spans="2:5" ht="38.25" x14ac:dyDescent="0.2">
      <c r="B37" s="85"/>
      <c r="C37" s="95" t="s">
        <v>44</v>
      </c>
      <c r="D37" s="96" t="s">
        <v>245</v>
      </c>
      <c r="E37" s="86"/>
    </row>
    <row r="38" spans="2:5" ht="38.25" x14ac:dyDescent="0.2">
      <c r="B38" s="85"/>
      <c r="C38" s="95" t="s">
        <v>28</v>
      </c>
      <c r="D38" s="96" t="s">
        <v>275</v>
      </c>
      <c r="E38" s="86"/>
    </row>
    <row r="39" spans="2:5" ht="76.5" x14ac:dyDescent="0.2">
      <c r="B39" s="85"/>
      <c r="C39" s="95" t="s">
        <v>232</v>
      </c>
      <c r="D39" s="96" t="s">
        <v>276</v>
      </c>
      <c r="E39" s="86"/>
    </row>
    <row r="40" spans="2:5" ht="51" x14ac:dyDescent="0.2">
      <c r="B40" s="85"/>
      <c r="C40" s="98" t="s">
        <v>251</v>
      </c>
      <c r="D40" s="94" t="s">
        <v>247</v>
      </c>
      <c r="E40" s="86"/>
    </row>
    <row r="41" spans="2:5" ht="25.5" x14ac:dyDescent="0.2">
      <c r="B41" s="85"/>
      <c r="C41" s="98" t="s">
        <v>252</v>
      </c>
      <c r="D41" s="94" t="s">
        <v>248</v>
      </c>
      <c r="E41" s="86"/>
    </row>
    <row r="42" spans="2:5" ht="25.5" x14ac:dyDescent="0.2">
      <c r="B42" s="85"/>
      <c r="C42" s="98" t="s">
        <v>253</v>
      </c>
      <c r="D42" s="94" t="s">
        <v>249</v>
      </c>
      <c r="E42" s="86"/>
    </row>
    <row r="43" spans="2:5" x14ac:dyDescent="0.2">
      <c r="B43" s="85"/>
      <c r="C43" s="98" t="s">
        <v>176</v>
      </c>
      <c r="D43" s="94" t="s">
        <v>246</v>
      </c>
      <c r="E43" s="86"/>
    </row>
    <row r="44" spans="2:5" ht="38.25" x14ac:dyDescent="0.2">
      <c r="B44" s="85"/>
      <c r="C44" s="98" t="s">
        <v>254</v>
      </c>
      <c r="D44" s="94" t="s">
        <v>250</v>
      </c>
      <c r="E44" s="86"/>
    </row>
    <row r="45" spans="2:5" ht="51" x14ac:dyDescent="0.2">
      <c r="B45" s="85"/>
      <c r="C45" s="95" t="s">
        <v>36</v>
      </c>
      <c r="D45" s="96" t="s">
        <v>277</v>
      </c>
      <c r="E45" s="86"/>
    </row>
    <row r="46" spans="2:5" ht="38.25" x14ac:dyDescent="0.2">
      <c r="B46" s="85"/>
      <c r="C46" s="99" t="s">
        <v>258</v>
      </c>
      <c r="D46" s="94" t="s">
        <v>259</v>
      </c>
      <c r="E46" s="86"/>
    </row>
    <row r="47" spans="2:5" ht="6.75" customHeight="1" thickBot="1" x14ac:dyDescent="0.25">
      <c r="B47" s="85"/>
      <c r="C47" s="100"/>
      <c r="D47" s="101"/>
      <c r="E47" s="86"/>
    </row>
    <row r="48" spans="2:5" x14ac:dyDescent="0.2">
      <c r="B48" s="85"/>
      <c r="C48" s="90"/>
      <c r="D48" s="90"/>
      <c r="E48" s="86"/>
    </row>
    <row r="49" spans="2:5" ht="20.25" customHeight="1" x14ac:dyDescent="0.2">
      <c r="B49" s="212" t="s">
        <v>260</v>
      </c>
      <c r="C49" s="213"/>
      <c r="D49" s="213"/>
      <c r="E49" s="214"/>
    </row>
    <row r="50" spans="2:5" ht="20.25" customHeight="1" x14ac:dyDescent="0.2">
      <c r="B50" s="212" t="s">
        <v>261</v>
      </c>
      <c r="C50" s="213"/>
      <c r="D50" s="213"/>
      <c r="E50" s="214"/>
    </row>
    <row r="51" spans="2:5" ht="6.75" customHeight="1" thickBot="1" x14ac:dyDescent="0.25">
      <c r="B51" s="87"/>
      <c r="C51" s="88"/>
      <c r="D51" s="88"/>
      <c r="E51" s="89"/>
    </row>
  </sheetData>
  <sheetProtection algorithmName="SHA-512" hashValue="4boBwVYGbljQ6sdhgfjpyWWk43S9lhHyH/CZbgSkgoaHsO3KEvYVQcZgJZexQqNSOLviiImoBa29FMSuwh1jmA==" saltValue="OgbkFY7UOPVXkQbvisYsZw==" spinCount="100000" sheet="1" objects="1" scenarios="1"/>
  <mergeCells count="7">
    <mergeCell ref="B49:E49"/>
    <mergeCell ref="B50:E50"/>
    <mergeCell ref="B2:E2"/>
    <mergeCell ref="B4:E4"/>
    <mergeCell ref="B5:E5"/>
    <mergeCell ref="B6:E6"/>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L249"/>
  <sheetViews>
    <sheetView tabSelected="1" zoomScale="80" zoomScaleNormal="80" workbookViewId="0">
      <selection sqref="A1:G3"/>
    </sheetView>
  </sheetViews>
  <sheetFormatPr baseColWidth="10" defaultRowHeight="12.75" x14ac:dyDescent="0.2"/>
  <cols>
    <col min="1" max="1" width="7.42578125" style="52" customWidth="1"/>
    <col min="2" max="2" width="23.28515625" style="52" customWidth="1"/>
    <col min="3" max="3" width="57" style="52" customWidth="1"/>
    <col min="4" max="4" width="25" style="52" customWidth="1"/>
    <col min="5" max="5" width="15.7109375" style="52" customWidth="1"/>
    <col min="6" max="6" width="64.28515625" style="52" customWidth="1"/>
    <col min="7" max="7" width="31.5703125" style="52" customWidth="1"/>
    <col min="8" max="8" width="58.85546875" style="52" customWidth="1"/>
    <col min="9" max="9" width="18.85546875" style="52" customWidth="1"/>
    <col min="10" max="10" width="22.28515625" style="52" customWidth="1"/>
    <col min="11" max="11" width="21.5703125" style="52" customWidth="1"/>
    <col min="12" max="12" width="15.140625" style="52" customWidth="1"/>
    <col min="13" max="13" width="44" style="52" customWidth="1"/>
    <col min="14" max="14" width="12.28515625" style="52" customWidth="1"/>
    <col min="15" max="17" width="11.42578125" style="52" customWidth="1"/>
    <col min="18" max="18" width="11.42578125" style="52"/>
    <col min="19" max="19" width="78.5703125" style="52" customWidth="1"/>
    <col min="20" max="20" width="12.140625" style="52" bestFit="1" customWidth="1"/>
    <col min="21" max="21" width="11.42578125" style="52"/>
    <col min="22" max="22" width="11.42578125" style="52" hidden="1" customWidth="1"/>
    <col min="23" max="23" width="11.42578125" style="52"/>
    <col min="24" max="24" width="12" style="52" hidden="1" customWidth="1"/>
    <col min="25" max="25" width="11.42578125" style="52"/>
    <col min="26" max="26" width="11.42578125" style="52" hidden="1" customWidth="1"/>
    <col min="27" max="27" width="11.42578125" style="52"/>
    <col min="28" max="28" width="12" style="52" hidden="1" customWidth="1"/>
    <col min="29" max="29" width="13.5703125" style="52" customWidth="1"/>
    <col min="30" max="30" width="13.5703125" style="52" hidden="1" customWidth="1"/>
    <col min="31" max="54" width="14.28515625" style="52" hidden="1" customWidth="1"/>
    <col min="55" max="55" width="14.28515625" style="52" customWidth="1"/>
    <col min="56" max="57" width="14.28515625" style="52" hidden="1" customWidth="1"/>
    <col min="58" max="58" width="11.42578125" style="52"/>
    <col min="59" max="59" width="13.7109375" style="52" bestFit="1" customWidth="1"/>
    <col min="60" max="61" width="11.42578125" style="52"/>
    <col min="62" max="62" width="13.5703125" style="52" hidden="1" customWidth="1"/>
    <col min="63" max="64" width="11.42578125" style="52"/>
    <col min="65" max="65" width="43.5703125" style="52" customWidth="1"/>
    <col min="66" max="66" width="21.5703125" style="52" customWidth="1"/>
    <col min="67" max="68" width="16.140625" style="52" customWidth="1"/>
    <col min="69" max="69" width="26.140625" style="52" customWidth="1"/>
    <col min="70" max="70" width="24.28515625" style="52" customWidth="1"/>
    <col min="71" max="71" width="16.140625" style="52" customWidth="1"/>
    <col min="72" max="79" width="16.140625" style="52" hidden="1" customWidth="1"/>
    <col min="80" max="80" width="11.28515625" style="52" customWidth="1"/>
    <col min="81" max="81" width="57.28515625" style="52" customWidth="1"/>
    <col min="82" max="82" width="10.5703125" style="171" customWidth="1"/>
    <col min="83" max="83" width="42.85546875" style="52" customWidth="1"/>
    <col min="84" max="84" width="12.7109375" style="52" customWidth="1"/>
    <col min="85" max="85" width="47.7109375" style="52" customWidth="1"/>
    <col min="86" max="86" width="9" style="52" customWidth="1"/>
    <col min="87" max="87" width="65.28515625" style="52" customWidth="1"/>
    <col min="88" max="95" width="16.140625" style="52" hidden="1" customWidth="1"/>
    <col min="96" max="96" width="22.140625" style="52" hidden="1" customWidth="1"/>
    <col min="97" max="97" width="24.140625" style="52" customWidth="1"/>
    <col min="98" max="98" width="23.42578125" style="52" customWidth="1"/>
    <col min="99" max="99" width="72.140625" style="52" customWidth="1"/>
    <col min="100" max="106" width="0" style="52" hidden="1" customWidth="1"/>
    <col min="107" max="115" width="11.42578125" style="52"/>
    <col min="116" max="116" width="0" style="52" hidden="1" customWidth="1"/>
    <col min="117" max="16384" width="11.42578125" style="52"/>
  </cols>
  <sheetData>
    <row r="1" spans="1:116" ht="31.5" customHeight="1" x14ac:dyDescent="0.2">
      <c r="A1" s="345"/>
      <c r="B1" s="346"/>
      <c r="C1" s="346"/>
      <c r="D1" s="346"/>
      <c r="E1" s="347"/>
      <c r="F1" s="347"/>
      <c r="G1" s="347"/>
      <c r="H1" s="332" t="s">
        <v>150</v>
      </c>
      <c r="I1" s="333"/>
      <c r="J1" s="333"/>
      <c r="K1" s="333"/>
      <c r="L1" s="333"/>
      <c r="M1" s="333"/>
      <c r="N1" s="333"/>
      <c r="O1" s="333"/>
      <c r="P1" s="333"/>
      <c r="Q1" s="333"/>
      <c r="R1" s="333"/>
      <c r="S1" s="339" t="s">
        <v>151</v>
      </c>
      <c r="T1" s="340"/>
      <c r="U1" s="81"/>
      <c r="V1" s="78"/>
      <c r="DL1" s="183" t="s">
        <v>664</v>
      </c>
    </row>
    <row r="2" spans="1:116" ht="31.5" customHeight="1" x14ac:dyDescent="0.2">
      <c r="A2" s="348"/>
      <c r="B2" s="349"/>
      <c r="C2" s="349"/>
      <c r="D2" s="349"/>
      <c r="E2" s="350"/>
      <c r="F2" s="350"/>
      <c r="G2" s="350"/>
      <c r="H2" s="334"/>
      <c r="I2" s="335"/>
      <c r="J2" s="335"/>
      <c r="K2" s="335"/>
      <c r="L2" s="335"/>
      <c r="M2" s="335"/>
      <c r="N2" s="335"/>
      <c r="O2" s="335"/>
      <c r="P2" s="335"/>
      <c r="Q2" s="335"/>
      <c r="R2" s="335"/>
      <c r="S2" s="341" t="s">
        <v>155</v>
      </c>
      <c r="T2" s="342"/>
      <c r="U2" s="81"/>
      <c r="V2" s="79"/>
      <c r="DL2" s="183" t="s">
        <v>38</v>
      </c>
    </row>
    <row r="3" spans="1:116" ht="31.5" customHeight="1" thickBot="1" x14ac:dyDescent="0.25">
      <c r="A3" s="351"/>
      <c r="B3" s="352"/>
      <c r="C3" s="352"/>
      <c r="D3" s="352"/>
      <c r="E3" s="353"/>
      <c r="F3" s="353"/>
      <c r="G3" s="353"/>
      <c r="H3" s="336"/>
      <c r="I3" s="337"/>
      <c r="J3" s="337"/>
      <c r="K3" s="337"/>
      <c r="L3" s="337"/>
      <c r="M3" s="337"/>
      <c r="N3" s="337"/>
      <c r="O3" s="337"/>
      <c r="P3" s="337"/>
      <c r="Q3" s="337"/>
      <c r="R3" s="337"/>
      <c r="S3" s="343" t="s">
        <v>589</v>
      </c>
      <c r="T3" s="344"/>
      <c r="U3" s="81"/>
      <c r="V3" s="80"/>
      <c r="DL3" s="183" t="s">
        <v>665</v>
      </c>
    </row>
    <row r="4" spans="1:116" ht="15" x14ac:dyDescent="0.2">
      <c r="U4" s="74"/>
      <c r="DL4" s="183" t="s">
        <v>666</v>
      </c>
    </row>
    <row r="5" spans="1:116" ht="15" x14ac:dyDescent="0.2">
      <c r="DL5" s="184" t="s">
        <v>667</v>
      </c>
    </row>
    <row r="6" spans="1:116" ht="15.75" thickBot="1" x14ac:dyDescent="0.25">
      <c r="A6" s="303" t="s">
        <v>119</v>
      </c>
      <c r="B6" s="304"/>
      <c r="C6" s="304"/>
      <c r="D6" s="304"/>
      <c r="E6" s="304"/>
      <c r="F6" s="304"/>
      <c r="G6" s="304"/>
      <c r="H6" s="304"/>
      <c r="I6" s="304"/>
      <c r="J6" s="305"/>
      <c r="K6" s="303" t="s">
        <v>120</v>
      </c>
      <c r="L6" s="304"/>
      <c r="M6" s="304"/>
      <c r="N6" s="304"/>
      <c r="O6" s="304"/>
      <c r="P6" s="304"/>
      <c r="Q6" s="305"/>
      <c r="R6" s="303" t="s">
        <v>121</v>
      </c>
      <c r="S6" s="304"/>
      <c r="T6" s="304"/>
      <c r="U6" s="304"/>
      <c r="V6" s="304"/>
      <c r="W6" s="304"/>
      <c r="X6" s="304"/>
      <c r="Y6" s="304"/>
      <c r="Z6" s="304"/>
      <c r="AA6" s="304"/>
      <c r="AB6" s="304"/>
      <c r="AC6" s="304"/>
      <c r="AD6" s="305"/>
      <c r="AE6" s="309" t="s">
        <v>153</v>
      </c>
      <c r="AF6" s="310"/>
      <c r="AG6" s="310"/>
      <c r="AH6" s="310"/>
      <c r="AI6" s="310"/>
      <c r="AJ6" s="310"/>
      <c r="AK6" s="310"/>
      <c r="AL6" s="310"/>
      <c r="AM6" s="310"/>
      <c r="AN6" s="310"/>
      <c r="AO6" s="310"/>
      <c r="AP6" s="310"/>
      <c r="AQ6" s="310"/>
      <c r="AR6" s="310"/>
      <c r="AS6" s="310"/>
      <c r="AT6" s="310"/>
      <c r="AU6" s="310"/>
      <c r="AV6" s="310"/>
      <c r="AW6" s="310"/>
      <c r="AX6" s="310"/>
      <c r="AY6" s="310"/>
      <c r="AZ6" s="310"/>
      <c r="BA6" s="310"/>
      <c r="BB6" s="313"/>
      <c r="BC6" s="53"/>
      <c r="BD6" s="53"/>
      <c r="BE6" s="53"/>
      <c r="BF6" s="303" t="s">
        <v>122</v>
      </c>
      <c r="BG6" s="304"/>
      <c r="BH6" s="304"/>
      <c r="BI6" s="304"/>
      <c r="BJ6" s="304"/>
      <c r="BK6" s="304"/>
      <c r="BL6" s="305"/>
      <c r="BM6" s="303" t="s">
        <v>33</v>
      </c>
      <c r="BN6" s="304"/>
      <c r="BO6" s="304"/>
      <c r="BP6" s="304"/>
      <c r="BQ6" s="304"/>
      <c r="BR6" s="304"/>
      <c r="BS6" s="305"/>
      <c r="BT6" s="309" t="s">
        <v>153</v>
      </c>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1" t="s">
        <v>154</v>
      </c>
      <c r="DL6" s="184" t="s">
        <v>668</v>
      </c>
    </row>
    <row r="7" spans="1:116" ht="27" customHeight="1" x14ac:dyDescent="0.2">
      <c r="A7" s="297" t="s">
        <v>264</v>
      </c>
      <c r="B7" s="338" t="s">
        <v>144</v>
      </c>
      <c r="C7" s="299" t="s">
        <v>145</v>
      </c>
      <c r="D7" s="299" t="s">
        <v>207</v>
      </c>
      <c r="E7" s="299" t="s">
        <v>1</v>
      </c>
      <c r="F7" s="291" t="s">
        <v>2</v>
      </c>
      <c r="G7" s="291" t="s">
        <v>39</v>
      </c>
      <c r="H7" s="300" t="s">
        <v>0</v>
      </c>
      <c r="I7" s="307" t="s">
        <v>45</v>
      </c>
      <c r="J7" s="291" t="s">
        <v>116</v>
      </c>
      <c r="K7" s="293" t="s">
        <v>32</v>
      </c>
      <c r="L7" s="293" t="s">
        <v>225</v>
      </c>
      <c r="M7" s="307" t="s">
        <v>81</v>
      </c>
      <c r="N7" s="316" t="s">
        <v>40</v>
      </c>
      <c r="O7" s="318" t="s">
        <v>4</v>
      </c>
      <c r="P7" s="118"/>
      <c r="Q7" s="294" t="s">
        <v>43</v>
      </c>
      <c r="R7" s="302" t="s">
        <v>10</v>
      </c>
      <c r="S7" s="291" t="s">
        <v>139</v>
      </c>
      <c r="T7" s="293" t="s">
        <v>11</v>
      </c>
      <c r="U7" s="288" t="s">
        <v>7</v>
      </c>
      <c r="V7" s="289"/>
      <c r="W7" s="289"/>
      <c r="X7" s="289"/>
      <c r="Y7" s="289"/>
      <c r="Z7" s="289"/>
      <c r="AA7" s="289"/>
      <c r="AB7" s="289"/>
      <c r="AC7" s="289"/>
      <c r="AD7" s="290"/>
      <c r="AE7" s="55" t="s">
        <v>152</v>
      </c>
      <c r="AF7" s="56" t="s">
        <v>35</v>
      </c>
      <c r="AG7" s="55" t="s">
        <v>152</v>
      </c>
      <c r="AH7" s="56" t="s">
        <v>35</v>
      </c>
      <c r="AI7" s="55" t="s">
        <v>152</v>
      </c>
      <c r="AJ7" s="56" t="s">
        <v>35</v>
      </c>
      <c r="AK7" s="55" t="s">
        <v>152</v>
      </c>
      <c r="AL7" s="56" t="s">
        <v>35</v>
      </c>
      <c r="AM7" s="55" t="s">
        <v>152</v>
      </c>
      <c r="AN7" s="56" t="s">
        <v>35</v>
      </c>
      <c r="AO7" s="55" t="s">
        <v>152</v>
      </c>
      <c r="AP7" s="56" t="s">
        <v>35</v>
      </c>
      <c r="AQ7" s="55" t="s">
        <v>152</v>
      </c>
      <c r="AR7" s="56" t="s">
        <v>35</v>
      </c>
      <c r="AS7" s="55" t="s">
        <v>152</v>
      </c>
      <c r="AT7" s="56" t="s">
        <v>35</v>
      </c>
      <c r="AU7" s="55" t="s">
        <v>152</v>
      </c>
      <c r="AV7" s="56" t="s">
        <v>35</v>
      </c>
      <c r="AW7" s="55" t="s">
        <v>152</v>
      </c>
      <c r="AX7" s="56" t="s">
        <v>35</v>
      </c>
      <c r="AY7" s="55" t="s">
        <v>152</v>
      </c>
      <c r="AZ7" s="56" t="s">
        <v>35</v>
      </c>
      <c r="BA7" s="55" t="s">
        <v>152</v>
      </c>
      <c r="BB7" s="56" t="s">
        <v>35</v>
      </c>
      <c r="BC7" s="306" t="s">
        <v>167</v>
      </c>
      <c r="BD7" s="306" t="s">
        <v>165</v>
      </c>
      <c r="BE7" s="306" t="s">
        <v>166</v>
      </c>
      <c r="BF7" s="306" t="s">
        <v>168</v>
      </c>
      <c r="BG7" s="306" t="s">
        <v>41</v>
      </c>
      <c r="BH7" s="306" t="s">
        <v>42</v>
      </c>
      <c r="BI7" s="306" t="s">
        <v>236</v>
      </c>
      <c r="BJ7" s="54"/>
      <c r="BK7" s="306" t="s">
        <v>44</v>
      </c>
      <c r="BL7" s="295" t="s">
        <v>28</v>
      </c>
      <c r="BM7" s="307" t="s">
        <v>33</v>
      </c>
      <c r="BN7" s="307" t="s">
        <v>34</v>
      </c>
      <c r="BO7" s="307" t="s">
        <v>173</v>
      </c>
      <c r="BP7" s="307" t="s">
        <v>174</v>
      </c>
      <c r="BQ7" s="307" t="s">
        <v>176</v>
      </c>
      <c r="BR7" s="307" t="s">
        <v>175</v>
      </c>
      <c r="BS7" s="314" t="s">
        <v>36</v>
      </c>
      <c r="BT7" s="55" t="s">
        <v>152</v>
      </c>
      <c r="BU7" s="56" t="s">
        <v>35</v>
      </c>
      <c r="BV7" s="55" t="s">
        <v>152</v>
      </c>
      <c r="BW7" s="56" t="s">
        <v>35</v>
      </c>
      <c r="BX7" s="55" t="s">
        <v>152</v>
      </c>
      <c r="BY7" s="56" t="s">
        <v>35</v>
      </c>
      <c r="BZ7" s="55" t="s">
        <v>152</v>
      </c>
      <c r="CA7" s="56" t="s">
        <v>35</v>
      </c>
      <c r="CB7" s="153" t="s">
        <v>152</v>
      </c>
      <c r="CC7" s="154" t="s">
        <v>35</v>
      </c>
      <c r="CD7" s="172" t="s">
        <v>152</v>
      </c>
      <c r="CE7" s="154" t="s">
        <v>35</v>
      </c>
      <c r="CF7" s="153" t="s">
        <v>152</v>
      </c>
      <c r="CG7" s="154" t="s">
        <v>35</v>
      </c>
      <c r="CH7" s="153" t="s">
        <v>152</v>
      </c>
      <c r="CI7" s="154" t="s">
        <v>35</v>
      </c>
      <c r="CJ7" s="55" t="s">
        <v>152</v>
      </c>
      <c r="CK7" s="56" t="s">
        <v>35</v>
      </c>
      <c r="CL7" s="55" t="s">
        <v>152</v>
      </c>
      <c r="CM7" s="56" t="s">
        <v>35</v>
      </c>
      <c r="CN7" s="55" t="s">
        <v>152</v>
      </c>
      <c r="CO7" s="56" t="s">
        <v>35</v>
      </c>
      <c r="CP7" s="55" t="s">
        <v>152</v>
      </c>
      <c r="CQ7" s="57" t="s">
        <v>35</v>
      </c>
      <c r="CR7" s="312"/>
      <c r="CS7" s="230" t="s">
        <v>653</v>
      </c>
      <c r="CT7" s="231"/>
      <c r="CU7" s="232"/>
      <c r="CV7" s="233" t="s">
        <v>654</v>
      </c>
      <c r="CW7" s="234"/>
      <c r="CX7" s="234"/>
      <c r="CY7" s="234"/>
      <c r="CZ7" s="234"/>
      <c r="DA7" s="235"/>
    </row>
    <row r="8" spans="1:116" ht="85.5" x14ac:dyDescent="0.2">
      <c r="A8" s="298"/>
      <c r="B8" s="338"/>
      <c r="C8" s="299"/>
      <c r="D8" s="299"/>
      <c r="E8" s="299"/>
      <c r="F8" s="292"/>
      <c r="G8" s="292"/>
      <c r="H8" s="301"/>
      <c r="I8" s="291"/>
      <c r="J8" s="292"/>
      <c r="K8" s="294"/>
      <c r="L8" s="294"/>
      <c r="M8" s="291"/>
      <c r="N8" s="317"/>
      <c r="O8" s="317"/>
      <c r="P8" s="119" t="s">
        <v>278</v>
      </c>
      <c r="Q8" s="319"/>
      <c r="R8" s="296"/>
      <c r="S8" s="292"/>
      <c r="T8" s="294"/>
      <c r="U8" s="58" t="s">
        <v>12</v>
      </c>
      <c r="V8" s="58" t="s">
        <v>27</v>
      </c>
      <c r="W8" s="58" t="s">
        <v>16</v>
      </c>
      <c r="X8" s="58" t="s">
        <v>27</v>
      </c>
      <c r="Y8" s="58" t="s">
        <v>17</v>
      </c>
      <c r="Z8" s="58" t="s">
        <v>27</v>
      </c>
      <c r="AA8" s="59" t="s">
        <v>20</v>
      </c>
      <c r="AB8" s="59" t="s">
        <v>27</v>
      </c>
      <c r="AC8" s="59" t="s">
        <v>23</v>
      </c>
      <c r="AD8" s="59" t="s">
        <v>27</v>
      </c>
      <c r="AE8" s="60">
        <v>44197</v>
      </c>
      <c r="AF8" s="61">
        <v>44197</v>
      </c>
      <c r="AG8" s="60">
        <v>44228</v>
      </c>
      <c r="AH8" s="61">
        <v>44228</v>
      </c>
      <c r="AI8" s="60">
        <v>44256</v>
      </c>
      <c r="AJ8" s="61">
        <v>44256</v>
      </c>
      <c r="AK8" s="60">
        <v>44287</v>
      </c>
      <c r="AL8" s="61">
        <v>44287</v>
      </c>
      <c r="AM8" s="60">
        <v>44317</v>
      </c>
      <c r="AN8" s="61">
        <v>44317</v>
      </c>
      <c r="AO8" s="60">
        <v>44348</v>
      </c>
      <c r="AP8" s="61">
        <v>44348</v>
      </c>
      <c r="AQ8" s="60">
        <v>44378</v>
      </c>
      <c r="AR8" s="61">
        <v>44378</v>
      </c>
      <c r="AS8" s="60">
        <v>44409</v>
      </c>
      <c r="AT8" s="61">
        <v>44409</v>
      </c>
      <c r="AU8" s="60">
        <v>44440</v>
      </c>
      <c r="AV8" s="61">
        <v>44440</v>
      </c>
      <c r="AW8" s="60">
        <v>44470</v>
      </c>
      <c r="AX8" s="61">
        <v>44470</v>
      </c>
      <c r="AY8" s="60">
        <v>44501</v>
      </c>
      <c r="AZ8" s="61">
        <v>44501</v>
      </c>
      <c r="BA8" s="60">
        <v>44531</v>
      </c>
      <c r="BB8" s="61">
        <v>44531</v>
      </c>
      <c r="BC8" s="295"/>
      <c r="BD8" s="295"/>
      <c r="BE8" s="295"/>
      <c r="BF8" s="295"/>
      <c r="BG8" s="295"/>
      <c r="BH8" s="295"/>
      <c r="BI8" s="295"/>
      <c r="BJ8" s="54" t="s">
        <v>278</v>
      </c>
      <c r="BK8" s="306"/>
      <c r="BL8" s="296"/>
      <c r="BM8" s="308"/>
      <c r="BN8" s="308"/>
      <c r="BO8" s="308" t="s">
        <v>173</v>
      </c>
      <c r="BP8" s="308"/>
      <c r="BQ8" s="308"/>
      <c r="BR8" s="308"/>
      <c r="BS8" s="315"/>
      <c r="BT8" s="60">
        <v>44197</v>
      </c>
      <c r="BU8" s="61">
        <v>44197</v>
      </c>
      <c r="BV8" s="60">
        <v>44228</v>
      </c>
      <c r="BW8" s="61">
        <v>44228</v>
      </c>
      <c r="BX8" s="60">
        <v>44256</v>
      </c>
      <c r="BY8" s="61">
        <v>44256</v>
      </c>
      <c r="BZ8" s="60">
        <v>44287</v>
      </c>
      <c r="CA8" s="61">
        <v>44287</v>
      </c>
      <c r="CB8" s="155">
        <v>44317</v>
      </c>
      <c r="CC8" s="156">
        <v>44317</v>
      </c>
      <c r="CD8" s="155">
        <v>44348</v>
      </c>
      <c r="CE8" s="156">
        <v>44348</v>
      </c>
      <c r="CF8" s="155">
        <v>44378</v>
      </c>
      <c r="CG8" s="156">
        <v>44378</v>
      </c>
      <c r="CH8" s="155">
        <v>44409</v>
      </c>
      <c r="CI8" s="156">
        <v>44409</v>
      </c>
      <c r="CJ8" s="60">
        <v>44440</v>
      </c>
      <c r="CK8" s="61">
        <v>44440</v>
      </c>
      <c r="CL8" s="60">
        <v>44470</v>
      </c>
      <c r="CM8" s="61">
        <v>44470</v>
      </c>
      <c r="CN8" s="60">
        <v>44501</v>
      </c>
      <c r="CO8" s="61">
        <v>44501</v>
      </c>
      <c r="CP8" s="60">
        <v>44531</v>
      </c>
      <c r="CQ8" s="150">
        <v>44531</v>
      </c>
      <c r="CR8" s="312"/>
      <c r="CS8" s="181" t="s">
        <v>655</v>
      </c>
      <c r="CT8" s="181" t="s">
        <v>656</v>
      </c>
      <c r="CU8" s="181" t="s">
        <v>657</v>
      </c>
      <c r="CV8" s="182" t="s">
        <v>658</v>
      </c>
      <c r="CW8" s="182" t="s">
        <v>659</v>
      </c>
      <c r="CX8" s="182" t="s">
        <v>660</v>
      </c>
      <c r="CY8" s="182" t="s">
        <v>661</v>
      </c>
      <c r="CZ8" s="182" t="s">
        <v>662</v>
      </c>
      <c r="DA8" s="182" t="s">
        <v>663</v>
      </c>
    </row>
    <row r="9" spans="1:116" ht="145.5" customHeight="1" x14ac:dyDescent="0.2">
      <c r="A9" s="236">
        <v>1</v>
      </c>
      <c r="B9" s="243" t="s">
        <v>189</v>
      </c>
      <c r="C9" s="236" t="str">
        <f>VLOOKUP(B9,FORMULAS!$A$30:$B$46,2,0)</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D9" s="236" t="str">
        <f>VLOOKUP(B9,FORMULAS!$A$30:$C$46,3,0)</f>
        <v>Director de Mejoramiento de Barrios</v>
      </c>
      <c r="E9" s="243" t="s">
        <v>114</v>
      </c>
      <c r="F9" s="243" t="s">
        <v>574</v>
      </c>
      <c r="G9" s="243" t="s">
        <v>575</v>
      </c>
      <c r="H9" s="282" t="s">
        <v>608</v>
      </c>
      <c r="I9" s="243" t="s">
        <v>281</v>
      </c>
      <c r="J9" s="285">
        <v>90</v>
      </c>
      <c r="K9" s="252" t="str">
        <f>+IF(L9=FORMULAS!$N$2,FORMULAS!$O$2,IF('208-PLA-Ft-78 Mapa Gestión'!L9:L14=FORMULAS!$N$3,FORMULAS!$O$3,IF('208-PLA-Ft-78 Mapa Gestión'!L9:L14=FORMULAS!$N$4,FORMULAS!$O$4,IF('208-PLA-Ft-78 Mapa Gestión'!L9:L14=FORMULAS!$N$5,FORMULAS!$O$5,IF('208-PLA-Ft-78 Mapa Gestión'!L9:L14=FORMULAS!$N$6,FORMULAS!$O$6)))))</f>
        <v>Media</v>
      </c>
      <c r="L9" s="255">
        <f>+IF(J9&lt;=FORMULAS!$M$2,FORMULAS!$N$2,IF('208-PLA-Ft-78 Mapa Gestión'!J9&lt;=FORMULAS!$M$3,FORMULAS!$N$3,IF('208-PLA-Ft-78 Mapa Gestión'!J9&lt;=FORMULAS!$M$4,FORMULAS!$N$4,IF('208-PLA-Ft-78 Mapa Gestión'!J9&lt;=FORMULAS!$M$5,FORMULAS!$N$5,FORMULAS!$N$6))))</f>
        <v>0.6</v>
      </c>
      <c r="M9" s="258" t="s">
        <v>88</v>
      </c>
      <c r="N9" s="252" t="str">
        <f>+IF(M9=FORMULAS!$H$2,FORMULAS!$I$2,IF('208-PLA-Ft-78 Mapa Gestión'!M9:M14=FORMULAS!$H$3,FORMULAS!$I$3,IF('208-PLA-Ft-78 Mapa Gestión'!M9:M14=FORMULAS!$H$4,FORMULAS!$I$4,IF('208-PLA-Ft-78 Mapa Gestión'!M9:M14=FORMULAS!$H$5,FORMULAS!$I$5,IF('208-PLA-Ft-78 Mapa Gestión'!M9:M14=FORMULAS!$H$6,FORMULAS!$I$6,IF('208-PLA-Ft-78 Mapa Gestión'!M9:M14=FORMULAS!$H$7,FORMULAS!$I$7,IF('208-PLA-Ft-78 Mapa Gestión'!M9:M14=FORMULAS!$H$8,FORMULAS!$I$8,IF('208-PLA-Ft-78 Mapa Gestión'!M9:M14=FORMULAS!$H$9,FORMULAS!$I$9,IF('208-PLA-Ft-78 Mapa Gestión'!M9:M14=FORMULAS!$H$10,FORMULAS!$I$10,IF('208-PLA-Ft-78 Mapa Gestión'!M9:M14=FORMULAS!$H$11,FORMULAS!$I$11))))))))))</f>
        <v>Mayor</v>
      </c>
      <c r="O9" s="261">
        <f>VLOOKUP(N9,FORMULAS!$I$1:$J$6,2,0)</f>
        <v>0.8</v>
      </c>
      <c r="P9" s="261" t="str">
        <f>CONCATENATE(N9,K9)</f>
        <v>MayorMedia</v>
      </c>
      <c r="Q9" s="271" t="str">
        <f>VLOOKUP(P9,FORMULAS!$K$17:$L$42,2,0)</f>
        <v>Alto</v>
      </c>
      <c r="R9" s="122">
        <v>1</v>
      </c>
      <c r="S9" s="166" t="s">
        <v>753</v>
      </c>
      <c r="T9" s="122" t="str">
        <f>VLOOKUP(U9,FORMULAS!$A$15:$B$18,2,0)</f>
        <v>Probabilidad</v>
      </c>
      <c r="U9" s="167" t="s">
        <v>13</v>
      </c>
      <c r="V9" s="64">
        <f>+IF(U9='Tabla Valoración controles'!$D$4,'Tabla Valoración controles'!$F$4,IF('208-PLA-Ft-78 Mapa Gestión'!U9='Tabla Valoración controles'!$D$5,'Tabla Valoración controles'!$F$5,IF(U9=FORMULAS!$A$10,0,'Tabla Valoración controles'!$F$6)))</f>
        <v>0.25</v>
      </c>
      <c r="W9" s="63" t="s">
        <v>8</v>
      </c>
      <c r="X9" s="65">
        <f>+IF(W9='Tabla Valoración controles'!$D$7,'Tabla Valoración controles'!$F$7,IF(U9=FORMULAS!$A$10,0,'Tabla Valoración controles'!$F$8))</f>
        <v>0.15</v>
      </c>
      <c r="Y9" s="63" t="s">
        <v>18</v>
      </c>
      <c r="Z9" s="64">
        <f>+IF(Y9='Tabla Valoración controles'!$D$9,'Tabla Valoración controles'!$F$9,'Tabla Valoración controles'!$F$10)</f>
        <v>0</v>
      </c>
      <c r="AA9" s="63" t="s">
        <v>21</v>
      </c>
      <c r="AB9" s="64">
        <f>+IF(AA9='Tabla Valoración controles'!$D$11,'Tabla Valoración controles'!$F$11,'Tabla Valoración controles'!$F$12)</f>
        <v>0</v>
      </c>
      <c r="AC9" s="63" t="s">
        <v>102</v>
      </c>
      <c r="AD9" s="64">
        <f>+IF(AC9='Tabla Valoración controles'!$D$13,'Tabla Valoración controles'!$F$13,'Tabla Valoración controles'!$F$14)</f>
        <v>0</v>
      </c>
      <c r="AE9" s="66"/>
      <c r="AF9" s="67"/>
      <c r="AG9" s="65"/>
      <c r="AH9" s="67"/>
      <c r="AI9" s="65"/>
      <c r="AJ9" s="68"/>
      <c r="AK9" s="63"/>
      <c r="AL9" s="69"/>
      <c r="AM9" s="69"/>
      <c r="AN9" s="70"/>
      <c r="AO9" s="70"/>
      <c r="AP9" s="70"/>
      <c r="AQ9" s="70"/>
      <c r="AR9" s="70"/>
      <c r="AS9" s="70"/>
      <c r="AT9" s="70"/>
      <c r="AU9" s="70"/>
      <c r="AV9" s="70"/>
      <c r="AW9" s="70"/>
      <c r="AX9" s="70"/>
      <c r="AY9" s="70"/>
      <c r="AZ9" s="70"/>
      <c r="BA9" s="70"/>
      <c r="BB9" s="70"/>
      <c r="BC9" s="131">
        <f>+V9+X9+Z9</f>
        <v>0.4</v>
      </c>
      <c r="BD9" s="120">
        <f>+IF(T9=FORMULAS!$A$8,'208-PLA-Ft-78 Mapa Gestión'!BC9*'208-PLA-Ft-78 Mapa Gestión'!L9:L14,'208-PLA-Ft-78 Mapa Gestión'!BC9*'208-PLA-Ft-78 Mapa Gestión'!O9:O14)</f>
        <v>0.24</v>
      </c>
      <c r="BE9" s="120">
        <f>+IF(T9=FORMULAS!$A$8,'208-PLA-Ft-78 Mapa Gestión'!L9:L14-'208-PLA-Ft-78 Mapa Gestión'!BD9,0)</f>
        <v>0.36</v>
      </c>
      <c r="BF9" s="274">
        <f>+BE14</f>
        <v>0.252</v>
      </c>
      <c r="BG9" s="274" t="str">
        <f>+IF(BF9&lt;=FORMULAS!$N$2,FORMULAS!$O$2,IF(BF9&lt;=FORMULAS!$N$3,FORMULAS!$O$3,IF(BF9&lt;=FORMULAS!$N$4,FORMULAS!$O$4,IF(BF9&lt;=FORMULAS!$N$5,FORMULAS!$O$5,FORMULAS!O6))))</f>
        <v>Baja</v>
      </c>
      <c r="BH9" s="274" t="str">
        <f>+IF(T9=FORMULAS!$A$9,BE14,'208-PLA-Ft-78 Mapa Gestión'!N9:N14)</f>
        <v>Mayor</v>
      </c>
      <c r="BI9" s="274">
        <f>+IF(T9=FORMULAS!B9,'208-PLA-Ft-78 Mapa Gestión'!BE14,'208-PLA-Ft-78 Mapa Gestión'!O9:O14)</f>
        <v>0.8</v>
      </c>
      <c r="BJ9" s="323" t="str">
        <f>CONCATENATE(BH9,BG9)</f>
        <v>MayorBaja</v>
      </c>
      <c r="BK9" s="271" t="str">
        <f>VLOOKUP(BJ9,FORMULAS!$K$17:$L$42,2,0)</f>
        <v>Alto</v>
      </c>
      <c r="BL9" s="328" t="s">
        <v>171</v>
      </c>
      <c r="BM9" s="123" t="s">
        <v>289</v>
      </c>
      <c r="BN9" s="123" t="s">
        <v>433</v>
      </c>
      <c r="BO9" s="151">
        <v>44216</v>
      </c>
      <c r="BP9" s="151">
        <v>44226</v>
      </c>
      <c r="BQ9" s="123" t="s">
        <v>291</v>
      </c>
      <c r="BR9" s="123" t="s">
        <v>290</v>
      </c>
      <c r="BS9" s="124" t="s">
        <v>256</v>
      </c>
      <c r="BT9" s="267"/>
      <c r="BU9" s="267"/>
      <c r="BV9" s="267"/>
      <c r="BW9" s="267"/>
      <c r="BX9" s="267"/>
      <c r="BY9" s="267"/>
      <c r="BZ9" s="267"/>
      <c r="CA9" s="267"/>
      <c r="CB9" s="176" t="s">
        <v>480</v>
      </c>
      <c r="CC9" s="179" t="s">
        <v>644</v>
      </c>
      <c r="CD9" s="176" t="s">
        <v>480</v>
      </c>
      <c r="CE9" s="123" t="s">
        <v>754</v>
      </c>
      <c r="CF9" s="123" t="s">
        <v>480</v>
      </c>
      <c r="CG9" s="123" t="s">
        <v>755</v>
      </c>
      <c r="CH9" s="123" t="s">
        <v>480</v>
      </c>
      <c r="CI9" s="123" t="s">
        <v>756</v>
      </c>
      <c r="CJ9" s="267"/>
      <c r="CK9" s="267"/>
      <c r="CL9" s="267"/>
      <c r="CM9" s="267"/>
      <c r="CN9" s="267"/>
      <c r="CO9" s="267"/>
      <c r="CP9" s="267"/>
      <c r="CQ9" s="267"/>
      <c r="CR9" s="239" t="s">
        <v>457</v>
      </c>
      <c r="CS9" s="185" t="s">
        <v>669</v>
      </c>
      <c r="CT9" s="185" t="s">
        <v>665</v>
      </c>
      <c r="CU9" s="123" t="s">
        <v>757</v>
      </c>
    </row>
    <row r="10" spans="1:116" ht="117" customHeight="1" x14ac:dyDescent="0.2">
      <c r="A10" s="237"/>
      <c r="B10" s="244"/>
      <c r="C10" s="237"/>
      <c r="D10" s="237"/>
      <c r="E10" s="244"/>
      <c r="F10" s="244"/>
      <c r="G10" s="244"/>
      <c r="H10" s="283"/>
      <c r="I10" s="244"/>
      <c r="J10" s="286"/>
      <c r="K10" s="253"/>
      <c r="L10" s="256"/>
      <c r="M10" s="259"/>
      <c r="N10" s="253"/>
      <c r="O10" s="262"/>
      <c r="P10" s="262"/>
      <c r="Q10" s="272"/>
      <c r="R10" s="122">
        <v>2</v>
      </c>
      <c r="S10" s="166" t="s">
        <v>609</v>
      </c>
      <c r="T10" s="122" t="str">
        <f>VLOOKUP(U10,FORMULAS!$A$15:$B$18,2,0)</f>
        <v>Probabilidad</v>
      </c>
      <c r="U10" s="63" t="s">
        <v>14</v>
      </c>
      <c r="V10" s="64">
        <f>+IF(U10='Tabla Valoración controles'!$D$4,'Tabla Valoración controles'!$F$4,IF('208-PLA-Ft-78 Mapa Gestión'!U10='Tabla Valoración controles'!$D$5,'Tabla Valoración controles'!$F$5,IF(U10=FORMULAS!$A$10,0,'Tabla Valoración controles'!$F$6)))</f>
        <v>0.15</v>
      </c>
      <c r="W10" s="63" t="s">
        <v>8</v>
      </c>
      <c r="X10" s="65">
        <f>+IF(W10='Tabla Valoración controles'!$D$7,'Tabla Valoración controles'!$F$7,IF(U10=FORMULAS!$A$10,0,'Tabla Valoración controles'!$F$8))</f>
        <v>0.15</v>
      </c>
      <c r="Y10" s="63" t="s">
        <v>19</v>
      </c>
      <c r="Z10" s="64">
        <f>+IF(Y10='Tabla Valoración controles'!$D$9,'Tabla Valoración controles'!$F$9,'Tabla Valoración controles'!$F$10)</f>
        <v>0</v>
      </c>
      <c r="AA10" s="63" t="s">
        <v>21</v>
      </c>
      <c r="AB10" s="64">
        <f>+IF(AA10='Tabla Valoración controles'!$D$9,'Tabla Valoración controles'!$F$9,IF(W10=FORMULAS!$A$10,0,'Tabla Valoración controles'!$F$10))</f>
        <v>0</v>
      </c>
      <c r="AC10" s="63" t="s">
        <v>102</v>
      </c>
      <c r="AD10" s="64">
        <f>+IF(AC10='Tabla Valoración controles'!$D$13,'Tabla Valoración controles'!$F$13,'Tabla Valoración controles'!$F$14)</f>
        <v>0</v>
      </c>
      <c r="AE10" s="66"/>
      <c r="AF10" s="67"/>
      <c r="AG10" s="65"/>
      <c r="AH10" s="67"/>
      <c r="AI10" s="65"/>
      <c r="AJ10" s="68"/>
      <c r="AK10" s="63"/>
      <c r="AL10" s="69"/>
      <c r="AM10" s="69"/>
      <c r="AN10" s="70"/>
      <c r="AO10" s="70"/>
      <c r="AP10" s="70"/>
      <c r="AQ10" s="70"/>
      <c r="AR10" s="70"/>
      <c r="AS10" s="70"/>
      <c r="AT10" s="70"/>
      <c r="AU10" s="70"/>
      <c r="AV10" s="70"/>
      <c r="AW10" s="70"/>
      <c r="AX10" s="70"/>
      <c r="AY10" s="70"/>
      <c r="AZ10" s="70"/>
      <c r="BA10" s="70"/>
      <c r="BB10" s="70"/>
      <c r="BC10" s="131">
        <f>+V10+X10+Z10</f>
        <v>0.3</v>
      </c>
      <c r="BD10" s="120">
        <f>+BC10*BE9</f>
        <v>0.108</v>
      </c>
      <c r="BE10" s="120">
        <f>+BE9-BD10</f>
        <v>0.252</v>
      </c>
      <c r="BF10" s="275"/>
      <c r="BG10" s="275"/>
      <c r="BH10" s="275"/>
      <c r="BI10" s="275"/>
      <c r="BJ10" s="323"/>
      <c r="BK10" s="272"/>
      <c r="BL10" s="329"/>
      <c r="BM10" s="164" t="s">
        <v>590</v>
      </c>
      <c r="BN10" s="123" t="s">
        <v>433</v>
      </c>
      <c r="BO10" s="168">
        <v>44206</v>
      </c>
      <c r="BP10" s="151">
        <v>44560</v>
      </c>
      <c r="BQ10" s="123" t="s">
        <v>292</v>
      </c>
      <c r="BR10" s="123" t="s">
        <v>293</v>
      </c>
      <c r="BS10" s="124" t="s">
        <v>257</v>
      </c>
      <c r="BT10" s="267"/>
      <c r="BU10" s="267"/>
      <c r="BV10" s="267"/>
      <c r="BW10" s="267"/>
      <c r="BX10" s="267"/>
      <c r="BY10" s="267"/>
      <c r="BZ10" s="267"/>
      <c r="CA10" s="267"/>
      <c r="CB10" s="176">
        <v>1</v>
      </c>
      <c r="CC10" s="179" t="s">
        <v>591</v>
      </c>
      <c r="CD10" s="176">
        <v>1</v>
      </c>
      <c r="CE10" s="124" t="s">
        <v>758</v>
      </c>
      <c r="CF10" s="123">
        <v>1</v>
      </c>
      <c r="CG10" s="123" t="s">
        <v>591</v>
      </c>
      <c r="CH10" s="123">
        <v>1</v>
      </c>
      <c r="CI10" s="123" t="s">
        <v>591</v>
      </c>
      <c r="CJ10" s="267"/>
      <c r="CK10" s="267"/>
      <c r="CL10" s="267"/>
      <c r="CM10" s="267"/>
      <c r="CN10" s="267"/>
      <c r="CO10" s="267"/>
      <c r="CP10" s="267"/>
      <c r="CQ10" s="267"/>
      <c r="CR10" s="239"/>
      <c r="CS10" s="185" t="s">
        <v>669</v>
      </c>
      <c r="CT10" s="185" t="s">
        <v>38</v>
      </c>
      <c r="CU10" s="123" t="s">
        <v>670</v>
      </c>
    </row>
    <row r="11" spans="1:116" ht="17.25" customHeight="1" x14ac:dyDescent="0.2">
      <c r="A11" s="237"/>
      <c r="B11" s="244"/>
      <c r="C11" s="237"/>
      <c r="D11" s="237"/>
      <c r="E11" s="244"/>
      <c r="F11" s="244"/>
      <c r="G11" s="244"/>
      <c r="H11" s="283"/>
      <c r="I11" s="244"/>
      <c r="J11" s="286"/>
      <c r="K11" s="253"/>
      <c r="L11" s="256"/>
      <c r="M11" s="259"/>
      <c r="N11" s="253"/>
      <c r="O11" s="262"/>
      <c r="P11" s="262"/>
      <c r="Q11" s="272"/>
      <c r="R11" s="62"/>
      <c r="S11" s="71"/>
      <c r="T11" s="122">
        <f>VLOOKUP(U11,FORMULAS!$A$15:$B$18,2,0)</f>
        <v>0</v>
      </c>
      <c r="U11" s="63" t="s">
        <v>164</v>
      </c>
      <c r="V11" s="64">
        <f>+IF(U11='Tabla Valoración controles'!$D$4,'Tabla Valoración controles'!$F$4,IF('208-PLA-Ft-78 Mapa Gestión'!U11='Tabla Valoración controles'!$D$5,'Tabla Valoración controles'!$F$5,IF(U11=FORMULAS!$A$10,0,'Tabla Valoración controles'!$F$6)))</f>
        <v>0</v>
      </c>
      <c r="W11" s="63"/>
      <c r="X11" s="65">
        <f>+IF(W11='Tabla Valoración controles'!$D$7,'Tabla Valoración controles'!$F$7,IF(U11=FORMULAS!$A$10,0,'Tabla Valoración controles'!$F$8))</f>
        <v>0</v>
      </c>
      <c r="Y11" s="63"/>
      <c r="Z11" s="64">
        <f>+IF(Y11='Tabla Valoración controles'!$D$9,'Tabla Valoración controles'!$F$9,IF(U11=FORMULAS!$A$10,0,'Tabla Valoración controles'!$F$10))</f>
        <v>0</v>
      </c>
      <c r="AA11" s="63"/>
      <c r="AB11" s="64">
        <f>+IF(AA11='Tabla Valoración controles'!$D$9,'Tabla Valoración controles'!$F$9,IF(W11=FORMULAS!$A$10,0,'Tabla Valoración controles'!$F$10))</f>
        <v>0</v>
      </c>
      <c r="AC11" s="63"/>
      <c r="AD11" s="64">
        <f>+IF(AC11='Tabla Valoración controles'!$D$13,'Tabla Valoración controles'!$F$13,'Tabla Valoración controles'!$F$14)</f>
        <v>0</v>
      </c>
      <c r="AE11" s="66"/>
      <c r="AF11" s="67"/>
      <c r="AG11" s="65"/>
      <c r="AH11" s="67"/>
      <c r="AI11" s="65"/>
      <c r="AJ11" s="68"/>
      <c r="AK11" s="63"/>
      <c r="AL11" s="69"/>
      <c r="AM11" s="72"/>
      <c r="AN11" s="70"/>
      <c r="AO11" s="70"/>
      <c r="AP11" s="70"/>
      <c r="AQ11" s="70"/>
      <c r="AR11" s="70"/>
      <c r="AS11" s="70"/>
      <c r="AT11" s="70"/>
      <c r="AU11" s="70"/>
      <c r="AV11" s="70"/>
      <c r="AW11" s="70"/>
      <c r="AX11" s="70"/>
      <c r="AY11" s="70"/>
      <c r="AZ11" s="70"/>
      <c r="BA11" s="70"/>
      <c r="BB11" s="70"/>
      <c r="BC11" s="131">
        <f>+V11+X11+Z11</f>
        <v>0</v>
      </c>
      <c r="BD11" s="120">
        <f>+BD10*BC11</f>
        <v>0</v>
      </c>
      <c r="BE11" s="120">
        <f t="shared" ref="BE11:BE13" si="0">+BE10-BD11</f>
        <v>0.252</v>
      </c>
      <c r="BF11" s="275"/>
      <c r="BG11" s="275"/>
      <c r="BH11" s="275"/>
      <c r="BI11" s="275"/>
      <c r="BJ11" s="323"/>
      <c r="BK11" s="272"/>
      <c r="BL11" s="329"/>
      <c r="BM11" s="124"/>
      <c r="BN11" s="124"/>
      <c r="BO11" s="124"/>
      <c r="BP11" s="124"/>
      <c r="BQ11" s="124"/>
      <c r="BR11" s="124"/>
      <c r="BS11" s="124"/>
      <c r="BT11" s="267"/>
      <c r="BU11" s="267"/>
      <c r="BV11" s="267"/>
      <c r="BW11" s="267"/>
      <c r="BX11" s="267"/>
      <c r="BY11" s="267"/>
      <c r="BZ11" s="267"/>
      <c r="CA11" s="267"/>
      <c r="CB11" s="124"/>
      <c r="CC11" s="124"/>
      <c r="CD11" s="124"/>
      <c r="CE11" s="124"/>
      <c r="CF11" s="124"/>
      <c r="CG11" s="124"/>
      <c r="CH11" s="124"/>
      <c r="CI11" s="124"/>
      <c r="CJ11" s="267"/>
      <c r="CK11" s="267"/>
      <c r="CL11" s="267"/>
      <c r="CM11" s="267"/>
      <c r="CN11" s="267"/>
      <c r="CO11" s="267"/>
      <c r="CP11" s="267"/>
      <c r="CQ11" s="267"/>
      <c r="CR11" s="239"/>
      <c r="CS11" s="70"/>
      <c r="CT11" s="70"/>
      <c r="CU11" s="70"/>
    </row>
    <row r="12" spans="1:116" ht="17.25" customHeight="1" x14ac:dyDescent="0.2">
      <c r="A12" s="237"/>
      <c r="B12" s="244"/>
      <c r="C12" s="237"/>
      <c r="D12" s="237"/>
      <c r="E12" s="244"/>
      <c r="F12" s="244"/>
      <c r="G12" s="244"/>
      <c r="H12" s="283"/>
      <c r="I12" s="244"/>
      <c r="J12" s="286"/>
      <c r="K12" s="253"/>
      <c r="L12" s="256"/>
      <c r="M12" s="259"/>
      <c r="N12" s="253"/>
      <c r="O12" s="262"/>
      <c r="P12" s="262"/>
      <c r="Q12" s="272"/>
      <c r="R12" s="62"/>
      <c r="S12" s="51"/>
      <c r="T12" s="122">
        <f>VLOOKUP(U12,FORMULAS!$A$15:$B$18,2,0)</f>
        <v>0</v>
      </c>
      <c r="U12" s="63" t="s">
        <v>164</v>
      </c>
      <c r="V12" s="64">
        <f>+IF(U12='Tabla Valoración controles'!$D$4,'Tabla Valoración controles'!$F$4,IF('208-PLA-Ft-78 Mapa Gestión'!U12='Tabla Valoración controles'!$D$5,'Tabla Valoración controles'!$F$5,IF(U12=FORMULAS!$A$10,0,'Tabla Valoración controles'!$F$6)))</f>
        <v>0</v>
      </c>
      <c r="W12" s="63"/>
      <c r="X12" s="65">
        <f>+IF(W12='Tabla Valoración controles'!$D$7,'Tabla Valoración controles'!$F$7,IF(U12=FORMULAS!$A$10,0,'Tabla Valoración controles'!$F$8))</f>
        <v>0</v>
      </c>
      <c r="Y12" s="63"/>
      <c r="Z12" s="64">
        <f>+IF(Y12='Tabla Valoración controles'!$D$9,'Tabla Valoración controles'!$F$9,IF(U12=FORMULAS!$A$10,0,'Tabla Valoración controles'!$F$10))</f>
        <v>0</v>
      </c>
      <c r="AA12" s="63"/>
      <c r="AB12" s="64">
        <f>+IF(AA12='Tabla Valoración controles'!$D$9,'Tabla Valoración controles'!$F$9,IF(W12=FORMULAS!$A$10,0,'Tabla Valoración controles'!$F$10))</f>
        <v>0</v>
      </c>
      <c r="AC12" s="63"/>
      <c r="AD12" s="64">
        <f>+IF(AC12='Tabla Valoración controles'!$D$13,'Tabla Valoración controles'!$F$13,'Tabla Valoración controles'!$F$14)</f>
        <v>0</v>
      </c>
      <c r="AE12" s="66"/>
      <c r="AF12" s="67"/>
      <c r="AG12" s="65"/>
      <c r="AH12" s="67"/>
      <c r="AI12" s="65"/>
      <c r="AJ12" s="68"/>
      <c r="AK12" s="63"/>
      <c r="AL12" s="69"/>
      <c r="AM12" s="72"/>
      <c r="AN12" s="70"/>
      <c r="AO12" s="70"/>
      <c r="AP12" s="70"/>
      <c r="AQ12" s="70"/>
      <c r="AR12" s="70"/>
      <c r="AS12" s="70"/>
      <c r="AT12" s="70"/>
      <c r="AU12" s="70"/>
      <c r="AV12" s="70"/>
      <c r="AW12" s="70"/>
      <c r="AX12" s="70"/>
      <c r="AY12" s="70"/>
      <c r="AZ12" s="70"/>
      <c r="BA12" s="70"/>
      <c r="BB12" s="70"/>
      <c r="BC12" s="131">
        <f t="shared" ref="BC12:BC14" si="1">+V12+X12+Z12</f>
        <v>0</v>
      </c>
      <c r="BD12" s="120">
        <f>+BD11*BC12</f>
        <v>0</v>
      </c>
      <c r="BE12" s="120">
        <f t="shared" si="0"/>
        <v>0.252</v>
      </c>
      <c r="BF12" s="275"/>
      <c r="BG12" s="275"/>
      <c r="BH12" s="275"/>
      <c r="BI12" s="275"/>
      <c r="BJ12" s="323"/>
      <c r="BK12" s="272"/>
      <c r="BL12" s="329"/>
      <c r="BM12" s="124"/>
      <c r="BN12" s="124"/>
      <c r="BO12" s="124"/>
      <c r="BP12" s="124"/>
      <c r="BQ12" s="124"/>
      <c r="BR12" s="124"/>
      <c r="BS12" s="124"/>
      <c r="BT12" s="267"/>
      <c r="BU12" s="267"/>
      <c r="BV12" s="267"/>
      <c r="BW12" s="267"/>
      <c r="BX12" s="267"/>
      <c r="BY12" s="267"/>
      <c r="BZ12" s="267"/>
      <c r="CA12" s="267"/>
      <c r="CB12" s="124"/>
      <c r="CC12" s="124"/>
      <c r="CD12" s="124"/>
      <c r="CE12" s="124"/>
      <c r="CF12" s="124"/>
      <c r="CG12" s="124"/>
      <c r="CH12" s="124"/>
      <c r="CI12" s="124"/>
      <c r="CJ12" s="267"/>
      <c r="CK12" s="267"/>
      <c r="CL12" s="267"/>
      <c r="CM12" s="267"/>
      <c r="CN12" s="267"/>
      <c r="CO12" s="267"/>
      <c r="CP12" s="267"/>
      <c r="CQ12" s="267"/>
      <c r="CR12" s="239"/>
      <c r="CS12" s="70"/>
      <c r="CT12" s="70"/>
      <c r="CU12" s="70"/>
    </row>
    <row r="13" spans="1:116" ht="17.25" customHeight="1" x14ac:dyDescent="0.2">
      <c r="A13" s="237"/>
      <c r="B13" s="244"/>
      <c r="C13" s="237"/>
      <c r="D13" s="237"/>
      <c r="E13" s="244"/>
      <c r="F13" s="244"/>
      <c r="G13" s="244"/>
      <c r="H13" s="283"/>
      <c r="I13" s="244"/>
      <c r="J13" s="286"/>
      <c r="K13" s="253"/>
      <c r="L13" s="256"/>
      <c r="M13" s="259"/>
      <c r="N13" s="253"/>
      <c r="O13" s="262"/>
      <c r="P13" s="262"/>
      <c r="Q13" s="272"/>
      <c r="R13" s="62"/>
      <c r="S13" s="51"/>
      <c r="T13" s="122">
        <f>VLOOKUP(U13,FORMULAS!$A$15:$B$18,2,0)</f>
        <v>0</v>
      </c>
      <c r="U13" s="63" t="s">
        <v>164</v>
      </c>
      <c r="V13" s="64">
        <f>+IF(U13='Tabla Valoración controles'!$D$4,'Tabla Valoración controles'!$F$4,IF('208-PLA-Ft-78 Mapa Gestión'!U13='Tabla Valoración controles'!$D$5,'Tabla Valoración controles'!$F$5,IF(U13=FORMULAS!$A$10,0,'Tabla Valoración controles'!$F$6)))</f>
        <v>0</v>
      </c>
      <c r="W13" s="63"/>
      <c r="X13" s="65">
        <f>+IF(W13='Tabla Valoración controles'!$D$7,'Tabla Valoración controles'!$F$7,IF(U13=FORMULAS!$A$10,0,'Tabla Valoración controles'!$F$8))</f>
        <v>0</v>
      </c>
      <c r="Y13" s="63"/>
      <c r="Z13" s="64">
        <f>+IF(Y13='Tabla Valoración controles'!$D$9,'Tabla Valoración controles'!$F$9,IF(U13=FORMULAS!$A$10,0,'Tabla Valoración controles'!$F$10))</f>
        <v>0</v>
      </c>
      <c r="AA13" s="63"/>
      <c r="AB13" s="64">
        <f>+IF(AA13='Tabla Valoración controles'!$D$9,'Tabla Valoración controles'!$F$9,IF(W13=FORMULAS!$A$10,0,'Tabla Valoración controles'!$F$10))</f>
        <v>0</v>
      </c>
      <c r="AC13" s="63"/>
      <c r="AD13" s="64">
        <f>+IF(AC13='Tabla Valoración controles'!$D$13,'Tabla Valoración controles'!$F$13,'Tabla Valoración controles'!$F$14)</f>
        <v>0</v>
      </c>
      <c r="AE13" s="66"/>
      <c r="AF13" s="67"/>
      <c r="AG13" s="65"/>
      <c r="AH13" s="67"/>
      <c r="AI13" s="65"/>
      <c r="AJ13" s="68"/>
      <c r="AK13" s="63"/>
      <c r="AL13" s="69"/>
      <c r="AM13" s="72"/>
      <c r="AN13" s="70"/>
      <c r="AO13" s="70"/>
      <c r="AP13" s="70"/>
      <c r="AQ13" s="70"/>
      <c r="AR13" s="70"/>
      <c r="AS13" s="70"/>
      <c r="AT13" s="70"/>
      <c r="AU13" s="70"/>
      <c r="AV13" s="70"/>
      <c r="AW13" s="70"/>
      <c r="AX13" s="70"/>
      <c r="AY13" s="70"/>
      <c r="AZ13" s="70"/>
      <c r="BA13" s="70"/>
      <c r="BB13" s="70"/>
      <c r="BC13" s="131">
        <f t="shared" si="1"/>
        <v>0</v>
      </c>
      <c r="BD13" s="120">
        <f t="shared" ref="BD13:BD14" si="2">+BD12*BC13</f>
        <v>0</v>
      </c>
      <c r="BE13" s="120">
        <f t="shared" si="0"/>
        <v>0.252</v>
      </c>
      <c r="BF13" s="275"/>
      <c r="BG13" s="275"/>
      <c r="BH13" s="275"/>
      <c r="BI13" s="275"/>
      <c r="BJ13" s="323"/>
      <c r="BK13" s="272"/>
      <c r="BL13" s="329"/>
      <c r="BM13" s="124"/>
      <c r="BN13" s="124"/>
      <c r="BO13" s="124"/>
      <c r="BP13" s="124"/>
      <c r="BQ13" s="124"/>
      <c r="BR13" s="124"/>
      <c r="BS13" s="124"/>
      <c r="BT13" s="267"/>
      <c r="BU13" s="267"/>
      <c r="BV13" s="267"/>
      <c r="BW13" s="267"/>
      <c r="BX13" s="267"/>
      <c r="BY13" s="267"/>
      <c r="BZ13" s="267"/>
      <c r="CA13" s="267"/>
      <c r="CB13" s="124"/>
      <c r="CC13" s="124"/>
      <c r="CD13" s="124"/>
      <c r="CE13" s="124"/>
      <c r="CF13" s="124"/>
      <c r="CG13" s="124"/>
      <c r="CH13" s="124"/>
      <c r="CI13" s="124"/>
      <c r="CJ13" s="267"/>
      <c r="CK13" s="267"/>
      <c r="CL13" s="267"/>
      <c r="CM13" s="267"/>
      <c r="CN13" s="267"/>
      <c r="CO13" s="267"/>
      <c r="CP13" s="267"/>
      <c r="CQ13" s="267"/>
      <c r="CR13" s="239"/>
      <c r="CS13" s="70"/>
      <c r="CT13" s="70"/>
      <c r="CU13" s="70"/>
    </row>
    <row r="14" spans="1:116" ht="17.25" customHeight="1" x14ac:dyDescent="0.2">
      <c r="A14" s="238"/>
      <c r="B14" s="245"/>
      <c r="C14" s="238"/>
      <c r="D14" s="238"/>
      <c r="E14" s="245"/>
      <c r="F14" s="245"/>
      <c r="G14" s="245"/>
      <c r="H14" s="284"/>
      <c r="I14" s="245"/>
      <c r="J14" s="287"/>
      <c r="K14" s="254"/>
      <c r="L14" s="257"/>
      <c r="M14" s="260"/>
      <c r="N14" s="254"/>
      <c r="O14" s="263"/>
      <c r="P14" s="263"/>
      <c r="Q14" s="273"/>
      <c r="R14" s="62"/>
      <c r="S14" s="51"/>
      <c r="T14" s="122">
        <f>VLOOKUP(U14,FORMULAS!$A$15:$B$18,2,0)</f>
        <v>0</v>
      </c>
      <c r="U14" s="63" t="s">
        <v>164</v>
      </c>
      <c r="V14" s="64">
        <f>+IF(U14='Tabla Valoración controles'!$D$4,'Tabla Valoración controles'!$F$4,IF('208-PLA-Ft-78 Mapa Gestión'!U14='Tabla Valoración controles'!$D$5,'Tabla Valoración controles'!$F$5,IF(U14=FORMULAS!$A$10,0,'Tabla Valoración controles'!$F$6)))</f>
        <v>0</v>
      </c>
      <c r="W14" s="63"/>
      <c r="X14" s="65">
        <f>+IF(W14='Tabla Valoración controles'!$D$7,'Tabla Valoración controles'!$F$7,IF(U14=FORMULAS!$A$10,0,'Tabla Valoración controles'!$F$8))</f>
        <v>0</v>
      </c>
      <c r="Y14" s="63"/>
      <c r="Z14" s="64">
        <f>+IF(Y14='Tabla Valoración controles'!$D$9,'Tabla Valoración controles'!$F$9,IF(U14=FORMULAS!$A$10,0,'Tabla Valoración controles'!$F$10))</f>
        <v>0</v>
      </c>
      <c r="AA14" s="63"/>
      <c r="AB14" s="64">
        <f>+IF(AA14='Tabla Valoración controles'!$D$9,'Tabla Valoración controles'!$F$9,IF(W14=FORMULAS!$A$10,0,'Tabla Valoración controles'!$F$10))</f>
        <v>0</v>
      </c>
      <c r="AC14" s="63"/>
      <c r="AD14" s="64">
        <f>+IF(AC14='Tabla Valoración controles'!$D$13,'Tabla Valoración controles'!$F$13,'Tabla Valoración controles'!$F$14)</f>
        <v>0</v>
      </c>
      <c r="AE14" s="66"/>
      <c r="AF14" s="67"/>
      <c r="AG14" s="65"/>
      <c r="AH14" s="67"/>
      <c r="AI14" s="65"/>
      <c r="AJ14" s="68"/>
      <c r="AK14" s="63"/>
      <c r="AL14" s="69"/>
      <c r="AM14" s="72"/>
      <c r="AN14" s="70"/>
      <c r="AO14" s="70"/>
      <c r="AP14" s="70"/>
      <c r="AQ14" s="70"/>
      <c r="AR14" s="70"/>
      <c r="AS14" s="70"/>
      <c r="AT14" s="70"/>
      <c r="AU14" s="70"/>
      <c r="AV14" s="70"/>
      <c r="AW14" s="70"/>
      <c r="AX14" s="70"/>
      <c r="AY14" s="70"/>
      <c r="AZ14" s="70"/>
      <c r="BA14" s="70"/>
      <c r="BB14" s="70"/>
      <c r="BC14" s="131">
        <f t="shared" si="1"/>
        <v>0</v>
      </c>
      <c r="BD14" s="120">
        <f t="shared" si="2"/>
        <v>0</v>
      </c>
      <c r="BE14" s="120">
        <f>+BE13-BD14</f>
        <v>0.252</v>
      </c>
      <c r="BF14" s="275"/>
      <c r="BG14" s="275"/>
      <c r="BH14" s="275"/>
      <c r="BI14" s="275"/>
      <c r="BJ14" s="323"/>
      <c r="BK14" s="273"/>
      <c r="BL14" s="330"/>
      <c r="BM14" s="124"/>
      <c r="BN14" s="124"/>
      <c r="BO14" s="124"/>
      <c r="BP14" s="124"/>
      <c r="BQ14" s="124"/>
      <c r="BR14" s="124"/>
      <c r="BS14" s="124"/>
      <c r="BT14" s="267"/>
      <c r="BU14" s="267"/>
      <c r="BV14" s="267"/>
      <c r="BW14" s="267"/>
      <c r="BX14" s="267"/>
      <c r="BY14" s="267"/>
      <c r="BZ14" s="267"/>
      <c r="CA14" s="267"/>
      <c r="CB14" s="124"/>
      <c r="CC14" s="124"/>
      <c r="CD14" s="124"/>
      <c r="CE14" s="124"/>
      <c r="CF14" s="124"/>
      <c r="CG14" s="124"/>
      <c r="CH14" s="124"/>
      <c r="CI14" s="124"/>
      <c r="CJ14" s="267"/>
      <c r="CK14" s="267"/>
      <c r="CL14" s="267"/>
      <c r="CM14" s="267"/>
      <c r="CN14" s="267"/>
      <c r="CO14" s="267"/>
      <c r="CP14" s="267"/>
      <c r="CQ14" s="267"/>
      <c r="CR14" s="239"/>
      <c r="CS14" s="70"/>
      <c r="CT14" s="70"/>
      <c r="CU14" s="70"/>
    </row>
    <row r="15" spans="1:116" ht="141" customHeight="1" x14ac:dyDescent="0.2">
      <c r="A15" s="236">
        <v>2</v>
      </c>
      <c r="B15" s="243" t="s">
        <v>189</v>
      </c>
      <c r="C15" s="236" t="str">
        <f>VLOOKUP(B15,FORMULAS!$A$30:$B$46,2,0)</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D15" s="236" t="str">
        <f>VLOOKUP(B15,FORMULAS!$A$30:$C$46,3,0)</f>
        <v>Director de Mejoramiento de Barrios</v>
      </c>
      <c r="E15" s="243" t="s">
        <v>115</v>
      </c>
      <c r="F15" s="243" t="s">
        <v>576</v>
      </c>
      <c r="G15" s="282" t="s">
        <v>577</v>
      </c>
      <c r="H15" s="243" t="s">
        <v>578</v>
      </c>
      <c r="I15" s="243" t="s">
        <v>281</v>
      </c>
      <c r="J15" s="285">
        <v>600</v>
      </c>
      <c r="K15" s="252" t="str">
        <f>+IF(L15=FORMULAS!$N$2,FORMULAS!$O$2,IF('208-PLA-Ft-78 Mapa Gestión'!L15:L20=FORMULAS!$N$3,FORMULAS!$O$3,IF('208-PLA-Ft-78 Mapa Gestión'!L15:L20=FORMULAS!$N$4,FORMULAS!$O$4,IF('208-PLA-Ft-78 Mapa Gestión'!L15:L20=FORMULAS!$N$5,FORMULAS!$O$5,IF('208-PLA-Ft-78 Mapa Gestión'!L15:L20=FORMULAS!$N$6,FORMULAS!$O$6)))))</f>
        <v>Alta</v>
      </c>
      <c r="L15" s="255">
        <f>+IF(J15&lt;=FORMULAS!$M$2,FORMULAS!$N$2,IF('208-PLA-Ft-78 Mapa Gestión'!J15&lt;=FORMULAS!$M$3,FORMULAS!$N$3,IF('208-PLA-Ft-78 Mapa Gestión'!J15&lt;=FORMULAS!$M$4,FORMULAS!$N$4,IF('208-PLA-Ft-78 Mapa Gestión'!J15&lt;=FORMULAS!$M$5,FORMULAS!$N$5,FORMULAS!$N$6))))</f>
        <v>0.8</v>
      </c>
      <c r="M15" s="258" t="s">
        <v>88</v>
      </c>
      <c r="N15" s="252" t="str">
        <f>+IF(M15=FORMULAS!$H$2,FORMULAS!$I$2,IF('208-PLA-Ft-78 Mapa Gestión'!M15:M20=FORMULAS!$H$3,FORMULAS!$I$3,IF('208-PLA-Ft-78 Mapa Gestión'!M15:M20=FORMULAS!$H$4,FORMULAS!$I$4,IF('208-PLA-Ft-78 Mapa Gestión'!M15:M20=FORMULAS!$H$5,FORMULAS!$I$5,IF('208-PLA-Ft-78 Mapa Gestión'!M15:M20=FORMULAS!$H$6,FORMULAS!$I$6,IF('208-PLA-Ft-78 Mapa Gestión'!M15:M20=FORMULAS!$H$7,FORMULAS!$I$7,IF('208-PLA-Ft-78 Mapa Gestión'!M15:M20=FORMULAS!$H$8,FORMULAS!$I$8,IF('208-PLA-Ft-78 Mapa Gestión'!M15:M20=FORMULAS!$H$9,FORMULAS!$I$9,IF('208-PLA-Ft-78 Mapa Gestión'!M15:M20=FORMULAS!$H$10,FORMULAS!$I$10,IF('208-PLA-Ft-78 Mapa Gestión'!M15:M20=FORMULAS!$H$11,FORMULAS!$I$11))))))))))</f>
        <v>Mayor</v>
      </c>
      <c r="O15" s="261">
        <f>VLOOKUP(N15,FORMULAS!$I$1:$J$6,2,0)</f>
        <v>0.8</v>
      </c>
      <c r="P15" s="261" t="str">
        <f t="shared" ref="P15" si="3">CONCATENATE(N15,K15)</f>
        <v>MayorAlta</v>
      </c>
      <c r="Q15" s="271" t="str">
        <f>VLOOKUP(P15,FORMULAS!$K$17:$L$42,2,0)</f>
        <v>Alto</v>
      </c>
      <c r="R15" s="62">
        <v>1</v>
      </c>
      <c r="S15" s="165" t="s">
        <v>759</v>
      </c>
      <c r="T15" s="122" t="str">
        <f>VLOOKUP(U15,FORMULAS!$A$15:$B$18,2,0)</f>
        <v>Probabilidad</v>
      </c>
      <c r="U15" s="63" t="s">
        <v>13</v>
      </c>
      <c r="V15" s="64">
        <f>+IF(U15='Tabla Valoración controles'!$D$4,'Tabla Valoración controles'!$F$4,IF('208-PLA-Ft-78 Mapa Gestión'!U15='Tabla Valoración controles'!$D$5,'Tabla Valoración controles'!$F$5,IF(U15=FORMULAS!$A$10,0,'Tabla Valoración controles'!$F$6)))</f>
        <v>0.25</v>
      </c>
      <c r="W15" s="63" t="s">
        <v>8</v>
      </c>
      <c r="X15" s="65">
        <f>+IF(W15='Tabla Valoración controles'!$D$7,'Tabla Valoración controles'!$F$7,IF(U15=FORMULAS!$A$10,0,'Tabla Valoración controles'!$F$8))</f>
        <v>0.15</v>
      </c>
      <c r="Y15" s="63" t="s">
        <v>18</v>
      </c>
      <c r="Z15" s="64">
        <f>+IF(Y15='Tabla Valoración controles'!$D$9,'Tabla Valoración controles'!$F$9,IF(U15=FORMULAS!$A$10,0,'Tabla Valoración controles'!$F$10))</f>
        <v>0</v>
      </c>
      <c r="AA15" s="63" t="s">
        <v>21</v>
      </c>
      <c r="AB15" s="64">
        <f>+IF(AA15='Tabla Valoración controles'!$D$9,'Tabla Valoración controles'!$F$9,IF(W15=FORMULAS!$A$10,0,'Tabla Valoración controles'!$F$10))</f>
        <v>0</v>
      </c>
      <c r="AC15" s="63" t="s">
        <v>102</v>
      </c>
      <c r="AD15" s="64">
        <f>+IF(AC15='Tabla Valoración controles'!$D$13,'Tabla Valoración controles'!$F$13,'Tabla Valoración controles'!$F$14)</f>
        <v>0</v>
      </c>
      <c r="AE15" s="66"/>
      <c r="AF15" s="67"/>
      <c r="AG15" s="65"/>
      <c r="AH15" s="67"/>
      <c r="AI15" s="65"/>
      <c r="AJ15" s="68"/>
      <c r="AK15" s="63"/>
      <c r="AL15" s="69"/>
      <c r="AM15" s="72"/>
      <c r="AN15" s="70"/>
      <c r="AO15" s="70"/>
      <c r="AP15" s="70"/>
      <c r="AQ15" s="70"/>
      <c r="AR15" s="70"/>
      <c r="AS15" s="70"/>
      <c r="AT15" s="70"/>
      <c r="AU15" s="70"/>
      <c r="AV15" s="70"/>
      <c r="AW15" s="70"/>
      <c r="AX15" s="70"/>
      <c r="AY15" s="70"/>
      <c r="AZ15" s="70"/>
      <c r="BA15" s="70"/>
      <c r="BB15" s="70"/>
      <c r="BC15" s="131">
        <f>+V15+X15+Z15</f>
        <v>0.4</v>
      </c>
      <c r="BD15" s="120">
        <f>+IF(T15=FORMULAS!$A$8,'208-PLA-Ft-78 Mapa Gestión'!BC15*'208-PLA-Ft-78 Mapa Gestión'!L15:L20,'208-PLA-Ft-78 Mapa Gestión'!BC15*'208-PLA-Ft-78 Mapa Gestión'!O15:O20)</f>
        <v>0.32000000000000006</v>
      </c>
      <c r="BE15" s="120">
        <f>+IF(T15=FORMULAS!$A$8,'208-PLA-Ft-78 Mapa Gestión'!L15:L20-'208-PLA-Ft-78 Mapa Gestión'!BD15,0)</f>
        <v>0.48</v>
      </c>
      <c r="BF15" s="274">
        <f>+BE20</f>
        <v>0.33599999999999997</v>
      </c>
      <c r="BG15" s="274" t="str">
        <f>+IF(BF15&lt;=FORMULAS!$N$2,FORMULAS!$O$2,IF(BF15&lt;=FORMULAS!$N$3,FORMULAS!$O$3,IF(BF15&lt;=FORMULAS!$N$4,FORMULAS!$O$4,IF(BF15&lt;=FORMULAS!$N$5,FORMULAS!$O$5,FORMULAS!O12))))</f>
        <v>Baja</v>
      </c>
      <c r="BH15" s="274" t="str">
        <f>+IF(T15=FORMULAS!$A$9,BE20,'208-PLA-Ft-78 Mapa Gestión'!N15:N20)</f>
        <v>Mayor</v>
      </c>
      <c r="BI15" s="274">
        <f>+IF(T15=FORMULAS!B15,'208-PLA-Ft-78 Mapa Gestión'!BE20,'208-PLA-Ft-78 Mapa Gestión'!O15:O20)</f>
        <v>0.8</v>
      </c>
      <c r="BJ15" s="323" t="str">
        <f>CONCATENATE(BH15,BG15)</f>
        <v>MayorBaja</v>
      </c>
      <c r="BK15" s="271" t="str">
        <f>VLOOKUP(BJ15,FORMULAS!$K$17:$L$42,2,0)</f>
        <v>Alto</v>
      </c>
      <c r="BL15" s="328" t="s">
        <v>171</v>
      </c>
      <c r="BM15" s="164" t="s">
        <v>760</v>
      </c>
      <c r="BN15" s="123" t="s">
        <v>433</v>
      </c>
      <c r="BO15" s="125">
        <v>44256</v>
      </c>
      <c r="BP15" s="125">
        <v>44560</v>
      </c>
      <c r="BQ15" s="123" t="s">
        <v>292</v>
      </c>
      <c r="BR15" s="123" t="s">
        <v>582</v>
      </c>
      <c r="BS15" s="124" t="s">
        <v>256</v>
      </c>
      <c r="BT15" s="267"/>
      <c r="BU15" s="267"/>
      <c r="BV15" s="267"/>
      <c r="BW15" s="267"/>
      <c r="BX15" s="267"/>
      <c r="BY15" s="267"/>
      <c r="BZ15" s="267"/>
      <c r="CA15" s="267"/>
      <c r="CB15" s="176" t="s">
        <v>480</v>
      </c>
      <c r="CC15" s="179" t="s">
        <v>761</v>
      </c>
      <c r="CD15" s="176" t="s">
        <v>480</v>
      </c>
      <c r="CE15" s="123" t="s">
        <v>762</v>
      </c>
      <c r="CF15" s="158">
        <v>1</v>
      </c>
      <c r="CG15" s="123" t="s">
        <v>763</v>
      </c>
      <c r="CH15" s="124" t="s">
        <v>480</v>
      </c>
      <c r="CI15" s="123" t="s">
        <v>764</v>
      </c>
      <c r="CJ15" s="267"/>
      <c r="CK15" s="267"/>
      <c r="CL15" s="267"/>
      <c r="CM15" s="267"/>
      <c r="CN15" s="267"/>
      <c r="CO15" s="267"/>
      <c r="CP15" s="267"/>
      <c r="CQ15" s="267"/>
      <c r="CR15" s="239" t="s">
        <v>457</v>
      </c>
      <c r="CS15" s="185" t="s">
        <v>669</v>
      </c>
      <c r="CT15" s="185" t="s">
        <v>38</v>
      </c>
      <c r="CU15" s="123" t="s">
        <v>670</v>
      </c>
    </row>
    <row r="16" spans="1:116" ht="129" customHeight="1" x14ac:dyDescent="0.2">
      <c r="A16" s="237"/>
      <c r="B16" s="244"/>
      <c r="C16" s="237"/>
      <c r="D16" s="237"/>
      <c r="E16" s="244"/>
      <c r="F16" s="244"/>
      <c r="G16" s="283"/>
      <c r="H16" s="244"/>
      <c r="I16" s="244"/>
      <c r="J16" s="286"/>
      <c r="K16" s="253"/>
      <c r="L16" s="256"/>
      <c r="M16" s="259"/>
      <c r="N16" s="253"/>
      <c r="O16" s="262"/>
      <c r="P16" s="262"/>
      <c r="Q16" s="272"/>
      <c r="R16" s="62">
        <v>2</v>
      </c>
      <c r="S16" s="165" t="s">
        <v>765</v>
      </c>
      <c r="T16" s="122" t="str">
        <f>VLOOKUP(U16,FORMULAS!$A$15:$B$18,2,0)</f>
        <v>Probabilidad</v>
      </c>
      <c r="U16" s="63" t="s">
        <v>14</v>
      </c>
      <c r="V16" s="64">
        <f>+IF(U16='Tabla Valoración controles'!$D$4,'Tabla Valoración controles'!$F$4,IF('208-PLA-Ft-78 Mapa Gestión'!U16='Tabla Valoración controles'!$D$5,'Tabla Valoración controles'!$F$5,IF(U16=FORMULAS!$A$10,0,'Tabla Valoración controles'!$F$6)))</f>
        <v>0.15</v>
      </c>
      <c r="W16" s="63" t="s">
        <v>8</v>
      </c>
      <c r="X16" s="65">
        <f>+IF(W16='Tabla Valoración controles'!$D$7,'Tabla Valoración controles'!$F$7,IF(U16=FORMULAS!$A$10,0,'Tabla Valoración controles'!$F$8))</f>
        <v>0.15</v>
      </c>
      <c r="Y16" s="167" t="s">
        <v>18</v>
      </c>
      <c r="Z16" s="64">
        <f>+IF(Y16='Tabla Valoración controles'!$D$9,'Tabla Valoración controles'!$F$9,IF(U16=FORMULAS!$A$10,0,'Tabla Valoración controles'!$F$10))</f>
        <v>0</v>
      </c>
      <c r="AA16" s="63" t="s">
        <v>21</v>
      </c>
      <c r="AB16" s="64">
        <f>+IF(AA16='Tabla Valoración controles'!$D$9,'Tabla Valoración controles'!$F$9,IF(W16=FORMULAS!$A$10,0,'Tabla Valoración controles'!$F$10))</f>
        <v>0</v>
      </c>
      <c r="AC16" s="63" t="s">
        <v>102</v>
      </c>
      <c r="AD16" s="64">
        <f>+IF(AC16='Tabla Valoración controles'!$D$13,'Tabla Valoración controles'!$F$13,'Tabla Valoración controles'!$F$14)</f>
        <v>0</v>
      </c>
      <c r="AE16" s="66"/>
      <c r="AF16" s="67"/>
      <c r="AG16" s="65"/>
      <c r="AH16" s="67"/>
      <c r="AI16" s="65"/>
      <c r="AJ16" s="68"/>
      <c r="AK16" s="63"/>
      <c r="AL16" s="69"/>
      <c r="AM16" s="72"/>
      <c r="AN16" s="70"/>
      <c r="AO16" s="70"/>
      <c r="AP16" s="70"/>
      <c r="AQ16" s="70"/>
      <c r="AR16" s="70"/>
      <c r="AS16" s="70"/>
      <c r="AT16" s="70"/>
      <c r="AU16" s="70"/>
      <c r="AV16" s="70"/>
      <c r="AW16" s="70"/>
      <c r="AX16" s="70"/>
      <c r="AY16" s="70"/>
      <c r="AZ16" s="70"/>
      <c r="BA16" s="70"/>
      <c r="BB16" s="70"/>
      <c r="BC16" s="131">
        <f>+V16+X16+Z16</f>
        <v>0.3</v>
      </c>
      <c r="BD16" s="120">
        <f>+BC16*BE15</f>
        <v>0.14399999999999999</v>
      </c>
      <c r="BE16" s="120">
        <f>+BE15-BD16</f>
        <v>0.33599999999999997</v>
      </c>
      <c r="BF16" s="275"/>
      <c r="BG16" s="275"/>
      <c r="BH16" s="275"/>
      <c r="BI16" s="275"/>
      <c r="BJ16" s="323"/>
      <c r="BK16" s="272"/>
      <c r="BL16" s="329"/>
      <c r="BM16" s="123" t="s">
        <v>470</v>
      </c>
      <c r="BN16" s="123" t="s">
        <v>433</v>
      </c>
      <c r="BO16" s="125">
        <v>44256</v>
      </c>
      <c r="BP16" s="125" t="s">
        <v>294</v>
      </c>
      <c r="BQ16" s="126" t="s">
        <v>296</v>
      </c>
      <c r="BR16" s="126" t="s">
        <v>471</v>
      </c>
      <c r="BS16" s="124" t="s">
        <v>256</v>
      </c>
      <c r="BT16" s="267"/>
      <c r="BU16" s="267"/>
      <c r="BV16" s="267"/>
      <c r="BW16" s="267"/>
      <c r="BX16" s="267"/>
      <c r="BY16" s="267"/>
      <c r="BZ16" s="267"/>
      <c r="CA16" s="267"/>
      <c r="CB16" s="176" t="s">
        <v>480</v>
      </c>
      <c r="CC16" s="179" t="s">
        <v>645</v>
      </c>
      <c r="CD16" s="176" t="s">
        <v>480</v>
      </c>
      <c r="CE16" s="179" t="s">
        <v>646</v>
      </c>
      <c r="CF16" s="124" t="s">
        <v>480</v>
      </c>
      <c r="CG16" s="179" t="s">
        <v>647</v>
      </c>
      <c r="CH16" s="124" t="s">
        <v>480</v>
      </c>
      <c r="CI16" s="180" t="s">
        <v>648</v>
      </c>
      <c r="CJ16" s="267"/>
      <c r="CK16" s="267"/>
      <c r="CL16" s="267"/>
      <c r="CM16" s="267"/>
      <c r="CN16" s="267"/>
      <c r="CO16" s="267"/>
      <c r="CP16" s="267"/>
      <c r="CQ16" s="267"/>
      <c r="CR16" s="239"/>
      <c r="CS16" s="185" t="s">
        <v>669</v>
      </c>
      <c r="CT16" s="185" t="s">
        <v>665</v>
      </c>
      <c r="CU16" s="123" t="s">
        <v>757</v>
      </c>
    </row>
    <row r="17" spans="1:99" ht="17.25" customHeight="1" x14ac:dyDescent="0.2">
      <c r="A17" s="237"/>
      <c r="B17" s="244"/>
      <c r="C17" s="237"/>
      <c r="D17" s="237"/>
      <c r="E17" s="244"/>
      <c r="F17" s="244"/>
      <c r="G17" s="283"/>
      <c r="H17" s="244"/>
      <c r="I17" s="244"/>
      <c r="J17" s="286"/>
      <c r="K17" s="253"/>
      <c r="L17" s="256"/>
      <c r="M17" s="259"/>
      <c r="N17" s="253"/>
      <c r="O17" s="262"/>
      <c r="P17" s="262"/>
      <c r="Q17" s="272"/>
      <c r="R17" s="62"/>
      <c r="S17" s="71"/>
      <c r="T17" s="122">
        <f>VLOOKUP(U17,FORMULAS!$A$15:$B$18,2,0)</f>
        <v>0</v>
      </c>
      <c r="U17" s="63" t="s">
        <v>164</v>
      </c>
      <c r="V17" s="64">
        <f>+IF(U17='Tabla Valoración controles'!$D$4,'Tabla Valoración controles'!$F$4,IF('208-PLA-Ft-78 Mapa Gestión'!U17='Tabla Valoración controles'!$D$5,'Tabla Valoración controles'!$F$5,IF(U17=FORMULAS!$A$10,0,'Tabla Valoración controles'!$F$6)))</f>
        <v>0</v>
      </c>
      <c r="W17" s="63"/>
      <c r="X17" s="65">
        <f>+IF(W17='Tabla Valoración controles'!$D$7,'Tabla Valoración controles'!$F$7,IF(U17=FORMULAS!$A$10,0,'Tabla Valoración controles'!$F$8))</f>
        <v>0</v>
      </c>
      <c r="Y17" s="63"/>
      <c r="Z17" s="64">
        <f>+IF(Y17='Tabla Valoración controles'!$D$9,'Tabla Valoración controles'!$F$9,IF(U17=FORMULAS!$A$10,0,'Tabla Valoración controles'!$F$10))</f>
        <v>0</v>
      </c>
      <c r="AA17" s="63"/>
      <c r="AB17" s="64">
        <f>+IF(AA17='Tabla Valoración controles'!$D$9,'Tabla Valoración controles'!$F$9,IF(W17=FORMULAS!$A$10,0,'Tabla Valoración controles'!$F$10))</f>
        <v>0</v>
      </c>
      <c r="AC17" s="63"/>
      <c r="AD17" s="64">
        <f>+IF(AC17='Tabla Valoración controles'!$D$13,'Tabla Valoración controles'!$F$13,'Tabla Valoración controles'!$F$14)</f>
        <v>0</v>
      </c>
      <c r="AE17" s="66"/>
      <c r="AF17" s="67"/>
      <c r="AG17" s="65"/>
      <c r="AH17" s="67"/>
      <c r="AI17" s="65"/>
      <c r="AJ17" s="68"/>
      <c r="AK17" s="63"/>
      <c r="AL17" s="69"/>
      <c r="AM17" s="72"/>
      <c r="AN17" s="70"/>
      <c r="AO17" s="70"/>
      <c r="AP17" s="70"/>
      <c r="AQ17" s="70"/>
      <c r="AR17" s="70"/>
      <c r="AS17" s="70"/>
      <c r="AT17" s="70"/>
      <c r="AU17" s="70"/>
      <c r="AV17" s="70"/>
      <c r="AW17" s="70"/>
      <c r="AX17" s="70"/>
      <c r="AY17" s="70"/>
      <c r="AZ17" s="70"/>
      <c r="BA17" s="70"/>
      <c r="BB17" s="70"/>
      <c r="BC17" s="131">
        <f>+V17+X17+Z17</f>
        <v>0</v>
      </c>
      <c r="BD17" s="120">
        <f>+BD16*BC17</f>
        <v>0</v>
      </c>
      <c r="BE17" s="120">
        <f t="shared" ref="BE17:BE20" si="4">+BE16-BD17</f>
        <v>0.33599999999999997</v>
      </c>
      <c r="BF17" s="275"/>
      <c r="BG17" s="275"/>
      <c r="BH17" s="275"/>
      <c r="BI17" s="275"/>
      <c r="BJ17" s="323"/>
      <c r="BK17" s="272"/>
      <c r="BL17" s="329"/>
      <c r="BM17" s="124"/>
      <c r="BN17" s="124"/>
      <c r="BO17" s="124"/>
      <c r="BP17" s="124"/>
      <c r="BQ17" s="124"/>
      <c r="BR17" s="124"/>
      <c r="BS17" s="124"/>
      <c r="BT17" s="267"/>
      <c r="BU17" s="267"/>
      <c r="BV17" s="267"/>
      <c r="BW17" s="267"/>
      <c r="BX17" s="267"/>
      <c r="BY17" s="267"/>
      <c r="BZ17" s="267"/>
      <c r="CA17" s="267"/>
      <c r="CB17" s="176"/>
      <c r="CC17" s="179"/>
      <c r="CD17" s="176"/>
      <c r="CE17" s="124"/>
      <c r="CF17" s="124"/>
      <c r="CG17" s="124"/>
      <c r="CH17" s="124"/>
      <c r="CI17" s="124"/>
      <c r="CJ17" s="267"/>
      <c r="CK17" s="267"/>
      <c r="CL17" s="267"/>
      <c r="CM17" s="267"/>
      <c r="CN17" s="267"/>
      <c r="CO17" s="267"/>
      <c r="CP17" s="267"/>
      <c r="CQ17" s="267"/>
      <c r="CR17" s="239"/>
      <c r="CS17" s="70"/>
      <c r="CT17" s="70"/>
      <c r="CU17" s="70"/>
    </row>
    <row r="18" spans="1:99" ht="17.25" customHeight="1" x14ac:dyDescent="0.2">
      <c r="A18" s="237"/>
      <c r="B18" s="244"/>
      <c r="C18" s="237"/>
      <c r="D18" s="237"/>
      <c r="E18" s="244"/>
      <c r="F18" s="244"/>
      <c r="G18" s="283"/>
      <c r="H18" s="244"/>
      <c r="I18" s="244"/>
      <c r="J18" s="286"/>
      <c r="K18" s="253"/>
      <c r="L18" s="256"/>
      <c r="M18" s="259"/>
      <c r="N18" s="253"/>
      <c r="O18" s="262"/>
      <c r="P18" s="262"/>
      <c r="Q18" s="272"/>
      <c r="R18" s="62"/>
      <c r="S18" s="51"/>
      <c r="T18" s="122">
        <f>VLOOKUP(U18,FORMULAS!$A$15:$B$18,2,0)</f>
        <v>0</v>
      </c>
      <c r="U18" s="63" t="s">
        <v>164</v>
      </c>
      <c r="V18" s="64">
        <f>+IF(U18='Tabla Valoración controles'!$D$4,'Tabla Valoración controles'!$F$4,IF('208-PLA-Ft-78 Mapa Gestión'!U18='Tabla Valoración controles'!$D$5,'Tabla Valoración controles'!$F$5,IF(U18=FORMULAS!$A$10,0,'Tabla Valoración controles'!$F$6)))</f>
        <v>0</v>
      </c>
      <c r="W18" s="63"/>
      <c r="X18" s="65">
        <f>+IF(W18='Tabla Valoración controles'!$D$7,'Tabla Valoración controles'!$F$7,IF(U18=FORMULAS!$A$10,0,'Tabla Valoración controles'!$F$8))</f>
        <v>0</v>
      </c>
      <c r="Y18" s="63"/>
      <c r="Z18" s="64">
        <f>+IF(Y18='Tabla Valoración controles'!$D$9,'Tabla Valoración controles'!$F$9,IF(U18=FORMULAS!$A$10,0,'Tabla Valoración controles'!$F$10))</f>
        <v>0</v>
      </c>
      <c r="AA18" s="63"/>
      <c r="AB18" s="64">
        <f>+IF(AA18='Tabla Valoración controles'!$D$9,'Tabla Valoración controles'!$F$9,IF(W18=FORMULAS!$A$10,0,'Tabla Valoración controles'!$F$10))</f>
        <v>0</v>
      </c>
      <c r="AC18" s="63"/>
      <c r="AD18" s="64">
        <f>+IF(AC18='Tabla Valoración controles'!$D$13,'Tabla Valoración controles'!$F$13,'Tabla Valoración controles'!$F$14)</f>
        <v>0</v>
      </c>
      <c r="AE18" s="66"/>
      <c r="AF18" s="67"/>
      <c r="AG18" s="65"/>
      <c r="AH18" s="67"/>
      <c r="AI18" s="65"/>
      <c r="AJ18" s="68"/>
      <c r="AK18" s="63"/>
      <c r="AL18" s="69"/>
      <c r="AM18" s="72"/>
      <c r="AN18" s="70"/>
      <c r="AO18" s="70"/>
      <c r="AP18" s="70"/>
      <c r="AQ18" s="70"/>
      <c r="AR18" s="70"/>
      <c r="AS18" s="70"/>
      <c r="AT18" s="70"/>
      <c r="AU18" s="70"/>
      <c r="AV18" s="70"/>
      <c r="AW18" s="70"/>
      <c r="AX18" s="70"/>
      <c r="AY18" s="70"/>
      <c r="AZ18" s="70"/>
      <c r="BA18" s="70"/>
      <c r="BB18" s="70"/>
      <c r="BC18" s="131">
        <f t="shared" ref="BC18:BC20" si="5">+V18+X18+Z18</f>
        <v>0</v>
      </c>
      <c r="BD18" s="120">
        <f>+BD17*BC18</f>
        <v>0</v>
      </c>
      <c r="BE18" s="120">
        <f t="shared" si="4"/>
        <v>0.33599999999999997</v>
      </c>
      <c r="BF18" s="275"/>
      <c r="BG18" s="275"/>
      <c r="BH18" s="275"/>
      <c r="BI18" s="275"/>
      <c r="BJ18" s="323"/>
      <c r="BK18" s="272"/>
      <c r="BL18" s="329"/>
      <c r="BM18" s="124"/>
      <c r="BN18" s="124"/>
      <c r="BO18" s="124"/>
      <c r="BP18" s="124"/>
      <c r="BQ18" s="124"/>
      <c r="BR18" s="124"/>
      <c r="BS18" s="124"/>
      <c r="BT18" s="267"/>
      <c r="BU18" s="267"/>
      <c r="BV18" s="267"/>
      <c r="BW18" s="267"/>
      <c r="BX18" s="267"/>
      <c r="BY18" s="267"/>
      <c r="BZ18" s="267"/>
      <c r="CA18" s="267"/>
      <c r="CB18" s="176"/>
      <c r="CC18" s="179"/>
      <c r="CD18" s="176"/>
      <c r="CE18" s="124"/>
      <c r="CF18" s="124"/>
      <c r="CG18" s="124"/>
      <c r="CH18" s="124"/>
      <c r="CI18" s="124"/>
      <c r="CJ18" s="267"/>
      <c r="CK18" s="267"/>
      <c r="CL18" s="267"/>
      <c r="CM18" s="267"/>
      <c r="CN18" s="267"/>
      <c r="CO18" s="267"/>
      <c r="CP18" s="267"/>
      <c r="CQ18" s="267"/>
      <c r="CR18" s="239"/>
      <c r="CS18" s="70"/>
      <c r="CT18" s="70"/>
      <c r="CU18" s="70"/>
    </row>
    <row r="19" spans="1:99" ht="17.25" customHeight="1" x14ac:dyDescent="0.2">
      <c r="A19" s="237"/>
      <c r="B19" s="244"/>
      <c r="C19" s="237"/>
      <c r="D19" s="237"/>
      <c r="E19" s="244"/>
      <c r="F19" s="244"/>
      <c r="G19" s="283"/>
      <c r="H19" s="244"/>
      <c r="I19" s="244"/>
      <c r="J19" s="286"/>
      <c r="K19" s="253"/>
      <c r="L19" s="256"/>
      <c r="M19" s="259"/>
      <c r="N19" s="253"/>
      <c r="O19" s="262"/>
      <c r="P19" s="262"/>
      <c r="Q19" s="272"/>
      <c r="R19" s="62"/>
      <c r="S19" s="51"/>
      <c r="T19" s="122">
        <f>VLOOKUP(U19,FORMULAS!$A$15:$B$18,2,0)</f>
        <v>0</v>
      </c>
      <c r="U19" s="63" t="s">
        <v>164</v>
      </c>
      <c r="V19" s="64">
        <f>+IF(U19='Tabla Valoración controles'!$D$4,'Tabla Valoración controles'!$F$4,IF('208-PLA-Ft-78 Mapa Gestión'!U19='Tabla Valoración controles'!$D$5,'Tabla Valoración controles'!$F$5,IF(U19=FORMULAS!$A$10,0,'Tabla Valoración controles'!$F$6)))</f>
        <v>0</v>
      </c>
      <c r="W19" s="63"/>
      <c r="X19" s="65">
        <f>+IF(W19='Tabla Valoración controles'!$D$7,'Tabla Valoración controles'!$F$7,IF(U19=FORMULAS!$A$10,0,'Tabla Valoración controles'!$F$8))</f>
        <v>0</v>
      </c>
      <c r="Y19" s="63"/>
      <c r="Z19" s="64">
        <f>+IF(Y19='Tabla Valoración controles'!$D$9,'Tabla Valoración controles'!$F$9,IF(U19=FORMULAS!$A$10,0,'Tabla Valoración controles'!$F$10))</f>
        <v>0</v>
      </c>
      <c r="AA19" s="63"/>
      <c r="AB19" s="64">
        <f>+IF(AA19='Tabla Valoración controles'!$D$9,'Tabla Valoración controles'!$F$9,IF(W19=FORMULAS!$A$10,0,'Tabla Valoración controles'!$F$10))</f>
        <v>0</v>
      </c>
      <c r="AC19" s="63"/>
      <c r="AD19" s="64">
        <f>+IF(AC19='Tabla Valoración controles'!$D$13,'Tabla Valoración controles'!$F$13,'Tabla Valoración controles'!$F$14)</f>
        <v>0</v>
      </c>
      <c r="AE19" s="66"/>
      <c r="AF19" s="67"/>
      <c r="AG19" s="65"/>
      <c r="AH19" s="67"/>
      <c r="AI19" s="65"/>
      <c r="AJ19" s="68"/>
      <c r="AK19" s="63"/>
      <c r="AL19" s="69"/>
      <c r="AM19" s="72"/>
      <c r="AN19" s="70"/>
      <c r="AO19" s="70"/>
      <c r="AP19" s="70"/>
      <c r="AQ19" s="70"/>
      <c r="AR19" s="70"/>
      <c r="AS19" s="70"/>
      <c r="AT19" s="70"/>
      <c r="AU19" s="70"/>
      <c r="AV19" s="70"/>
      <c r="AW19" s="70"/>
      <c r="AX19" s="70"/>
      <c r="AY19" s="70"/>
      <c r="AZ19" s="70"/>
      <c r="BA19" s="70"/>
      <c r="BB19" s="70"/>
      <c r="BC19" s="131">
        <f t="shared" si="5"/>
        <v>0</v>
      </c>
      <c r="BD19" s="120">
        <f t="shared" ref="BD19:BD20" si="6">+BD18*BC19</f>
        <v>0</v>
      </c>
      <c r="BE19" s="120">
        <f t="shared" si="4"/>
        <v>0.33599999999999997</v>
      </c>
      <c r="BF19" s="275"/>
      <c r="BG19" s="275"/>
      <c r="BH19" s="275"/>
      <c r="BI19" s="275"/>
      <c r="BJ19" s="323"/>
      <c r="BK19" s="272"/>
      <c r="BL19" s="329"/>
      <c r="BM19" s="124"/>
      <c r="BN19" s="124"/>
      <c r="BO19" s="124"/>
      <c r="BP19" s="124"/>
      <c r="BQ19" s="124"/>
      <c r="BR19" s="124"/>
      <c r="BS19" s="124"/>
      <c r="BT19" s="267"/>
      <c r="BU19" s="267"/>
      <c r="BV19" s="267"/>
      <c r="BW19" s="267"/>
      <c r="BX19" s="267"/>
      <c r="BY19" s="267"/>
      <c r="BZ19" s="267"/>
      <c r="CA19" s="267"/>
      <c r="CB19" s="176"/>
      <c r="CC19" s="179"/>
      <c r="CD19" s="176"/>
      <c r="CE19" s="124"/>
      <c r="CF19" s="124"/>
      <c r="CG19" s="124"/>
      <c r="CH19" s="124"/>
      <c r="CI19" s="124"/>
      <c r="CJ19" s="267"/>
      <c r="CK19" s="267"/>
      <c r="CL19" s="267"/>
      <c r="CM19" s="267"/>
      <c r="CN19" s="267"/>
      <c r="CO19" s="267"/>
      <c r="CP19" s="267"/>
      <c r="CQ19" s="267"/>
      <c r="CR19" s="239"/>
      <c r="CS19" s="70"/>
      <c r="CT19" s="70"/>
      <c r="CU19" s="70"/>
    </row>
    <row r="20" spans="1:99" ht="17.25" customHeight="1" x14ac:dyDescent="0.2">
      <c r="A20" s="238"/>
      <c r="B20" s="245"/>
      <c r="C20" s="238"/>
      <c r="D20" s="238"/>
      <c r="E20" s="245"/>
      <c r="F20" s="245"/>
      <c r="G20" s="284"/>
      <c r="H20" s="245"/>
      <c r="I20" s="245"/>
      <c r="J20" s="287"/>
      <c r="K20" s="254"/>
      <c r="L20" s="257"/>
      <c r="M20" s="260"/>
      <c r="N20" s="254"/>
      <c r="O20" s="263"/>
      <c r="P20" s="263"/>
      <c r="Q20" s="273"/>
      <c r="R20" s="62"/>
      <c r="S20" s="51"/>
      <c r="T20" s="122">
        <f>VLOOKUP(U20,FORMULAS!$A$15:$B$18,2,0)</f>
        <v>0</v>
      </c>
      <c r="U20" s="63" t="s">
        <v>164</v>
      </c>
      <c r="V20" s="64">
        <f>+IF(U20='Tabla Valoración controles'!$D$4,'Tabla Valoración controles'!$F$4,IF('208-PLA-Ft-78 Mapa Gestión'!U20='Tabla Valoración controles'!$D$5,'Tabla Valoración controles'!$F$5,IF(U20=FORMULAS!$A$10,0,'Tabla Valoración controles'!$F$6)))</f>
        <v>0</v>
      </c>
      <c r="W20" s="63"/>
      <c r="X20" s="65">
        <f>+IF(W20='Tabla Valoración controles'!$D$7,'Tabla Valoración controles'!$F$7,IF(U20=FORMULAS!$A$10,0,'Tabla Valoración controles'!$F$8))</f>
        <v>0</v>
      </c>
      <c r="Y20" s="63"/>
      <c r="Z20" s="64">
        <f>+IF(Y20='Tabla Valoración controles'!$D$9,'Tabla Valoración controles'!$F$9,IF(U20=FORMULAS!$A$10,0,'Tabla Valoración controles'!$F$10))</f>
        <v>0</v>
      </c>
      <c r="AA20" s="63"/>
      <c r="AB20" s="64">
        <f>+IF(AA20='Tabla Valoración controles'!$D$9,'Tabla Valoración controles'!$F$9,IF(W20=FORMULAS!$A$10,0,'Tabla Valoración controles'!$F$10))</f>
        <v>0</v>
      </c>
      <c r="AC20" s="63"/>
      <c r="AD20" s="64">
        <f>+IF(AC20='Tabla Valoración controles'!$D$13,'Tabla Valoración controles'!$F$13,'Tabla Valoración controles'!$F$14)</f>
        <v>0</v>
      </c>
      <c r="AE20" s="66"/>
      <c r="AF20" s="67"/>
      <c r="AG20" s="65"/>
      <c r="AH20" s="67"/>
      <c r="AI20" s="65"/>
      <c r="AJ20" s="68"/>
      <c r="AK20" s="63"/>
      <c r="AL20" s="69"/>
      <c r="AM20" s="72"/>
      <c r="AN20" s="70"/>
      <c r="AO20" s="70"/>
      <c r="AP20" s="70"/>
      <c r="AQ20" s="70"/>
      <c r="AR20" s="70"/>
      <c r="AS20" s="70"/>
      <c r="AT20" s="70"/>
      <c r="AU20" s="70"/>
      <c r="AV20" s="70"/>
      <c r="AW20" s="70"/>
      <c r="AX20" s="70"/>
      <c r="AY20" s="70"/>
      <c r="AZ20" s="70"/>
      <c r="BA20" s="70"/>
      <c r="BB20" s="70"/>
      <c r="BC20" s="131">
        <f t="shared" si="5"/>
        <v>0</v>
      </c>
      <c r="BD20" s="120">
        <f t="shared" si="6"/>
        <v>0</v>
      </c>
      <c r="BE20" s="120">
        <f t="shared" si="4"/>
        <v>0.33599999999999997</v>
      </c>
      <c r="BF20" s="275"/>
      <c r="BG20" s="275"/>
      <c r="BH20" s="275"/>
      <c r="BI20" s="275"/>
      <c r="BJ20" s="323"/>
      <c r="BK20" s="273"/>
      <c r="BL20" s="330"/>
      <c r="BM20" s="124"/>
      <c r="BN20" s="124"/>
      <c r="BO20" s="124"/>
      <c r="BP20" s="124"/>
      <c r="BQ20" s="124"/>
      <c r="BR20" s="124"/>
      <c r="BS20" s="124"/>
      <c r="BT20" s="267"/>
      <c r="BU20" s="267"/>
      <c r="BV20" s="267"/>
      <c r="BW20" s="267"/>
      <c r="BX20" s="267"/>
      <c r="BY20" s="267"/>
      <c r="BZ20" s="267"/>
      <c r="CA20" s="267"/>
      <c r="CB20" s="176"/>
      <c r="CC20" s="179"/>
      <c r="CD20" s="176"/>
      <c r="CE20" s="124"/>
      <c r="CF20" s="124"/>
      <c r="CG20" s="124"/>
      <c r="CH20" s="124"/>
      <c r="CI20" s="124"/>
      <c r="CJ20" s="267"/>
      <c r="CK20" s="267"/>
      <c r="CL20" s="267"/>
      <c r="CM20" s="267"/>
      <c r="CN20" s="267"/>
      <c r="CO20" s="267"/>
      <c r="CP20" s="267"/>
      <c r="CQ20" s="267"/>
      <c r="CR20" s="239"/>
      <c r="CS20" s="70"/>
      <c r="CT20" s="70"/>
      <c r="CU20" s="70"/>
    </row>
    <row r="21" spans="1:99" ht="107.25" customHeight="1" x14ac:dyDescent="0.2">
      <c r="A21" s="236">
        <v>3</v>
      </c>
      <c r="B21" s="243" t="s">
        <v>189</v>
      </c>
      <c r="C21" s="236" t="str">
        <f>VLOOKUP(B21,FORMULAS!$A$30:$B$46,2,0)</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D21" s="236" t="str">
        <f>VLOOKUP(B21,FORMULAS!$A$30:$C$46,3,0)</f>
        <v>Director de Mejoramiento de Barrios</v>
      </c>
      <c r="E21" s="243" t="s">
        <v>280</v>
      </c>
      <c r="F21" s="243" t="s">
        <v>579</v>
      </c>
      <c r="G21" s="243" t="s">
        <v>580</v>
      </c>
      <c r="H21" s="282" t="s">
        <v>581</v>
      </c>
      <c r="I21" s="243" t="s">
        <v>281</v>
      </c>
      <c r="J21" s="285">
        <v>600</v>
      </c>
      <c r="K21" s="252" t="str">
        <f>+IF(L21=FORMULAS!$N$2,FORMULAS!$O$2,IF('208-PLA-Ft-78 Mapa Gestión'!L21:L26=FORMULAS!$N$3,FORMULAS!$O$3,IF('208-PLA-Ft-78 Mapa Gestión'!L21:L26=FORMULAS!$N$4,FORMULAS!$O$4,IF('208-PLA-Ft-78 Mapa Gestión'!L21:L26=FORMULAS!$N$5,FORMULAS!$O$5,IF('208-PLA-Ft-78 Mapa Gestión'!L21:L26=FORMULAS!$N$6,FORMULAS!$O$6)))))</f>
        <v>Alta</v>
      </c>
      <c r="L21" s="255">
        <f>+IF(J21&lt;=FORMULAS!$M$2,FORMULAS!$N$2,IF('208-PLA-Ft-78 Mapa Gestión'!J21&lt;=FORMULAS!$M$3,FORMULAS!$N$3,IF('208-PLA-Ft-78 Mapa Gestión'!J21&lt;=FORMULAS!$M$4,FORMULAS!$N$4,IF('208-PLA-Ft-78 Mapa Gestión'!J21&lt;=FORMULAS!$M$5,FORMULAS!$N$5,FORMULAS!$N$6))))</f>
        <v>0.8</v>
      </c>
      <c r="M21" s="258" t="s">
        <v>93</v>
      </c>
      <c r="N21" s="252" t="str">
        <f>+IF(M21=FORMULAS!$H$2,FORMULAS!$I$2,IF('208-PLA-Ft-78 Mapa Gestión'!M21:M26=FORMULAS!$H$3,FORMULAS!$I$3,IF('208-PLA-Ft-78 Mapa Gestión'!M21:M26=FORMULAS!$H$4,FORMULAS!$I$4,IF('208-PLA-Ft-78 Mapa Gestión'!M21:M26=FORMULAS!$H$5,FORMULAS!$I$5,IF('208-PLA-Ft-78 Mapa Gestión'!M21:M26=FORMULAS!$H$6,FORMULAS!$I$6,IF('208-PLA-Ft-78 Mapa Gestión'!M21:M26=FORMULAS!$H$7,FORMULAS!$I$7,IF('208-PLA-Ft-78 Mapa Gestión'!M21:M26=FORMULAS!$H$8,FORMULAS!$I$8,IF('208-PLA-Ft-78 Mapa Gestión'!M21:M26=FORMULAS!$H$9,FORMULAS!$I$9,IF('208-PLA-Ft-78 Mapa Gestión'!M21:M26=FORMULAS!$H$10,FORMULAS!$I$10,IF('208-PLA-Ft-78 Mapa Gestión'!M21:M26=FORMULAS!$H$11,FORMULAS!$I$11))))))))))</f>
        <v>Moderado</v>
      </c>
      <c r="O21" s="261">
        <f>VLOOKUP(N21,FORMULAS!$I$1:$J$6,2,0)</f>
        <v>0.6</v>
      </c>
      <c r="P21" s="261" t="str">
        <f t="shared" ref="P21" si="7">CONCATENATE(N21,K21)</f>
        <v>ModeradoAlta</v>
      </c>
      <c r="Q21" s="271" t="str">
        <f>VLOOKUP(P21,FORMULAS!$K$17:$L$42,2,0)</f>
        <v>Alto</v>
      </c>
      <c r="R21" s="122">
        <v>1</v>
      </c>
      <c r="S21" s="165" t="s">
        <v>766</v>
      </c>
      <c r="T21" s="122" t="str">
        <f>VLOOKUP(U21,FORMULAS!$A$15:$B$18,2,0)</f>
        <v>Probabilidad</v>
      </c>
      <c r="U21" s="167" t="s">
        <v>13</v>
      </c>
      <c r="V21" s="64">
        <f>+IF(U21='Tabla Valoración controles'!$D$4,'Tabla Valoración controles'!$F$4,IF('208-PLA-Ft-78 Mapa Gestión'!U21='Tabla Valoración controles'!$D$5,'Tabla Valoración controles'!$F$5,IF(U21=FORMULAS!$A$10,0,'Tabla Valoración controles'!$F$6)))</f>
        <v>0.25</v>
      </c>
      <c r="W21" s="63" t="s">
        <v>8</v>
      </c>
      <c r="X21" s="65">
        <f>+IF(W21='Tabla Valoración controles'!$D$7,'Tabla Valoración controles'!$F$7,IF(U21=FORMULAS!$A$10,0,'Tabla Valoración controles'!$F$8))</f>
        <v>0.15</v>
      </c>
      <c r="Y21" s="63" t="s">
        <v>18</v>
      </c>
      <c r="Z21" s="64">
        <f>+IF(Y21='Tabla Valoración controles'!$D$9,'Tabla Valoración controles'!$F$9,IF(U21=FORMULAS!$A$10,0,'Tabla Valoración controles'!$F$10))</f>
        <v>0</v>
      </c>
      <c r="AA21" s="63" t="s">
        <v>21</v>
      </c>
      <c r="AB21" s="64">
        <f>+IF(AA21='Tabla Valoración controles'!$D$9,'Tabla Valoración controles'!$F$9,IF(W21=FORMULAS!$A$10,0,'Tabla Valoración controles'!$F$10))</f>
        <v>0</v>
      </c>
      <c r="AC21" s="63" t="s">
        <v>102</v>
      </c>
      <c r="AD21" s="64">
        <f>+IF(AC21='Tabla Valoración controles'!$D$13,'Tabla Valoración controles'!$F$13,'Tabla Valoración controles'!$F$14)</f>
        <v>0</v>
      </c>
      <c r="AE21" s="66"/>
      <c r="AF21" s="67"/>
      <c r="AG21" s="65"/>
      <c r="AH21" s="67"/>
      <c r="AI21" s="65"/>
      <c r="AJ21" s="68"/>
      <c r="AK21" s="63"/>
      <c r="AL21" s="69"/>
      <c r="AM21" s="72"/>
      <c r="AN21" s="70"/>
      <c r="AO21" s="70"/>
      <c r="AP21" s="70"/>
      <c r="AQ21" s="70"/>
      <c r="AR21" s="70"/>
      <c r="AS21" s="70"/>
      <c r="AT21" s="70"/>
      <c r="AU21" s="70"/>
      <c r="AV21" s="70"/>
      <c r="AW21" s="70"/>
      <c r="AX21" s="70"/>
      <c r="AY21" s="70"/>
      <c r="AZ21" s="70"/>
      <c r="BA21" s="70"/>
      <c r="BB21" s="70"/>
      <c r="BC21" s="131">
        <f>+V21+X21+Z21</f>
        <v>0.4</v>
      </c>
      <c r="BD21" s="120">
        <f>+IF(T21=FORMULAS!$A$8,'208-PLA-Ft-78 Mapa Gestión'!BC21*'208-PLA-Ft-78 Mapa Gestión'!L21:L26,'208-PLA-Ft-78 Mapa Gestión'!BC21*'208-PLA-Ft-78 Mapa Gestión'!O21:O26)</f>
        <v>0.32000000000000006</v>
      </c>
      <c r="BE21" s="120">
        <f>+IF(T21=FORMULAS!$A$8,'208-PLA-Ft-78 Mapa Gestión'!L21:L26-'208-PLA-Ft-78 Mapa Gestión'!BD21,0)</f>
        <v>0.48</v>
      </c>
      <c r="BF21" s="274">
        <f>+BE26</f>
        <v>0.28799999999999998</v>
      </c>
      <c r="BG21" s="274" t="str">
        <f>+IF(BF21&lt;=FORMULAS!$N$2,FORMULAS!$O$2,IF(BF21&lt;=FORMULAS!$N$3,FORMULAS!$O$3,IF(BF21&lt;=FORMULAS!$N$4,FORMULAS!$O$4,IF(BF21&lt;=FORMULAS!$N$5,FORMULAS!$O$5,FORMULAS!O18))))</f>
        <v>Baja</v>
      </c>
      <c r="BH21" s="274" t="str">
        <f>+IF(T21=FORMULAS!$A$9,BE26,'208-PLA-Ft-78 Mapa Gestión'!N21:N26)</f>
        <v>Moderado</v>
      </c>
      <c r="BI21" s="274">
        <f>+IF(T21=FORMULAS!B21,'208-PLA-Ft-78 Mapa Gestión'!BE26,'208-PLA-Ft-78 Mapa Gestión'!O21:O26)</f>
        <v>0.6</v>
      </c>
      <c r="BJ21" s="323" t="str">
        <f>CONCATENATE(BH21,BG21)</f>
        <v>ModeradoBaja</v>
      </c>
      <c r="BK21" s="271" t="str">
        <f>VLOOKUP(BJ21,FORMULAS!$K$17:$L$42,2,0)</f>
        <v>Moderado</v>
      </c>
      <c r="BL21" s="328" t="s">
        <v>171</v>
      </c>
      <c r="BM21" s="123" t="s">
        <v>297</v>
      </c>
      <c r="BN21" s="123" t="s">
        <v>433</v>
      </c>
      <c r="BO21" s="125">
        <v>44228</v>
      </c>
      <c r="BP21" s="125">
        <v>44255</v>
      </c>
      <c r="BQ21" s="126" t="s">
        <v>299</v>
      </c>
      <c r="BR21" s="126" t="s">
        <v>300</v>
      </c>
      <c r="BS21" s="124" t="s">
        <v>257</v>
      </c>
      <c r="BT21" s="267"/>
      <c r="BU21" s="267"/>
      <c r="BV21" s="267"/>
      <c r="BW21" s="267"/>
      <c r="BX21" s="267"/>
      <c r="BY21" s="267"/>
      <c r="BZ21" s="267"/>
      <c r="CA21" s="267"/>
      <c r="CB21" s="176" t="s">
        <v>480</v>
      </c>
      <c r="CC21" s="179" t="s">
        <v>767</v>
      </c>
      <c r="CD21" s="176" t="s">
        <v>480</v>
      </c>
      <c r="CE21" s="180" t="s">
        <v>649</v>
      </c>
      <c r="CF21" s="176" t="s">
        <v>480</v>
      </c>
      <c r="CG21" s="180" t="s">
        <v>649</v>
      </c>
      <c r="CH21" s="176" t="s">
        <v>480</v>
      </c>
      <c r="CI21" s="180" t="s">
        <v>650</v>
      </c>
      <c r="CJ21" s="267"/>
      <c r="CK21" s="267"/>
      <c r="CL21" s="267"/>
      <c r="CM21" s="267"/>
      <c r="CN21" s="267"/>
      <c r="CO21" s="267"/>
      <c r="CP21" s="267"/>
      <c r="CQ21" s="267"/>
      <c r="CR21" s="239" t="s">
        <v>457</v>
      </c>
      <c r="CS21" s="185" t="s">
        <v>669</v>
      </c>
      <c r="CT21" s="185" t="s">
        <v>665</v>
      </c>
      <c r="CU21" s="123" t="s">
        <v>757</v>
      </c>
    </row>
    <row r="22" spans="1:99" ht="107.25" customHeight="1" x14ac:dyDescent="0.2">
      <c r="A22" s="237"/>
      <c r="B22" s="244"/>
      <c r="C22" s="237"/>
      <c r="D22" s="237"/>
      <c r="E22" s="244"/>
      <c r="F22" s="244"/>
      <c r="G22" s="244"/>
      <c r="H22" s="283"/>
      <c r="I22" s="244"/>
      <c r="J22" s="286"/>
      <c r="K22" s="253"/>
      <c r="L22" s="256"/>
      <c r="M22" s="259"/>
      <c r="N22" s="253"/>
      <c r="O22" s="262"/>
      <c r="P22" s="262"/>
      <c r="Q22" s="272"/>
      <c r="R22" s="122">
        <v>2</v>
      </c>
      <c r="S22" s="165" t="s">
        <v>768</v>
      </c>
      <c r="T22" s="122" t="str">
        <f>VLOOKUP(U22,FORMULAS!$A$15:$B$18,2,0)</f>
        <v>Probabilidad</v>
      </c>
      <c r="U22" s="167" t="s">
        <v>13</v>
      </c>
      <c r="V22" s="64">
        <f>+IF(U22='Tabla Valoración controles'!$D$4,'Tabla Valoración controles'!$F$4,IF('208-PLA-Ft-78 Mapa Gestión'!U22='Tabla Valoración controles'!$D$5,'Tabla Valoración controles'!$F$5,IF(U22=FORMULAS!$A$10,0,'Tabla Valoración controles'!$F$6)))</f>
        <v>0.25</v>
      </c>
      <c r="W22" s="63" t="s">
        <v>8</v>
      </c>
      <c r="X22" s="65">
        <f>+IF(W22='Tabla Valoración controles'!$D$7,'Tabla Valoración controles'!$F$7,IF(U22=FORMULAS!$A$10,0,'Tabla Valoración controles'!$F$8))</f>
        <v>0.15</v>
      </c>
      <c r="Y22" s="167" t="s">
        <v>18</v>
      </c>
      <c r="Z22" s="64">
        <f>+IF(Y22='Tabla Valoración controles'!$D$9,'Tabla Valoración controles'!$F$9,IF(U22=FORMULAS!$A$10,0,'Tabla Valoración controles'!$F$10))</f>
        <v>0</v>
      </c>
      <c r="AA22" s="63" t="s">
        <v>21</v>
      </c>
      <c r="AB22" s="64">
        <f>+IF(AA22='Tabla Valoración controles'!$D$9,'Tabla Valoración controles'!$F$9,IF(W22=FORMULAS!$A$10,0,'Tabla Valoración controles'!$F$10))</f>
        <v>0</v>
      </c>
      <c r="AC22" s="63" t="s">
        <v>102</v>
      </c>
      <c r="AD22" s="64">
        <f>+IF(AC22='Tabla Valoración controles'!$D$13,'Tabla Valoración controles'!$F$13,'Tabla Valoración controles'!$F$14)</f>
        <v>0</v>
      </c>
      <c r="AE22" s="73"/>
      <c r="AF22" s="67"/>
      <c r="AG22" s="65"/>
      <c r="AH22" s="67"/>
      <c r="AI22" s="65"/>
      <c r="AJ22" s="68"/>
      <c r="AK22" s="63"/>
      <c r="AL22" s="69"/>
      <c r="AM22" s="72"/>
      <c r="AN22" s="70"/>
      <c r="AO22" s="70"/>
      <c r="AP22" s="70"/>
      <c r="AQ22" s="70"/>
      <c r="AR22" s="70"/>
      <c r="AS22" s="70"/>
      <c r="AT22" s="70"/>
      <c r="AU22" s="70"/>
      <c r="AV22" s="70"/>
      <c r="AW22" s="70"/>
      <c r="AX22" s="70"/>
      <c r="AY22" s="70"/>
      <c r="AZ22" s="70"/>
      <c r="BA22" s="70"/>
      <c r="BB22" s="70"/>
      <c r="BC22" s="131">
        <f>+V22+X22+Z22</f>
        <v>0.4</v>
      </c>
      <c r="BD22" s="120">
        <f>+BC22*BE21</f>
        <v>0.192</v>
      </c>
      <c r="BE22" s="120">
        <f>+BE21-BD22</f>
        <v>0.28799999999999998</v>
      </c>
      <c r="BF22" s="275"/>
      <c r="BG22" s="275"/>
      <c r="BH22" s="275"/>
      <c r="BI22" s="275"/>
      <c r="BJ22" s="323"/>
      <c r="BK22" s="272"/>
      <c r="BL22" s="329"/>
      <c r="BM22" s="123" t="s">
        <v>298</v>
      </c>
      <c r="BN22" s="123" t="s">
        <v>433</v>
      </c>
      <c r="BO22" s="125">
        <v>44256</v>
      </c>
      <c r="BP22" s="125">
        <v>44347</v>
      </c>
      <c r="BQ22" s="126" t="s">
        <v>295</v>
      </c>
      <c r="BR22" s="126" t="s">
        <v>301</v>
      </c>
      <c r="BS22" s="124"/>
      <c r="BT22" s="267"/>
      <c r="BU22" s="267"/>
      <c r="BV22" s="267"/>
      <c r="BW22" s="267"/>
      <c r="BX22" s="267"/>
      <c r="BY22" s="267"/>
      <c r="BZ22" s="267"/>
      <c r="CA22" s="267"/>
      <c r="CB22" s="176">
        <v>1</v>
      </c>
      <c r="CC22" s="179" t="s">
        <v>769</v>
      </c>
      <c r="CD22" s="176" t="s">
        <v>480</v>
      </c>
      <c r="CE22" s="180" t="s">
        <v>651</v>
      </c>
      <c r="CF22" s="176" t="s">
        <v>480</v>
      </c>
      <c r="CG22" s="180" t="s">
        <v>651</v>
      </c>
      <c r="CH22" s="176" t="s">
        <v>480</v>
      </c>
      <c r="CI22" s="180" t="s">
        <v>652</v>
      </c>
      <c r="CJ22" s="267"/>
      <c r="CK22" s="267"/>
      <c r="CL22" s="267"/>
      <c r="CM22" s="267"/>
      <c r="CN22" s="267"/>
      <c r="CO22" s="267"/>
      <c r="CP22" s="267"/>
      <c r="CQ22" s="267"/>
      <c r="CR22" s="267"/>
      <c r="CS22" s="185" t="s">
        <v>669</v>
      </c>
      <c r="CT22" s="185" t="s">
        <v>665</v>
      </c>
      <c r="CU22" s="123" t="s">
        <v>670</v>
      </c>
    </row>
    <row r="23" spans="1:99" ht="17.25" customHeight="1" x14ac:dyDescent="0.2">
      <c r="A23" s="237"/>
      <c r="B23" s="244"/>
      <c r="C23" s="237"/>
      <c r="D23" s="237"/>
      <c r="E23" s="244"/>
      <c r="F23" s="244"/>
      <c r="G23" s="244"/>
      <c r="H23" s="283"/>
      <c r="I23" s="244"/>
      <c r="J23" s="286"/>
      <c r="K23" s="253"/>
      <c r="L23" s="256"/>
      <c r="M23" s="259"/>
      <c r="N23" s="253"/>
      <c r="O23" s="262"/>
      <c r="P23" s="262"/>
      <c r="Q23" s="272"/>
      <c r="R23" s="62"/>
      <c r="S23" s="71"/>
      <c r="T23" s="122">
        <f>VLOOKUP(U23,FORMULAS!$A$15:$B$18,2,0)</f>
        <v>0</v>
      </c>
      <c r="U23" s="63" t="s">
        <v>164</v>
      </c>
      <c r="V23" s="64">
        <f>+IF(U23='Tabla Valoración controles'!$D$4,'Tabla Valoración controles'!$F$4,IF('208-PLA-Ft-78 Mapa Gestión'!U23='Tabla Valoración controles'!$D$5,'Tabla Valoración controles'!$F$5,IF(U23=FORMULAS!$A$10,0,'Tabla Valoración controles'!$F$6)))</f>
        <v>0</v>
      </c>
      <c r="W23" s="63"/>
      <c r="X23" s="65">
        <f>+IF(W23='Tabla Valoración controles'!$D$7,'Tabla Valoración controles'!$F$7,IF(U23=FORMULAS!$A$10,0,'Tabla Valoración controles'!$F$8))</f>
        <v>0</v>
      </c>
      <c r="Y23" s="63"/>
      <c r="Z23" s="64">
        <f>+IF(Y23='Tabla Valoración controles'!$D$9,'Tabla Valoración controles'!$F$9,IF(U23=FORMULAS!$A$10,0,'Tabla Valoración controles'!$F$10))</f>
        <v>0</v>
      </c>
      <c r="AA23" s="63"/>
      <c r="AB23" s="64">
        <f>+IF(AA23='Tabla Valoración controles'!$D$9,'Tabla Valoración controles'!$F$9,IF(W23=FORMULAS!$A$10,0,'Tabla Valoración controles'!$F$10))</f>
        <v>0</v>
      </c>
      <c r="AC23" s="63"/>
      <c r="AD23" s="64">
        <f>+IF(AC23='Tabla Valoración controles'!$D$13,'Tabla Valoración controles'!$F$13,'Tabla Valoración controles'!$F$14)</f>
        <v>0</v>
      </c>
      <c r="AE23" s="66"/>
      <c r="AF23" s="67"/>
      <c r="AG23" s="65"/>
      <c r="AH23" s="67"/>
      <c r="AI23" s="65"/>
      <c r="AJ23" s="68"/>
      <c r="AK23" s="63"/>
      <c r="AL23" s="69"/>
      <c r="AM23" s="72"/>
      <c r="AN23" s="70"/>
      <c r="AO23" s="70"/>
      <c r="AP23" s="70"/>
      <c r="AQ23" s="70"/>
      <c r="AR23" s="70"/>
      <c r="AS23" s="70"/>
      <c r="AT23" s="70"/>
      <c r="AU23" s="70"/>
      <c r="AV23" s="70"/>
      <c r="AW23" s="70"/>
      <c r="AX23" s="70"/>
      <c r="AY23" s="70"/>
      <c r="AZ23" s="70"/>
      <c r="BA23" s="70"/>
      <c r="BB23" s="70"/>
      <c r="BC23" s="131">
        <f>+V23+X23+Z23</f>
        <v>0</v>
      </c>
      <c r="BD23" s="120">
        <f>+BD22*BC23</f>
        <v>0</v>
      </c>
      <c r="BE23" s="120">
        <f t="shared" ref="BE23:BE26" si="8">+BE22-BD23</f>
        <v>0.28799999999999998</v>
      </c>
      <c r="BF23" s="275"/>
      <c r="BG23" s="275"/>
      <c r="BH23" s="275"/>
      <c r="BI23" s="275"/>
      <c r="BJ23" s="323"/>
      <c r="BK23" s="272"/>
      <c r="BL23" s="329"/>
      <c r="BM23" s="124"/>
      <c r="BN23" s="124"/>
      <c r="BO23" s="124"/>
      <c r="BP23" s="124"/>
      <c r="BQ23" s="124"/>
      <c r="BR23" s="124"/>
      <c r="BS23" s="124"/>
      <c r="BT23" s="267"/>
      <c r="BU23" s="267"/>
      <c r="BV23" s="267"/>
      <c r="BW23" s="267"/>
      <c r="BX23" s="267"/>
      <c r="BY23" s="267"/>
      <c r="BZ23" s="267"/>
      <c r="CA23" s="267"/>
      <c r="CB23" s="152"/>
      <c r="CC23" s="152"/>
      <c r="CD23" s="124"/>
      <c r="CE23" s="152"/>
      <c r="CF23" s="152"/>
      <c r="CG23" s="152"/>
      <c r="CH23" s="152"/>
      <c r="CI23" s="152"/>
      <c r="CJ23" s="267"/>
      <c r="CK23" s="267"/>
      <c r="CL23" s="267"/>
      <c r="CM23" s="267"/>
      <c r="CN23" s="267"/>
      <c r="CO23" s="267"/>
      <c r="CP23" s="267"/>
      <c r="CQ23" s="267"/>
      <c r="CR23" s="267"/>
      <c r="CS23" s="70"/>
      <c r="CT23" s="70"/>
      <c r="CU23" s="70"/>
    </row>
    <row r="24" spans="1:99" ht="17.25" customHeight="1" x14ac:dyDescent="0.2">
      <c r="A24" s="237"/>
      <c r="B24" s="244"/>
      <c r="C24" s="237"/>
      <c r="D24" s="237"/>
      <c r="E24" s="244"/>
      <c r="F24" s="244"/>
      <c r="G24" s="244"/>
      <c r="H24" s="283"/>
      <c r="I24" s="244"/>
      <c r="J24" s="286"/>
      <c r="K24" s="253"/>
      <c r="L24" s="256"/>
      <c r="M24" s="259"/>
      <c r="N24" s="253"/>
      <c r="O24" s="262"/>
      <c r="P24" s="262"/>
      <c r="Q24" s="272"/>
      <c r="R24" s="62"/>
      <c r="S24" s="51"/>
      <c r="T24" s="122">
        <f>VLOOKUP(U24,FORMULAS!$A$15:$B$18,2,0)</f>
        <v>0</v>
      </c>
      <c r="U24" s="63" t="s">
        <v>164</v>
      </c>
      <c r="V24" s="64">
        <f>+IF(U24='Tabla Valoración controles'!$D$4,'Tabla Valoración controles'!$F$4,IF('208-PLA-Ft-78 Mapa Gestión'!U24='Tabla Valoración controles'!$D$5,'Tabla Valoración controles'!$F$5,IF(U24=FORMULAS!$A$10,0,'Tabla Valoración controles'!$F$6)))</f>
        <v>0</v>
      </c>
      <c r="W24" s="63"/>
      <c r="X24" s="65">
        <f>+IF(W24='Tabla Valoración controles'!$D$7,'Tabla Valoración controles'!$F$7,IF(U24=FORMULAS!$A$10,0,'Tabla Valoración controles'!$F$8))</f>
        <v>0</v>
      </c>
      <c r="Y24" s="63"/>
      <c r="Z24" s="64">
        <f>+IF(Y24='Tabla Valoración controles'!$D$9,'Tabla Valoración controles'!$F$9,IF(U24=FORMULAS!$A$10,0,'Tabla Valoración controles'!$F$10))</f>
        <v>0</v>
      </c>
      <c r="AA24" s="63"/>
      <c r="AB24" s="64">
        <f>+IF(AA24='Tabla Valoración controles'!$D$9,'Tabla Valoración controles'!$F$9,IF(W24=FORMULAS!$A$10,0,'Tabla Valoración controles'!$F$10))</f>
        <v>0</v>
      </c>
      <c r="AC24" s="63"/>
      <c r="AD24" s="64">
        <f>+IF(AC24='Tabla Valoración controles'!$D$13,'Tabla Valoración controles'!$F$13,'Tabla Valoración controles'!$F$14)</f>
        <v>0</v>
      </c>
      <c r="AE24" s="66"/>
      <c r="AF24" s="67"/>
      <c r="AG24" s="65"/>
      <c r="AH24" s="67"/>
      <c r="AI24" s="65"/>
      <c r="AJ24" s="68"/>
      <c r="AK24" s="63"/>
      <c r="AL24" s="69"/>
      <c r="AM24" s="72"/>
      <c r="AN24" s="70"/>
      <c r="AO24" s="70"/>
      <c r="AP24" s="70"/>
      <c r="AQ24" s="70"/>
      <c r="AR24" s="70"/>
      <c r="AS24" s="70"/>
      <c r="AT24" s="70"/>
      <c r="AU24" s="70"/>
      <c r="AV24" s="70"/>
      <c r="AW24" s="70"/>
      <c r="AX24" s="70"/>
      <c r="AY24" s="70"/>
      <c r="AZ24" s="70"/>
      <c r="BA24" s="70"/>
      <c r="BB24" s="70"/>
      <c r="BC24" s="131">
        <f t="shared" ref="BC24:BC29" si="9">+V24+X24+Z24</f>
        <v>0</v>
      </c>
      <c r="BD24" s="120">
        <f>+BD23*BC24</f>
        <v>0</v>
      </c>
      <c r="BE24" s="120">
        <f t="shared" si="8"/>
        <v>0.28799999999999998</v>
      </c>
      <c r="BF24" s="275"/>
      <c r="BG24" s="275"/>
      <c r="BH24" s="275"/>
      <c r="BI24" s="275"/>
      <c r="BJ24" s="323"/>
      <c r="BK24" s="272"/>
      <c r="BL24" s="329"/>
      <c r="BM24" s="124"/>
      <c r="BN24" s="124"/>
      <c r="BO24" s="124"/>
      <c r="BP24" s="124"/>
      <c r="BQ24" s="124"/>
      <c r="BR24" s="124"/>
      <c r="BS24" s="124"/>
      <c r="BT24" s="267"/>
      <c r="BU24" s="267"/>
      <c r="BV24" s="267"/>
      <c r="BW24" s="267"/>
      <c r="BX24" s="267"/>
      <c r="BY24" s="267"/>
      <c r="BZ24" s="267"/>
      <c r="CA24" s="267"/>
      <c r="CB24" s="152"/>
      <c r="CC24" s="152"/>
      <c r="CD24" s="124"/>
      <c r="CE24" s="152"/>
      <c r="CF24" s="152"/>
      <c r="CG24" s="152"/>
      <c r="CH24" s="152"/>
      <c r="CI24" s="152"/>
      <c r="CJ24" s="267"/>
      <c r="CK24" s="267"/>
      <c r="CL24" s="267"/>
      <c r="CM24" s="267"/>
      <c r="CN24" s="267"/>
      <c r="CO24" s="267"/>
      <c r="CP24" s="267"/>
      <c r="CQ24" s="267"/>
      <c r="CR24" s="267"/>
      <c r="CS24" s="70"/>
      <c r="CT24" s="70"/>
      <c r="CU24" s="70"/>
    </row>
    <row r="25" spans="1:99" ht="17.25" customHeight="1" x14ac:dyDescent="0.2">
      <c r="A25" s="237"/>
      <c r="B25" s="244"/>
      <c r="C25" s="237"/>
      <c r="D25" s="237"/>
      <c r="E25" s="244"/>
      <c r="F25" s="244"/>
      <c r="G25" s="244"/>
      <c r="H25" s="283"/>
      <c r="I25" s="244"/>
      <c r="J25" s="286"/>
      <c r="K25" s="253"/>
      <c r="L25" s="256"/>
      <c r="M25" s="259"/>
      <c r="N25" s="253"/>
      <c r="O25" s="262"/>
      <c r="P25" s="262"/>
      <c r="Q25" s="272"/>
      <c r="R25" s="62"/>
      <c r="S25" s="51"/>
      <c r="T25" s="122">
        <f>VLOOKUP(U25,FORMULAS!$A$15:$B$18,2,0)</f>
        <v>0</v>
      </c>
      <c r="U25" s="63" t="s">
        <v>164</v>
      </c>
      <c r="V25" s="64">
        <f>+IF(U25='Tabla Valoración controles'!$D$4,'Tabla Valoración controles'!$F$4,IF('208-PLA-Ft-78 Mapa Gestión'!U25='Tabla Valoración controles'!$D$5,'Tabla Valoración controles'!$F$5,IF(U25=FORMULAS!$A$10,0,'Tabla Valoración controles'!$F$6)))</f>
        <v>0</v>
      </c>
      <c r="W25" s="63"/>
      <c r="X25" s="65">
        <f>+IF(W25='Tabla Valoración controles'!$D$7,'Tabla Valoración controles'!$F$7,IF(U25=FORMULAS!$A$10,0,'Tabla Valoración controles'!$F$8))</f>
        <v>0</v>
      </c>
      <c r="Y25" s="63"/>
      <c r="Z25" s="64">
        <f>+IF(Y25='Tabla Valoración controles'!$D$9,'Tabla Valoración controles'!$F$9,IF(U25=FORMULAS!$A$10,0,'Tabla Valoración controles'!$F$10))</f>
        <v>0</v>
      </c>
      <c r="AA25" s="63"/>
      <c r="AB25" s="64">
        <f>+IF(AA25='Tabla Valoración controles'!$D$9,'Tabla Valoración controles'!$F$9,IF(W25=FORMULAS!$A$10,0,'Tabla Valoración controles'!$F$10))</f>
        <v>0</v>
      </c>
      <c r="AC25" s="63"/>
      <c r="AD25" s="64">
        <f>+IF(AC25='Tabla Valoración controles'!$D$13,'Tabla Valoración controles'!$F$13,'Tabla Valoración controles'!$F$14)</f>
        <v>0</v>
      </c>
      <c r="AE25" s="66"/>
      <c r="AF25" s="67"/>
      <c r="AG25" s="65"/>
      <c r="AH25" s="67"/>
      <c r="AI25" s="65"/>
      <c r="AJ25" s="68"/>
      <c r="AK25" s="63"/>
      <c r="AL25" s="69"/>
      <c r="AM25" s="72"/>
      <c r="AN25" s="70"/>
      <c r="AO25" s="70"/>
      <c r="AP25" s="70"/>
      <c r="AQ25" s="70"/>
      <c r="AR25" s="70"/>
      <c r="AS25" s="70"/>
      <c r="AT25" s="70"/>
      <c r="AU25" s="70"/>
      <c r="AV25" s="70"/>
      <c r="AW25" s="70"/>
      <c r="AX25" s="70"/>
      <c r="AY25" s="70"/>
      <c r="AZ25" s="70"/>
      <c r="BA25" s="70"/>
      <c r="BB25" s="70"/>
      <c r="BC25" s="131">
        <f t="shared" si="9"/>
        <v>0</v>
      </c>
      <c r="BD25" s="120">
        <f t="shared" ref="BD25:BD26" si="10">+BD24*BC25</f>
        <v>0</v>
      </c>
      <c r="BE25" s="120">
        <f t="shared" si="8"/>
        <v>0.28799999999999998</v>
      </c>
      <c r="BF25" s="275"/>
      <c r="BG25" s="275"/>
      <c r="BH25" s="275"/>
      <c r="BI25" s="275"/>
      <c r="BJ25" s="323"/>
      <c r="BK25" s="272"/>
      <c r="BL25" s="329"/>
      <c r="BM25" s="124"/>
      <c r="BN25" s="124"/>
      <c r="BO25" s="124"/>
      <c r="BP25" s="124"/>
      <c r="BQ25" s="124"/>
      <c r="BR25" s="124"/>
      <c r="BS25" s="124"/>
      <c r="BT25" s="267"/>
      <c r="BU25" s="267"/>
      <c r="BV25" s="267"/>
      <c r="BW25" s="267"/>
      <c r="BX25" s="267"/>
      <c r="BY25" s="267"/>
      <c r="BZ25" s="267"/>
      <c r="CA25" s="267"/>
      <c r="CB25" s="152"/>
      <c r="CC25" s="152"/>
      <c r="CD25" s="124"/>
      <c r="CE25" s="152"/>
      <c r="CF25" s="152"/>
      <c r="CG25" s="152"/>
      <c r="CH25" s="152"/>
      <c r="CI25" s="152"/>
      <c r="CJ25" s="267"/>
      <c r="CK25" s="267"/>
      <c r="CL25" s="267"/>
      <c r="CM25" s="267"/>
      <c r="CN25" s="267"/>
      <c r="CO25" s="267"/>
      <c r="CP25" s="267"/>
      <c r="CQ25" s="267"/>
      <c r="CR25" s="267"/>
      <c r="CS25" s="70"/>
      <c r="CT25" s="70"/>
      <c r="CU25" s="70"/>
    </row>
    <row r="26" spans="1:99" ht="17.25" customHeight="1" x14ac:dyDescent="0.2">
      <c r="A26" s="238"/>
      <c r="B26" s="245"/>
      <c r="C26" s="238"/>
      <c r="D26" s="238"/>
      <c r="E26" s="245"/>
      <c r="F26" s="245"/>
      <c r="G26" s="245"/>
      <c r="H26" s="284"/>
      <c r="I26" s="245"/>
      <c r="J26" s="287"/>
      <c r="K26" s="254"/>
      <c r="L26" s="257"/>
      <c r="M26" s="260"/>
      <c r="N26" s="254"/>
      <c r="O26" s="263"/>
      <c r="P26" s="263"/>
      <c r="Q26" s="273"/>
      <c r="R26" s="62"/>
      <c r="S26" s="51"/>
      <c r="T26" s="122">
        <f>VLOOKUP(U26,FORMULAS!$A$15:$B$18,2,0)</f>
        <v>0</v>
      </c>
      <c r="U26" s="63" t="s">
        <v>164</v>
      </c>
      <c r="V26" s="64">
        <f>+IF(U26='Tabla Valoración controles'!$D$4,'Tabla Valoración controles'!$F$4,IF('208-PLA-Ft-78 Mapa Gestión'!U26='Tabla Valoración controles'!$D$5,'Tabla Valoración controles'!$F$5,IF(U26=FORMULAS!$A$10,0,'Tabla Valoración controles'!$F$6)))</f>
        <v>0</v>
      </c>
      <c r="W26" s="63"/>
      <c r="X26" s="65">
        <f>+IF(W26='Tabla Valoración controles'!$D$7,'Tabla Valoración controles'!$F$7,IF(U26=FORMULAS!$A$10,0,'Tabla Valoración controles'!$F$8))</f>
        <v>0</v>
      </c>
      <c r="Y26" s="63"/>
      <c r="Z26" s="64">
        <f>+IF(Y26='Tabla Valoración controles'!$D$9,'Tabla Valoración controles'!$F$9,IF(U26=FORMULAS!$A$10,0,'Tabla Valoración controles'!$F$10))</f>
        <v>0</v>
      </c>
      <c r="AA26" s="63"/>
      <c r="AB26" s="64">
        <f>+IF(AA26='Tabla Valoración controles'!$D$9,'Tabla Valoración controles'!$F$9,IF(W26=FORMULAS!$A$10,0,'Tabla Valoración controles'!$F$10))</f>
        <v>0</v>
      </c>
      <c r="AC26" s="63"/>
      <c r="AD26" s="64">
        <f>+IF(AC26='Tabla Valoración controles'!$D$13,'Tabla Valoración controles'!$F$13,'Tabla Valoración controles'!$F$14)</f>
        <v>0</v>
      </c>
      <c r="AE26" s="66"/>
      <c r="AF26" s="67"/>
      <c r="AG26" s="65"/>
      <c r="AH26" s="67"/>
      <c r="AI26" s="65"/>
      <c r="AJ26" s="68"/>
      <c r="AK26" s="63"/>
      <c r="AL26" s="69"/>
      <c r="AM26" s="72"/>
      <c r="AN26" s="70"/>
      <c r="AO26" s="70"/>
      <c r="AP26" s="70"/>
      <c r="AQ26" s="70"/>
      <c r="AR26" s="70"/>
      <c r="AS26" s="70"/>
      <c r="AT26" s="70"/>
      <c r="AU26" s="70"/>
      <c r="AV26" s="70"/>
      <c r="AW26" s="70"/>
      <c r="AX26" s="70"/>
      <c r="AY26" s="70"/>
      <c r="AZ26" s="70"/>
      <c r="BA26" s="70"/>
      <c r="BB26" s="70"/>
      <c r="BC26" s="131">
        <f t="shared" si="9"/>
        <v>0</v>
      </c>
      <c r="BD26" s="120">
        <f t="shared" si="10"/>
        <v>0</v>
      </c>
      <c r="BE26" s="120">
        <f t="shared" si="8"/>
        <v>0.28799999999999998</v>
      </c>
      <c r="BF26" s="275"/>
      <c r="BG26" s="275"/>
      <c r="BH26" s="275"/>
      <c r="BI26" s="275"/>
      <c r="BJ26" s="323"/>
      <c r="BK26" s="273"/>
      <c r="BL26" s="330"/>
      <c r="BM26" s="124"/>
      <c r="BN26" s="124"/>
      <c r="BO26" s="124"/>
      <c r="BP26" s="124"/>
      <c r="BQ26" s="124"/>
      <c r="BR26" s="124"/>
      <c r="BS26" s="124"/>
      <c r="BT26" s="267"/>
      <c r="BU26" s="267"/>
      <c r="BV26" s="267"/>
      <c r="BW26" s="267"/>
      <c r="BX26" s="267"/>
      <c r="BY26" s="267"/>
      <c r="BZ26" s="267"/>
      <c r="CA26" s="267"/>
      <c r="CB26" s="152"/>
      <c r="CC26" s="152"/>
      <c r="CD26" s="124"/>
      <c r="CE26" s="152"/>
      <c r="CF26" s="152"/>
      <c r="CG26" s="152"/>
      <c r="CH26" s="152"/>
      <c r="CI26" s="152"/>
      <c r="CJ26" s="267"/>
      <c r="CK26" s="267"/>
      <c r="CL26" s="267"/>
      <c r="CM26" s="267"/>
      <c r="CN26" s="267"/>
      <c r="CO26" s="267"/>
      <c r="CP26" s="267"/>
      <c r="CQ26" s="267"/>
      <c r="CR26" s="267"/>
      <c r="CS26" s="70"/>
      <c r="CT26" s="70"/>
      <c r="CU26" s="70"/>
    </row>
    <row r="27" spans="1:99" ht="125.25" customHeight="1" x14ac:dyDescent="0.2">
      <c r="A27" s="236">
        <v>4</v>
      </c>
      <c r="B27" s="243" t="s">
        <v>185</v>
      </c>
      <c r="C27" s="236" t="str">
        <f>VLOOKUP(B27,FORMULAS!$A$30:$B$46,2,0)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27" s="236" t="str">
        <f>VLOOKUP(B27,FORMULAS!$A$30:$C$46,3,0)</f>
        <v>Director de Reasentamientos</v>
      </c>
      <c r="E27" s="243" t="s">
        <v>280</v>
      </c>
      <c r="F27" s="243" t="s">
        <v>303</v>
      </c>
      <c r="G27" s="243" t="s">
        <v>302</v>
      </c>
      <c r="H27" s="282" t="s">
        <v>472</v>
      </c>
      <c r="I27" s="243" t="s">
        <v>281</v>
      </c>
      <c r="J27" s="285">
        <v>700</v>
      </c>
      <c r="K27" s="252" t="str">
        <f>+IF(L27=FORMULAS!$N$2,FORMULAS!$O$2,IF('208-PLA-Ft-78 Mapa Gestión'!L27:L32=FORMULAS!$N$3,FORMULAS!$O$3,IF('208-PLA-Ft-78 Mapa Gestión'!L27:L32=FORMULAS!$N$4,FORMULAS!$O$4,IF('208-PLA-Ft-78 Mapa Gestión'!L27:L32=FORMULAS!$N$5,FORMULAS!$O$5,IF('208-PLA-Ft-78 Mapa Gestión'!L27:L32=FORMULAS!$N$6,FORMULAS!$O$6)))))</f>
        <v>Alta</v>
      </c>
      <c r="L27" s="255">
        <f>+IF(J27&lt;=FORMULAS!$M$2,FORMULAS!$N$2,IF('208-PLA-Ft-78 Mapa Gestión'!J27&lt;=FORMULAS!$M$3,FORMULAS!$N$3,IF('208-PLA-Ft-78 Mapa Gestión'!J27&lt;=FORMULAS!$M$4,FORMULAS!$N$4,IF('208-PLA-Ft-78 Mapa Gestión'!J27&lt;=FORMULAS!$M$5,FORMULAS!$N$5,FORMULAS!$N$6))))</f>
        <v>0.8</v>
      </c>
      <c r="M27" s="258" t="s">
        <v>93</v>
      </c>
      <c r="N27" s="252" t="str">
        <f>+IF(M27=FORMULAS!$H$2,FORMULAS!$I$2,IF('208-PLA-Ft-78 Mapa Gestión'!M27:M32=FORMULAS!$H$3,FORMULAS!$I$3,IF('208-PLA-Ft-78 Mapa Gestión'!M27:M32=FORMULAS!$H$4,FORMULAS!$I$4,IF('208-PLA-Ft-78 Mapa Gestión'!M27:M32=FORMULAS!$H$5,FORMULAS!$I$5,IF('208-PLA-Ft-78 Mapa Gestión'!M27:M32=FORMULAS!$H$6,FORMULAS!$I$6,IF('208-PLA-Ft-78 Mapa Gestión'!M27:M32=FORMULAS!$H$7,FORMULAS!$I$7,IF('208-PLA-Ft-78 Mapa Gestión'!M27:M32=FORMULAS!$H$8,FORMULAS!$I$8,IF('208-PLA-Ft-78 Mapa Gestión'!M27:M32=FORMULAS!$H$9,FORMULAS!$I$9,IF('208-PLA-Ft-78 Mapa Gestión'!M27:M32=FORMULAS!$H$10,FORMULAS!$I$10,IF('208-PLA-Ft-78 Mapa Gestión'!M27:M32=FORMULAS!$H$11,FORMULAS!$I$11))))))))))</f>
        <v>Moderado</v>
      </c>
      <c r="O27" s="261">
        <f>VLOOKUP(N27,FORMULAS!$I$1:$J$6,2,0)</f>
        <v>0.6</v>
      </c>
      <c r="P27" s="261" t="str">
        <f t="shared" ref="P27" si="11">CONCATENATE(N27,K27)</f>
        <v>ModeradoAlta</v>
      </c>
      <c r="Q27" s="271" t="str">
        <f>VLOOKUP(P27,FORMULAS!$K$17:$L$42,2,0)</f>
        <v>Alto</v>
      </c>
      <c r="R27" s="122">
        <v>1</v>
      </c>
      <c r="S27" s="51" t="s">
        <v>532</v>
      </c>
      <c r="T27" s="122" t="str">
        <f>VLOOKUP(U27,FORMULAS!$A$15:$B$18,2,0)</f>
        <v>Probabilidad</v>
      </c>
      <c r="U27" s="63" t="s">
        <v>13</v>
      </c>
      <c r="V27" s="64">
        <f>+IF(U27='Tabla Valoración controles'!$D$4,'Tabla Valoración controles'!$F$4,IF('208-PLA-Ft-78 Mapa Gestión'!U27='Tabla Valoración controles'!$D$5,'Tabla Valoración controles'!$F$5,IF(U27=FORMULAS!$A$10,0,'Tabla Valoración controles'!$F$6)))</f>
        <v>0.25</v>
      </c>
      <c r="W27" s="63" t="s">
        <v>8</v>
      </c>
      <c r="X27" s="65">
        <f>+IF(W27='Tabla Valoración controles'!$D$7,'Tabla Valoración controles'!$F$7,IF(U27=FORMULAS!$A$10,0,'Tabla Valoración controles'!$F$8))</f>
        <v>0.15</v>
      </c>
      <c r="Y27" s="63" t="s">
        <v>19</v>
      </c>
      <c r="Z27" s="64">
        <f>+IF(Y27='Tabla Valoración controles'!$D$9,'Tabla Valoración controles'!$F$9,IF(U27=FORMULAS!$A$10,0,'Tabla Valoración controles'!$F$10))</f>
        <v>0</v>
      </c>
      <c r="AA27" s="63" t="s">
        <v>21</v>
      </c>
      <c r="AB27" s="64">
        <f>+IF(AA27='Tabla Valoración controles'!$D$9,'Tabla Valoración controles'!$F$9,IF(W27=FORMULAS!$A$10,0,'Tabla Valoración controles'!$F$10))</f>
        <v>0</v>
      </c>
      <c r="AC27" s="63" t="s">
        <v>102</v>
      </c>
      <c r="AD27" s="64">
        <f>+IF(AC27='Tabla Valoración controles'!$D$13,'Tabla Valoración controles'!$F$13,'Tabla Valoración controles'!$F$14)</f>
        <v>0</v>
      </c>
      <c r="AE27" s="66"/>
      <c r="AF27" s="67"/>
      <c r="AG27" s="65"/>
      <c r="AH27" s="67"/>
      <c r="AI27" s="65"/>
      <c r="AJ27" s="68"/>
      <c r="AK27" s="63"/>
      <c r="AL27" s="69"/>
      <c r="AM27" s="72"/>
      <c r="AN27" s="70"/>
      <c r="AO27" s="70"/>
      <c r="AP27" s="70"/>
      <c r="AQ27" s="70"/>
      <c r="AR27" s="70"/>
      <c r="AS27" s="70"/>
      <c r="AT27" s="70"/>
      <c r="AU27" s="70"/>
      <c r="AV27" s="70"/>
      <c r="AW27" s="70"/>
      <c r="AX27" s="70"/>
      <c r="AY27" s="70"/>
      <c r="AZ27" s="70"/>
      <c r="BA27" s="70"/>
      <c r="BB27" s="70"/>
      <c r="BC27" s="131">
        <f t="shared" si="9"/>
        <v>0.4</v>
      </c>
      <c r="BD27" s="120">
        <f>+IF(T27=FORMULAS!$A$8,'208-PLA-Ft-78 Mapa Gestión'!BC27*'208-PLA-Ft-78 Mapa Gestión'!L27:L32,'208-PLA-Ft-78 Mapa Gestión'!BC27*'208-PLA-Ft-78 Mapa Gestión'!O27:O32)</f>
        <v>0.32000000000000006</v>
      </c>
      <c r="BE27" s="120">
        <f>+IF(T27=FORMULAS!$A$8,'208-PLA-Ft-78 Mapa Gestión'!L27:L32-'208-PLA-Ft-78 Mapa Gestión'!BD27,0)</f>
        <v>0.48</v>
      </c>
      <c r="BF27" s="274">
        <f>+BE32</f>
        <v>0.28799999999999998</v>
      </c>
      <c r="BG27" s="274" t="str">
        <f>+IF(BF27&lt;=FORMULAS!$N$2,FORMULAS!$O$2,IF(BF27&lt;=FORMULAS!$N$3,FORMULAS!$O$3,IF(BF27&lt;=FORMULAS!$N$4,FORMULAS!$O$4,IF(BF27&lt;=FORMULAS!$N$5,FORMULAS!$O$5,FORMULAS!O24))))</f>
        <v>Baja</v>
      </c>
      <c r="BH27" s="274" t="str">
        <f>+IF(T27=FORMULAS!$A$9,BE32,'208-PLA-Ft-78 Mapa Gestión'!N27:N32)</f>
        <v>Moderado</v>
      </c>
      <c r="BI27" s="274">
        <f>+IF(T27=FORMULAS!B27,'208-PLA-Ft-78 Mapa Gestión'!BE32,'208-PLA-Ft-78 Mapa Gestión'!O27:O32)</f>
        <v>0.6</v>
      </c>
      <c r="BJ27" s="323" t="str">
        <f t="shared" ref="BJ27" si="12">CONCATENATE(BH27,BG27)</f>
        <v>ModeradoBaja</v>
      </c>
      <c r="BK27" s="271" t="str">
        <f>VLOOKUP(BJ27,FORMULAS!$K$17:$L$42,2,0)</f>
        <v>Moderado</v>
      </c>
      <c r="BL27" s="328" t="s">
        <v>171</v>
      </c>
      <c r="BM27" s="123" t="s">
        <v>434</v>
      </c>
      <c r="BN27" s="123" t="s">
        <v>312</v>
      </c>
      <c r="BO27" s="125">
        <v>44228</v>
      </c>
      <c r="BP27" s="125">
        <v>44545</v>
      </c>
      <c r="BQ27" s="126" t="s">
        <v>305</v>
      </c>
      <c r="BR27" s="126" t="s">
        <v>435</v>
      </c>
      <c r="BS27" s="124"/>
      <c r="BT27" s="267"/>
      <c r="BU27" s="267"/>
      <c r="BV27" s="267"/>
      <c r="BW27" s="267"/>
      <c r="BX27" s="267"/>
      <c r="BY27" s="267"/>
      <c r="BZ27" s="267"/>
      <c r="CA27" s="267"/>
      <c r="CB27" s="186">
        <f>1/2</f>
        <v>0.5</v>
      </c>
      <c r="CC27" s="187" t="s">
        <v>671</v>
      </c>
      <c r="CD27" s="186">
        <f>1/2</f>
        <v>0.5</v>
      </c>
      <c r="CE27" s="188" t="s">
        <v>480</v>
      </c>
      <c r="CF27" s="186">
        <f>1/2</f>
        <v>0.5</v>
      </c>
      <c r="CG27" s="187" t="s">
        <v>672</v>
      </c>
      <c r="CH27" s="186">
        <f>2/2</f>
        <v>1</v>
      </c>
      <c r="CI27" s="187" t="s">
        <v>673</v>
      </c>
      <c r="CJ27" s="267"/>
      <c r="CK27" s="267"/>
      <c r="CL27" s="267"/>
      <c r="CM27" s="267"/>
      <c r="CN27" s="267"/>
      <c r="CO27" s="267"/>
      <c r="CP27" s="267"/>
      <c r="CQ27" s="267"/>
      <c r="CR27" s="267"/>
      <c r="CS27" s="189">
        <v>44446</v>
      </c>
      <c r="CT27" s="185" t="s">
        <v>665</v>
      </c>
      <c r="CU27" s="123" t="s">
        <v>670</v>
      </c>
    </row>
    <row r="28" spans="1:99" ht="110.25" customHeight="1" x14ac:dyDescent="0.2">
      <c r="A28" s="237"/>
      <c r="B28" s="244"/>
      <c r="C28" s="237"/>
      <c r="D28" s="237"/>
      <c r="E28" s="244"/>
      <c r="F28" s="244"/>
      <c r="G28" s="244"/>
      <c r="H28" s="283"/>
      <c r="I28" s="244"/>
      <c r="J28" s="286"/>
      <c r="K28" s="253"/>
      <c r="L28" s="256"/>
      <c r="M28" s="259"/>
      <c r="N28" s="253"/>
      <c r="O28" s="262"/>
      <c r="P28" s="262"/>
      <c r="Q28" s="272"/>
      <c r="R28" s="122">
        <v>2</v>
      </c>
      <c r="S28" s="51" t="s">
        <v>304</v>
      </c>
      <c r="T28" s="122" t="str">
        <f>VLOOKUP(U28,FORMULAS!$A$15:$B$18,2,0)</f>
        <v>Probabilidad</v>
      </c>
      <c r="U28" s="63" t="s">
        <v>13</v>
      </c>
      <c r="V28" s="64">
        <f>+IF(U28='Tabla Valoración controles'!$D$4,'Tabla Valoración controles'!$F$4,IF('208-PLA-Ft-78 Mapa Gestión'!U28='Tabla Valoración controles'!$D$5,'Tabla Valoración controles'!$F$5,IF(U28=FORMULAS!$A$10,0,'Tabla Valoración controles'!$F$6)))</f>
        <v>0.25</v>
      </c>
      <c r="W28" s="63" t="s">
        <v>8</v>
      </c>
      <c r="X28" s="65">
        <f>+IF(W28='Tabla Valoración controles'!$D$7,'Tabla Valoración controles'!$F$7,IF(U28=FORMULAS!$A$10,0,'Tabla Valoración controles'!$F$8))</f>
        <v>0.15</v>
      </c>
      <c r="Y28" s="63" t="s">
        <v>19</v>
      </c>
      <c r="Z28" s="64">
        <f>+IF(Y28='Tabla Valoración controles'!$D$9,'Tabla Valoración controles'!$F$9,IF(U28=FORMULAS!$A$10,0,'Tabla Valoración controles'!$F$10))</f>
        <v>0</v>
      </c>
      <c r="AA28" s="63" t="s">
        <v>21</v>
      </c>
      <c r="AB28" s="64">
        <f>+IF(AA28='Tabla Valoración controles'!$D$9,'Tabla Valoración controles'!$F$9,IF(W28=FORMULAS!$A$10,0,'Tabla Valoración controles'!$F$10))</f>
        <v>0</v>
      </c>
      <c r="AC28" s="63" t="s">
        <v>102</v>
      </c>
      <c r="AD28" s="64">
        <f>+IF(AC28='Tabla Valoración controles'!$D$13,'Tabla Valoración controles'!$F$13,'Tabla Valoración controles'!$F$14)</f>
        <v>0</v>
      </c>
      <c r="AE28" s="66"/>
      <c r="AF28" s="67"/>
      <c r="AG28" s="65"/>
      <c r="AH28" s="67"/>
      <c r="AI28" s="65"/>
      <c r="AJ28" s="68"/>
      <c r="AK28" s="63"/>
      <c r="AL28" s="69"/>
      <c r="AM28" s="72"/>
      <c r="AN28" s="70"/>
      <c r="AO28" s="70"/>
      <c r="AP28" s="70"/>
      <c r="AQ28" s="70"/>
      <c r="AR28" s="70"/>
      <c r="AS28" s="70"/>
      <c r="AT28" s="70"/>
      <c r="AU28" s="70"/>
      <c r="AV28" s="70"/>
      <c r="AW28" s="70"/>
      <c r="AX28" s="70"/>
      <c r="AY28" s="70"/>
      <c r="AZ28" s="70"/>
      <c r="BA28" s="70"/>
      <c r="BB28" s="70"/>
      <c r="BC28" s="131">
        <f t="shared" si="9"/>
        <v>0.4</v>
      </c>
      <c r="BD28" s="120">
        <f t="shared" ref="BD28" si="13">+BC28*BE27</f>
        <v>0.192</v>
      </c>
      <c r="BE28" s="120">
        <f t="shared" ref="BE28:BE91" si="14">+BE27-BD28</f>
        <v>0.28799999999999998</v>
      </c>
      <c r="BF28" s="275"/>
      <c r="BG28" s="275"/>
      <c r="BH28" s="275"/>
      <c r="BI28" s="275"/>
      <c r="BJ28" s="323"/>
      <c r="BK28" s="272"/>
      <c r="BL28" s="329"/>
      <c r="BM28" s="123" t="s">
        <v>436</v>
      </c>
      <c r="BN28" s="123" t="s">
        <v>312</v>
      </c>
      <c r="BO28" s="125">
        <v>44242</v>
      </c>
      <c r="BP28" s="125">
        <v>44545</v>
      </c>
      <c r="BQ28" s="126" t="s">
        <v>306</v>
      </c>
      <c r="BR28" s="126" t="s">
        <v>437</v>
      </c>
      <c r="BS28" s="124"/>
      <c r="BT28" s="267"/>
      <c r="BU28" s="267"/>
      <c r="BV28" s="267"/>
      <c r="BW28" s="267"/>
      <c r="BX28" s="267"/>
      <c r="BY28" s="267"/>
      <c r="BZ28" s="267"/>
      <c r="CA28" s="267"/>
      <c r="CB28" s="186">
        <f>10/40</f>
        <v>0.25</v>
      </c>
      <c r="CC28" s="187" t="s">
        <v>674</v>
      </c>
      <c r="CD28" s="186">
        <f>10/40</f>
        <v>0.25</v>
      </c>
      <c r="CE28" s="187" t="s">
        <v>675</v>
      </c>
      <c r="CF28" s="186">
        <f>20/40</f>
        <v>0.5</v>
      </c>
      <c r="CG28" s="187" t="s">
        <v>676</v>
      </c>
      <c r="CH28" s="186">
        <f>20/40</f>
        <v>0.5</v>
      </c>
      <c r="CI28" s="187" t="s">
        <v>677</v>
      </c>
      <c r="CJ28" s="267"/>
      <c r="CK28" s="267"/>
      <c r="CL28" s="267"/>
      <c r="CM28" s="267"/>
      <c r="CN28" s="267"/>
      <c r="CO28" s="267"/>
      <c r="CP28" s="267"/>
      <c r="CQ28" s="267"/>
      <c r="CR28" s="267"/>
      <c r="CS28" s="189">
        <v>44446</v>
      </c>
      <c r="CT28" s="185" t="s">
        <v>38</v>
      </c>
      <c r="CU28" s="123" t="s">
        <v>670</v>
      </c>
    </row>
    <row r="29" spans="1:99" ht="17.25" customHeight="1" x14ac:dyDescent="0.2">
      <c r="A29" s="237"/>
      <c r="B29" s="244"/>
      <c r="C29" s="237"/>
      <c r="D29" s="237"/>
      <c r="E29" s="244"/>
      <c r="F29" s="244"/>
      <c r="G29" s="244"/>
      <c r="H29" s="283"/>
      <c r="I29" s="244"/>
      <c r="J29" s="286"/>
      <c r="K29" s="253"/>
      <c r="L29" s="256"/>
      <c r="M29" s="259"/>
      <c r="N29" s="253"/>
      <c r="O29" s="262"/>
      <c r="P29" s="262"/>
      <c r="Q29" s="272"/>
      <c r="R29" s="62"/>
      <c r="S29" s="71"/>
      <c r="T29" s="122">
        <f>VLOOKUP(U29,FORMULAS!$A$15:$B$18,2,0)</f>
        <v>0</v>
      </c>
      <c r="U29" s="63" t="s">
        <v>164</v>
      </c>
      <c r="V29" s="64">
        <f>+IF(U29='Tabla Valoración controles'!$D$4,'Tabla Valoración controles'!$F$4,IF('208-PLA-Ft-78 Mapa Gestión'!U29='Tabla Valoración controles'!$D$5,'Tabla Valoración controles'!$F$5,IF(U29=FORMULAS!$A$10,0,'Tabla Valoración controles'!$F$6)))</f>
        <v>0</v>
      </c>
      <c r="W29" s="63"/>
      <c r="X29" s="65">
        <f>+IF(W29='Tabla Valoración controles'!$D$7,'Tabla Valoración controles'!$F$7,IF(U29=FORMULAS!$A$10,0,'Tabla Valoración controles'!$F$8))</f>
        <v>0</v>
      </c>
      <c r="Y29" s="63"/>
      <c r="Z29" s="64">
        <f>+IF(Y29='Tabla Valoración controles'!$D$9,'Tabla Valoración controles'!$F$9,IF(U29=FORMULAS!$A$10,0,'Tabla Valoración controles'!$F$10))</f>
        <v>0</v>
      </c>
      <c r="AA29" s="63"/>
      <c r="AB29" s="64">
        <f>+IF(AA29='Tabla Valoración controles'!$D$9,'Tabla Valoración controles'!$F$9,IF(W29=FORMULAS!$A$10,0,'Tabla Valoración controles'!$F$10))</f>
        <v>0</v>
      </c>
      <c r="AC29" s="63"/>
      <c r="AD29" s="64">
        <f>+IF(AC29='Tabla Valoración controles'!$D$13,'Tabla Valoración controles'!$F$13,'Tabla Valoración controles'!$F$14)</f>
        <v>0</v>
      </c>
      <c r="AE29" s="66"/>
      <c r="AF29" s="67"/>
      <c r="AG29" s="65"/>
      <c r="AH29" s="67"/>
      <c r="AI29" s="65"/>
      <c r="AJ29" s="68"/>
      <c r="AK29" s="63"/>
      <c r="AL29" s="69"/>
      <c r="AM29" s="72"/>
      <c r="AN29" s="70"/>
      <c r="AO29" s="70"/>
      <c r="AP29" s="70"/>
      <c r="AQ29" s="70"/>
      <c r="AR29" s="70"/>
      <c r="AS29" s="70"/>
      <c r="AT29" s="70"/>
      <c r="AU29" s="70"/>
      <c r="AV29" s="70"/>
      <c r="AW29" s="70"/>
      <c r="AX29" s="70"/>
      <c r="AY29" s="70"/>
      <c r="AZ29" s="70"/>
      <c r="BA29" s="70"/>
      <c r="BB29" s="70"/>
      <c r="BC29" s="131">
        <f t="shared" si="9"/>
        <v>0</v>
      </c>
      <c r="BD29" s="120">
        <f t="shared" ref="BD29:BD32" si="15">+BD28*BC29</f>
        <v>0</v>
      </c>
      <c r="BE29" s="120">
        <f t="shared" si="14"/>
        <v>0.28799999999999998</v>
      </c>
      <c r="BF29" s="275"/>
      <c r="BG29" s="275"/>
      <c r="BH29" s="275"/>
      <c r="BI29" s="275"/>
      <c r="BJ29" s="323"/>
      <c r="BK29" s="272"/>
      <c r="BL29" s="329"/>
      <c r="BM29" s="124"/>
      <c r="BN29" s="124"/>
      <c r="BO29" s="124"/>
      <c r="BP29" s="124"/>
      <c r="BQ29" s="124"/>
      <c r="BR29" s="124"/>
      <c r="BS29" s="124"/>
      <c r="BT29" s="267"/>
      <c r="BU29" s="267"/>
      <c r="BV29" s="267"/>
      <c r="BW29" s="267"/>
      <c r="BX29" s="267"/>
      <c r="BY29" s="267"/>
      <c r="BZ29" s="267"/>
      <c r="CA29" s="267"/>
      <c r="CB29" s="124"/>
      <c r="CC29" s="124"/>
      <c r="CD29" s="124"/>
      <c r="CE29" s="124"/>
      <c r="CF29" s="124"/>
      <c r="CG29" s="124"/>
      <c r="CH29" s="124"/>
      <c r="CI29" s="124"/>
      <c r="CJ29" s="267"/>
      <c r="CK29" s="267"/>
      <c r="CL29" s="267"/>
      <c r="CM29" s="267"/>
      <c r="CN29" s="267"/>
      <c r="CO29" s="267"/>
      <c r="CP29" s="267"/>
      <c r="CQ29" s="267"/>
      <c r="CR29" s="267"/>
      <c r="CS29" s="70"/>
      <c r="CT29" s="70"/>
      <c r="CU29" s="70"/>
    </row>
    <row r="30" spans="1:99" ht="17.25" customHeight="1" x14ac:dyDescent="0.2">
      <c r="A30" s="237"/>
      <c r="B30" s="244"/>
      <c r="C30" s="237"/>
      <c r="D30" s="237"/>
      <c r="E30" s="244"/>
      <c r="F30" s="244"/>
      <c r="G30" s="244"/>
      <c r="H30" s="283"/>
      <c r="I30" s="244"/>
      <c r="J30" s="286"/>
      <c r="K30" s="253"/>
      <c r="L30" s="256"/>
      <c r="M30" s="259"/>
      <c r="N30" s="253"/>
      <c r="O30" s="262"/>
      <c r="P30" s="262"/>
      <c r="Q30" s="272"/>
      <c r="R30" s="62"/>
      <c r="S30" s="51"/>
      <c r="T30" s="122">
        <f>VLOOKUP(U30,FORMULAS!$A$15:$B$18,2,0)</f>
        <v>0</v>
      </c>
      <c r="U30" s="63" t="s">
        <v>164</v>
      </c>
      <c r="V30" s="64">
        <f>+IF(U30='Tabla Valoración controles'!$D$4,'Tabla Valoración controles'!$F$4,IF('208-PLA-Ft-78 Mapa Gestión'!U30='Tabla Valoración controles'!$D$5,'Tabla Valoración controles'!$F$5,IF(U30=FORMULAS!$A$10,0,'Tabla Valoración controles'!$F$6)))</f>
        <v>0</v>
      </c>
      <c r="W30" s="63"/>
      <c r="X30" s="65">
        <f>+IF(W30='Tabla Valoración controles'!$D$7,'Tabla Valoración controles'!$F$7,IF(U30=FORMULAS!$A$10,0,'Tabla Valoración controles'!$F$8))</f>
        <v>0</v>
      </c>
      <c r="Y30" s="63"/>
      <c r="Z30" s="64">
        <f>+IF(Y30='Tabla Valoración controles'!$D$9,'Tabla Valoración controles'!$F$9,IF(U30=FORMULAS!$A$10,0,'Tabla Valoración controles'!$F$10))</f>
        <v>0</v>
      </c>
      <c r="AA30" s="63"/>
      <c r="AB30" s="64">
        <f>+IF(AA30='Tabla Valoración controles'!$D$9,'Tabla Valoración controles'!$F$9,IF(W30=FORMULAS!$A$10,0,'Tabla Valoración controles'!$F$10))</f>
        <v>0</v>
      </c>
      <c r="AC30" s="63"/>
      <c r="AD30" s="64">
        <f>+IF(AC30='Tabla Valoración controles'!$D$13,'Tabla Valoración controles'!$F$13,'Tabla Valoración controles'!$F$14)</f>
        <v>0</v>
      </c>
      <c r="AE30" s="66"/>
      <c r="AF30" s="67"/>
      <c r="AG30" s="65"/>
      <c r="AH30" s="67"/>
      <c r="AI30" s="65"/>
      <c r="AJ30" s="68"/>
      <c r="AK30" s="63"/>
      <c r="AL30" s="69"/>
      <c r="AM30" s="72"/>
      <c r="AN30" s="70"/>
      <c r="AO30" s="70"/>
      <c r="AP30" s="70"/>
      <c r="AQ30" s="70"/>
      <c r="AR30" s="70"/>
      <c r="AS30" s="70"/>
      <c r="AT30" s="70"/>
      <c r="AU30" s="70"/>
      <c r="AV30" s="70"/>
      <c r="AW30" s="70"/>
      <c r="AX30" s="70"/>
      <c r="AY30" s="70"/>
      <c r="AZ30" s="70"/>
      <c r="BA30" s="70"/>
      <c r="BB30" s="70"/>
      <c r="BC30" s="131">
        <f t="shared" ref="BC30:BC93" si="16">+V30+X30+Z30</f>
        <v>0</v>
      </c>
      <c r="BD30" s="120">
        <f t="shared" si="15"/>
        <v>0</v>
      </c>
      <c r="BE30" s="120">
        <f t="shared" si="14"/>
        <v>0.28799999999999998</v>
      </c>
      <c r="BF30" s="275"/>
      <c r="BG30" s="275"/>
      <c r="BH30" s="275"/>
      <c r="BI30" s="275"/>
      <c r="BJ30" s="323"/>
      <c r="BK30" s="272"/>
      <c r="BL30" s="329"/>
      <c r="BM30" s="124"/>
      <c r="BN30" s="124"/>
      <c r="BO30" s="124"/>
      <c r="BP30" s="124"/>
      <c r="BQ30" s="124"/>
      <c r="BR30" s="124"/>
      <c r="BS30" s="124"/>
      <c r="BT30" s="267"/>
      <c r="BU30" s="267"/>
      <c r="BV30" s="267"/>
      <c r="BW30" s="267"/>
      <c r="BX30" s="267"/>
      <c r="BY30" s="267"/>
      <c r="BZ30" s="267"/>
      <c r="CA30" s="267"/>
      <c r="CB30" s="124"/>
      <c r="CC30" s="124"/>
      <c r="CD30" s="124"/>
      <c r="CE30" s="124"/>
      <c r="CF30" s="124"/>
      <c r="CG30" s="124"/>
      <c r="CH30" s="124"/>
      <c r="CI30" s="124"/>
      <c r="CJ30" s="267"/>
      <c r="CK30" s="267"/>
      <c r="CL30" s="267"/>
      <c r="CM30" s="267"/>
      <c r="CN30" s="267"/>
      <c r="CO30" s="267"/>
      <c r="CP30" s="267"/>
      <c r="CQ30" s="267"/>
      <c r="CR30" s="267"/>
      <c r="CS30" s="70"/>
      <c r="CT30" s="70"/>
      <c r="CU30" s="70"/>
    </row>
    <row r="31" spans="1:99" ht="17.25" customHeight="1" x14ac:dyDescent="0.2">
      <c r="A31" s="237"/>
      <c r="B31" s="244"/>
      <c r="C31" s="237"/>
      <c r="D31" s="237"/>
      <c r="E31" s="244"/>
      <c r="F31" s="244"/>
      <c r="G31" s="244"/>
      <c r="H31" s="283"/>
      <c r="I31" s="244"/>
      <c r="J31" s="286"/>
      <c r="K31" s="253"/>
      <c r="L31" s="256"/>
      <c r="M31" s="259"/>
      <c r="N31" s="253"/>
      <c r="O31" s="262"/>
      <c r="P31" s="262"/>
      <c r="Q31" s="272"/>
      <c r="R31" s="62"/>
      <c r="S31" s="51"/>
      <c r="T31" s="122">
        <f>VLOOKUP(U31,FORMULAS!$A$15:$B$18,2,0)</f>
        <v>0</v>
      </c>
      <c r="U31" s="63" t="s">
        <v>164</v>
      </c>
      <c r="V31" s="64">
        <f>+IF(U31='Tabla Valoración controles'!$D$4,'Tabla Valoración controles'!$F$4,IF('208-PLA-Ft-78 Mapa Gestión'!U31='Tabla Valoración controles'!$D$5,'Tabla Valoración controles'!$F$5,IF(U31=FORMULAS!$A$10,0,'Tabla Valoración controles'!$F$6)))</f>
        <v>0</v>
      </c>
      <c r="W31" s="63"/>
      <c r="X31" s="65">
        <f>+IF(W31='Tabla Valoración controles'!$D$7,'Tabla Valoración controles'!$F$7,IF(U31=FORMULAS!$A$10,0,'Tabla Valoración controles'!$F$8))</f>
        <v>0</v>
      </c>
      <c r="Y31" s="63"/>
      <c r="Z31" s="64">
        <f>+IF(Y31='Tabla Valoración controles'!$D$9,'Tabla Valoración controles'!$F$9,IF(U31=FORMULAS!$A$10,0,'Tabla Valoración controles'!$F$10))</f>
        <v>0</v>
      </c>
      <c r="AA31" s="63"/>
      <c r="AB31" s="64">
        <f>+IF(AA31='Tabla Valoración controles'!$D$9,'Tabla Valoración controles'!$F$9,IF(W31=FORMULAS!$A$10,0,'Tabla Valoración controles'!$F$10))</f>
        <v>0</v>
      </c>
      <c r="AC31" s="63"/>
      <c r="AD31" s="64">
        <f>+IF(AC31='Tabla Valoración controles'!$D$13,'Tabla Valoración controles'!$F$13,'Tabla Valoración controles'!$F$14)</f>
        <v>0</v>
      </c>
      <c r="AE31" s="73"/>
      <c r="AF31" s="67"/>
      <c r="AG31" s="65"/>
      <c r="AH31" s="67"/>
      <c r="AI31" s="65"/>
      <c r="AJ31" s="68"/>
      <c r="AK31" s="63"/>
      <c r="AL31" s="69"/>
      <c r="AM31" s="72"/>
      <c r="AN31" s="70"/>
      <c r="AO31" s="70"/>
      <c r="AP31" s="70"/>
      <c r="AQ31" s="70"/>
      <c r="AR31" s="70"/>
      <c r="AS31" s="70"/>
      <c r="AT31" s="70"/>
      <c r="AU31" s="70"/>
      <c r="AV31" s="70"/>
      <c r="AW31" s="70"/>
      <c r="AX31" s="70"/>
      <c r="AY31" s="70"/>
      <c r="AZ31" s="70"/>
      <c r="BA31" s="70"/>
      <c r="BB31" s="70"/>
      <c r="BC31" s="131">
        <f t="shared" si="16"/>
        <v>0</v>
      </c>
      <c r="BD31" s="120">
        <f t="shared" si="15"/>
        <v>0</v>
      </c>
      <c r="BE31" s="120">
        <f t="shared" si="14"/>
        <v>0.28799999999999998</v>
      </c>
      <c r="BF31" s="275"/>
      <c r="BG31" s="275"/>
      <c r="BH31" s="275"/>
      <c r="BI31" s="275"/>
      <c r="BJ31" s="323"/>
      <c r="BK31" s="272"/>
      <c r="BL31" s="329"/>
      <c r="BM31" s="124"/>
      <c r="BN31" s="124"/>
      <c r="BO31" s="124"/>
      <c r="BP31" s="124"/>
      <c r="BQ31" s="124"/>
      <c r="BR31" s="124"/>
      <c r="BS31" s="124"/>
      <c r="BT31" s="267"/>
      <c r="BU31" s="267"/>
      <c r="BV31" s="267"/>
      <c r="BW31" s="267"/>
      <c r="BX31" s="267"/>
      <c r="BY31" s="267"/>
      <c r="BZ31" s="267"/>
      <c r="CA31" s="267"/>
      <c r="CB31" s="124"/>
      <c r="CC31" s="124"/>
      <c r="CD31" s="124"/>
      <c r="CE31" s="124"/>
      <c r="CF31" s="124"/>
      <c r="CG31" s="124"/>
      <c r="CH31" s="124"/>
      <c r="CI31" s="124"/>
      <c r="CJ31" s="267"/>
      <c r="CK31" s="267"/>
      <c r="CL31" s="267"/>
      <c r="CM31" s="267"/>
      <c r="CN31" s="267"/>
      <c r="CO31" s="267"/>
      <c r="CP31" s="267"/>
      <c r="CQ31" s="267"/>
      <c r="CR31" s="267"/>
      <c r="CS31" s="70"/>
      <c r="CT31" s="70"/>
      <c r="CU31" s="70"/>
    </row>
    <row r="32" spans="1:99" ht="17.25" customHeight="1" x14ac:dyDescent="0.2">
      <c r="A32" s="238"/>
      <c r="B32" s="245"/>
      <c r="C32" s="238"/>
      <c r="D32" s="238"/>
      <c r="E32" s="245"/>
      <c r="F32" s="245"/>
      <c r="G32" s="245"/>
      <c r="H32" s="284"/>
      <c r="I32" s="245"/>
      <c r="J32" s="287"/>
      <c r="K32" s="254"/>
      <c r="L32" s="257"/>
      <c r="M32" s="260"/>
      <c r="N32" s="254"/>
      <c r="O32" s="263"/>
      <c r="P32" s="263"/>
      <c r="Q32" s="273"/>
      <c r="R32" s="62"/>
      <c r="S32" s="51"/>
      <c r="T32" s="122">
        <f>VLOOKUP(U32,FORMULAS!$A$15:$B$18,2,0)</f>
        <v>0</v>
      </c>
      <c r="U32" s="63" t="s">
        <v>164</v>
      </c>
      <c r="V32" s="64">
        <f>+IF(U32='Tabla Valoración controles'!$D$4,'Tabla Valoración controles'!$F$4,IF('208-PLA-Ft-78 Mapa Gestión'!U32='Tabla Valoración controles'!$D$5,'Tabla Valoración controles'!$F$5,IF(U32=FORMULAS!$A$10,0,'Tabla Valoración controles'!$F$6)))</f>
        <v>0</v>
      </c>
      <c r="W32" s="63"/>
      <c r="X32" s="65">
        <f>+IF(W32='Tabla Valoración controles'!$D$7,'Tabla Valoración controles'!$F$7,IF(U32=FORMULAS!$A$10,0,'Tabla Valoración controles'!$F$8))</f>
        <v>0</v>
      </c>
      <c r="Y32" s="63"/>
      <c r="Z32" s="64">
        <f>+IF(Y32='Tabla Valoración controles'!$D$9,'Tabla Valoración controles'!$F$9,IF(U32=FORMULAS!$A$10,0,'Tabla Valoración controles'!$F$10))</f>
        <v>0</v>
      </c>
      <c r="AA32" s="63"/>
      <c r="AB32" s="64">
        <f>+IF(AA32='Tabla Valoración controles'!$D$9,'Tabla Valoración controles'!$F$9,IF(W32=FORMULAS!$A$10,0,'Tabla Valoración controles'!$F$10))</f>
        <v>0</v>
      </c>
      <c r="AC32" s="63"/>
      <c r="AD32" s="64">
        <f>+IF(AC32='Tabla Valoración controles'!$D$13,'Tabla Valoración controles'!$F$13,'Tabla Valoración controles'!$F$14)</f>
        <v>0</v>
      </c>
      <c r="AE32" s="66"/>
      <c r="AF32" s="67"/>
      <c r="AG32" s="65"/>
      <c r="AH32" s="67"/>
      <c r="AI32" s="65"/>
      <c r="AJ32" s="68"/>
      <c r="AK32" s="63"/>
      <c r="AL32" s="69"/>
      <c r="AM32" s="72"/>
      <c r="AN32" s="70"/>
      <c r="AO32" s="70"/>
      <c r="AP32" s="70"/>
      <c r="AQ32" s="70"/>
      <c r="AR32" s="70"/>
      <c r="AS32" s="70"/>
      <c r="AT32" s="70"/>
      <c r="AU32" s="70"/>
      <c r="AV32" s="70"/>
      <c r="AW32" s="70"/>
      <c r="AX32" s="70"/>
      <c r="AY32" s="70"/>
      <c r="AZ32" s="70"/>
      <c r="BA32" s="70"/>
      <c r="BB32" s="70"/>
      <c r="BC32" s="131">
        <f t="shared" si="16"/>
        <v>0</v>
      </c>
      <c r="BD32" s="120">
        <f t="shared" si="15"/>
        <v>0</v>
      </c>
      <c r="BE32" s="120">
        <f t="shared" si="14"/>
        <v>0.28799999999999998</v>
      </c>
      <c r="BF32" s="275"/>
      <c r="BG32" s="275"/>
      <c r="BH32" s="275"/>
      <c r="BI32" s="275"/>
      <c r="BJ32" s="323"/>
      <c r="BK32" s="273"/>
      <c r="BL32" s="330"/>
      <c r="BM32" s="124"/>
      <c r="BN32" s="124"/>
      <c r="BO32" s="124"/>
      <c r="BP32" s="124"/>
      <c r="BQ32" s="124"/>
      <c r="BR32" s="124"/>
      <c r="BS32" s="124"/>
      <c r="BT32" s="267"/>
      <c r="BU32" s="267"/>
      <c r="BV32" s="267"/>
      <c r="BW32" s="267"/>
      <c r="BX32" s="267"/>
      <c r="BY32" s="267"/>
      <c r="BZ32" s="267"/>
      <c r="CA32" s="267"/>
      <c r="CB32" s="124"/>
      <c r="CC32" s="124"/>
      <c r="CD32" s="124"/>
      <c r="CE32" s="124"/>
      <c r="CF32" s="124"/>
      <c r="CG32" s="124"/>
      <c r="CH32" s="124"/>
      <c r="CI32" s="124"/>
      <c r="CJ32" s="267"/>
      <c r="CK32" s="267"/>
      <c r="CL32" s="267"/>
      <c r="CM32" s="267"/>
      <c r="CN32" s="267"/>
      <c r="CO32" s="267"/>
      <c r="CP32" s="267"/>
      <c r="CQ32" s="267"/>
      <c r="CR32" s="267"/>
      <c r="CS32" s="70"/>
      <c r="CT32" s="70"/>
      <c r="CU32" s="70"/>
    </row>
    <row r="33" spans="1:99" ht="127.5" x14ac:dyDescent="0.2">
      <c r="A33" s="236">
        <v>5</v>
      </c>
      <c r="B33" s="243" t="s">
        <v>185</v>
      </c>
      <c r="C33" s="236" t="str">
        <f>VLOOKUP(B33,FORMULAS!$A$30:$B$46,2,0)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33" s="236" t="str">
        <f>VLOOKUP(B33,FORMULAS!$A$30:$C$46,3,0)</f>
        <v>Director de Reasentamientos</v>
      </c>
      <c r="E33" s="243" t="s">
        <v>280</v>
      </c>
      <c r="F33" s="243" t="s">
        <v>308</v>
      </c>
      <c r="G33" s="243" t="s">
        <v>307</v>
      </c>
      <c r="H33" s="282" t="s">
        <v>473</v>
      </c>
      <c r="I33" s="246" t="s">
        <v>281</v>
      </c>
      <c r="J33" s="249">
        <v>600</v>
      </c>
      <c r="K33" s="252" t="str">
        <f>+IF(L33=FORMULAS!$N$2,FORMULAS!$O$2,IF('208-PLA-Ft-78 Mapa Gestión'!L33:L38=FORMULAS!$N$3,FORMULAS!$O$3,IF('208-PLA-Ft-78 Mapa Gestión'!L33:L38=FORMULAS!$N$4,FORMULAS!$O$4,IF('208-PLA-Ft-78 Mapa Gestión'!L33:L38=FORMULAS!$N$5,FORMULAS!$O$5,IF('208-PLA-Ft-78 Mapa Gestión'!L33:L38=FORMULAS!$N$6,FORMULAS!$O$6)))))</f>
        <v>Alta</v>
      </c>
      <c r="L33" s="255">
        <f>+IF(J33&lt;=FORMULAS!$M$2,FORMULAS!$N$2,IF('208-PLA-Ft-78 Mapa Gestión'!J33&lt;=FORMULAS!$M$3,FORMULAS!$N$3,IF('208-PLA-Ft-78 Mapa Gestión'!J33&lt;=FORMULAS!$M$4,FORMULAS!$N$4,IF('208-PLA-Ft-78 Mapa Gestión'!J33&lt;=FORMULAS!$M$5,FORMULAS!$N$5,FORMULAS!$N$6))))</f>
        <v>0.8</v>
      </c>
      <c r="M33" s="258" t="s">
        <v>283</v>
      </c>
      <c r="N33" s="252" t="str">
        <f>+IF(M33=FORMULAS!$H$2,FORMULAS!$I$2,IF('208-PLA-Ft-78 Mapa Gestión'!M33:M38=FORMULAS!$H$3,FORMULAS!$I$3,IF('208-PLA-Ft-78 Mapa Gestión'!M33:M38=FORMULAS!$H$4,FORMULAS!$I$4,IF('208-PLA-Ft-78 Mapa Gestión'!M33:M38=FORMULAS!$H$5,FORMULAS!$I$5,IF('208-PLA-Ft-78 Mapa Gestión'!M33:M38=FORMULAS!$H$6,FORMULAS!$I$6,IF('208-PLA-Ft-78 Mapa Gestión'!M33:M38=FORMULAS!$H$7,FORMULAS!$I$7,IF('208-PLA-Ft-78 Mapa Gestión'!M33:M38=FORMULAS!$H$8,FORMULAS!$I$8,IF('208-PLA-Ft-78 Mapa Gestión'!M33:M38=FORMULAS!$H$9,FORMULAS!$I$9,IF('208-PLA-Ft-78 Mapa Gestión'!M33:M38=FORMULAS!$H$10,FORMULAS!$I$10,IF('208-PLA-Ft-78 Mapa Gestión'!M33:M38=FORMULAS!$H$11,FORMULAS!$I$11))))))))))</f>
        <v>Menor</v>
      </c>
      <c r="O33" s="261">
        <f>VLOOKUP(N33,FORMULAS!$I$1:$J$6,2,0)</f>
        <v>0.4</v>
      </c>
      <c r="P33" s="261" t="str">
        <f t="shared" ref="P33" si="17">CONCATENATE(N33,K33)</f>
        <v>MenorAlta</v>
      </c>
      <c r="Q33" s="271" t="str">
        <f>VLOOKUP(P33,FORMULAS!$K$17:$L$42,2,0)</f>
        <v>Moderado</v>
      </c>
      <c r="R33" s="122">
        <v>1</v>
      </c>
      <c r="S33" s="51" t="s">
        <v>533</v>
      </c>
      <c r="T33" s="122" t="str">
        <f>VLOOKUP(U33,FORMULAS!$A$15:$B$18,2,0)</f>
        <v>Probabilidad</v>
      </c>
      <c r="U33" s="63" t="s">
        <v>13</v>
      </c>
      <c r="V33" s="64">
        <f>+IF(U33='Tabla Valoración controles'!$D$4,'Tabla Valoración controles'!$F$4,IF('208-PLA-Ft-78 Mapa Gestión'!U33='Tabla Valoración controles'!$D$5,'Tabla Valoración controles'!$F$5,IF(U33=FORMULAS!$A$10,0,'Tabla Valoración controles'!$F$6)))</f>
        <v>0.25</v>
      </c>
      <c r="W33" s="63" t="s">
        <v>8</v>
      </c>
      <c r="X33" s="65">
        <f>+IF(W33='Tabla Valoración controles'!$D$7,'Tabla Valoración controles'!$F$7,IF(U33=FORMULAS!$A$10,0,'Tabla Valoración controles'!$F$8))</f>
        <v>0.15</v>
      </c>
      <c r="Y33" s="63" t="s">
        <v>19</v>
      </c>
      <c r="Z33" s="64">
        <f>+IF(Y33='Tabla Valoración controles'!$D$9,'Tabla Valoración controles'!$F$9,IF(U33=FORMULAS!$A$10,0,'Tabla Valoración controles'!$F$10))</f>
        <v>0</v>
      </c>
      <c r="AA33" s="63" t="s">
        <v>21</v>
      </c>
      <c r="AB33" s="64">
        <f>+IF(AA33='Tabla Valoración controles'!$D$9,'Tabla Valoración controles'!$F$9,IF(W33=FORMULAS!$A$10,0,'Tabla Valoración controles'!$F$10))</f>
        <v>0</v>
      </c>
      <c r="AC33" s="63" t="s">
        <v>102</v>
      </c>
      <c r="AD33" s="64">
        <f>+IF(AC33='Tabla Valoración controles'!$D$13,'Tabla Valoración controles'!$F$13,'Tabla Valoración controles'!$F$14)</f>
        <v>0</v>
      </c>
      <c r="AE33" s="66"/>
      <c r="AF33" s="67"/>
      <c r="AG33" s="65"/>
      <c r="AH33" s="67"/>
      <c r="AI33" s="65"/>
      <c r="AJ33" s="68"/>
      <c r="AK33" s="63"/>
      <c r="AL33" s="69"/>
      <c r="AM33" s="72"/>
      <c r="AN33" s="70"/>
      <c r="AO33" s="70"/>
      <c r="AP33" s="70"/>
      <c r="AQ33" s="70"/>
      <c r="AR33" s="70"/>
      <c r="AS33" s="70"/>
      <c r="AT33" s="70"/>
      <c r="AU33" s="70"/>
      <c r="AV33" s="70"/>
      <c r="AW33" s="70"/>
      <c r="AX33" s="70"/>
      <c r="AY33" s="70"/>
      <c r="AZ33" s="70"/>
      <c r="BA33" s="70"/>
      <c r="BB33" s="70"/>
      <c r="BC33" s="131">
        <f t="shared" si="16"/>
        <v>0.4</v>
      </c>
      <c r="BD33" s="120">
        <f>+IF(T33=FORMULAS!$A$8,'208-PLA-Ft-78 Mapa Gestión'!BC33*'208-PLA-Ft-78 Mapa Gestión'!L33:L38,'208-PLA-Ft-78 Mapa Gestión'!BC33*'208-PLA-Ft-78 Mapa Gestión'!O33:O38)</f>
        <v>0.32000000000000006</v>
      </c>
      <c r="BE33" s="120">
        <f>+IF(T33=FORMULAS!$A$8,'208-PLA-Ft-78 Mapa Gestión'!L33:L38-'208-PLA-Ft-78 Mapa Gestión'!BD33,0)</f>
        <v>0.48</v>
      </c>
      <c r="BF33" s="274">
        <f t="shared" ref="BF33" si="18">+BE38</f>
        <v>0.28799999999999998</v>
      </c>
      <c r="BG33" s="274" t="str">
        <f>+IF(BF33&lt;=FORMULAS!$N$2,FORMULAS!$O$2,IF(BF33&lt;=FORMULAS!$N$3,FORMULAS!$O$3,IF(BF33&lt;=FORMULAS!$N$4,FORMULAS!$O$4,IF(BF33&lt;=FORMULAS!$N$5,FORMULAS!$O$5,FORMULAS!O30))))</f>
        <v>Baja</v>
      </c>
      <c r="BH33" s="274" t="str">
        <f>+IF(T33=FORMULAS!$A$9,BE38,'208-PLA-Ft-78 Mapa Gestión'!N33:N38)</f>
        <v>Menor</v>
      </c>
      <c r="BI33" s="274">
        <f>+IF(T33=FORMULAS!B33,'208-PLA-Ft-78 Mapa Gestión'!BE38,'208-PLA-Ft-78 Mapa Gestión'!O33:O38)</f>
        <v>0.4</v>
      </c>
      <c r="BJ33" s="323" t="str">
        <f t="shared" ref="BJ33" si="19">CONCATENATE(BH33,BG33)</f>
        <v>MenorBaja</v>
      </c>
      <c r="BK33" s="271" t="str">
        <f>VLOOKUP(BJ33,FORMULAS!$K$17:$L$42,2,0)</f>
        <v>Moderado</v>
      </c>
      <c r="BL33" s="328" t="s">
        <v>171</v>
      </c>
      <c r="BM33" s="123" t="s">
        <v>438</v>
      </c>
      <c r="BN33" s="123" t="s">
        <v>312</v>
      </c>
      <c r="BO33" s="125">
        <v>44242</v>
      </c>
      <c r="BP33" s="125">
        <v>44545</v>
      </c>
      <c r="BQ33" s="126" t="s">
        <v>309</v>
      </c>
      <c r="BR33" s="126" t="s">
        <v>439</v>
      </c>
      <c r="BS33" s="124"/>
      <c r="BT33" s="267"/>
      <c r="BU33" s="267"/>
      <c r="BV33" s="267"/>
      <c r="BW33" s="267"/>
      <c r="BX33" s="267"/>
      <c r="BY33" s="267"/>
      <c r="BZ33" s="267"/>
      <c r="CA33" s="267"/>
      <c r="CB33" s="186">
        <f>5/20</f>
        <v>0.25</v>
      </c>
      <c r="CC33" s="187" t="s">
        <v>678</v>
      </c>
      <c r="CD33" s="186">
        <f>5/20</f>
        <v>0.25</v>
      </c>
      <c r="CE33" s="187" t="s">
        <v>679</v>
      </c>
      <c r="CF33" s="186">
        <f>10/20</f>
        <v>0.5</v>
      </c>
      <c r="CG33" s="187" t="s">
        <v>770</v>
      </c>
      <c r="CH33" s="186">
        <f>10/20</f>
        <v>0.5</v>
      </c>
      <c r="CI33" s="187" t="s">
        <v>680</v>
      </c>
      <c r="CJ33" s="267"/>
      <c r="CK33" s="267"/>
      <c r="CL33" s="267"/>
      <c r="CM33" s="267"/>
      <c r="CN33" s="267"/>
      <c r="CO33" s="267"/>
      <c r="CP33" s="267"/>
      <c r="CQ33" s="267"/>
      <c r="CR33" s="267"/>
      <c r="CS33" s="189">
        <v>44446</v>
      </c>
      <c r="CT33" s="185" t="s">
        <v>38</v>
      </c>
      <c r="CU33" s="123" t="s">
        <v>670</v>
      </c>
    </row>
    <row r="34" spans="1:99" ht="140.25" x14ac:dyDescent="0.2">
      <c r="A34" s="237"/>
      <c r="B34" s="244"/>
      <c r="C34" s="237"/>
      <c r="D34" s="237"/>
      <c r="E34" s="244"/>
      <c r="F34" s="244"/>
      <c r="G34" s="244"/>
      <c r="H34" s="283"/>
      <c r="I34" s="247"/>
      <c r="J34" s="250"/>
      <c r="K34" s="253"/>
      <c r="L34" s="256"/>
      <c r="M34" s="259"/>
      <c r="N34" s="253"/>
      <c r="O34" s="262"/>
      <c r="P34" s="262"/>
      <c r="Q34" s="272"/>
      <c r="R34" s="122">
        <v>2</v>
      </c>
      <c r="S34" s="51" t="s">
        <v>534</v>
      </c>
      <c r="T34" s="122" t="str">
        <f>VLOOKUP(U34,FORMULAS!$A$15:$B$18,2,0)</f>
        <v>Probabilidad</v>
      </c>
      <c r="U34" s="63" t="s">
        <v>13</v>
      </c>
      <c r="V34" s="64">
        <f>+IF(U34='Tabla Valoración controles'!$D$4,'Tabla Valoración controles'!$F$4,IF('208-PLA-Ft-78 Mapa Gestión'!U34='Tabla Valoración controles'!$D$5,'Tabla Valoración controles'!$F$5,IF(U34=FORMULAS!$A$10,0,'Tabla Valoración controles'!$F$6)))</f>
        <v>0.25</v>
      </c>
      <c r="W34" s="63" t="s">
        <v>8</v>
      </c>
      <c r="X34" s="65">
        <f>+IF(W34='Tabla Valoración controles'!$D$7,'Tabla Valoración controles'!$F$7,IF(U34=FORMULAS!$A$10,0,'Tabla Valoración controles'!$F$8))</f>
        <v>0.15</v>
      </c>
      <c r="Y34" s="63" t="s">
        <v>19</v>
      </c>
      <c r="Z34" s="64">
        <f>+IF(Y34='Tabla Valoración controles'!$D$9,'Tabla Valoración controles'!$F$9,IF(U34=FORMULAS!$A$10,0,'Tabla Valoración controles'!$F$10))</f>
        <v>0</v>
      </c>
      <c r="AA34" s="63" t="s">
        <v>21</v>
      </c>
      <c r="AB34" s="64">
        <f>+IF(AA34='Tabla Valoración controles'!$D$9,'Tabla Valoración controles'!$F$9,IF(W34=FORMULAS!$A$10,0,'Tabla Valoración controles'!$F$10))</f>
        <v>0</v>
      </c>
      <c r="AC34" s="63" t="s">
        <v>102</v>
      </c>
      <c r="AD34" s="64">
        <f>+IF(AC34='Tabla Valoración controles'!$D$13,'Tabla Valoración controles'!$F$13,'Tabla Valoración controles'!$F$14)</f>
        <v>0</v>
      </c>
      <c r="AE34" s="66"/>
      <c r="AF34" s="67"/>
      <c r="AG34" s="65"/>
      <c r="AH34" s="67"/>
      <c r="AI34" s="65"/>
      <c r="AJ34" s="68"/>
      <c r="AK34" s="63"/>
      <c r="AL34" s="69"/>
      <c r="AM34" s="72"/>
      <c r="AN34" s="70"/>
      <c r="AO34" s="70"/>
      <c r="AP34" s="70"/>
      <c r="AQ34" s="70"/>
      <c r="AR34" s="70"/>
      <c r="AS34" s="70"/>
      <c r="AT34" s="70"/>
      <c r="AU34" s="70"/>
      <c r="AV34" s="70"/>
      <c r="AW34" s="70"/>
      <c r="AX34" s="70"/>
      <c r="AY34" s="70"/>
      <c r="AZ34" s="70"/>
      <c r="BA34" s="70"/>
      <c r="BB34" s="70"/>
      <c r="BC34" s="131">
        <f t="shared" si="16"/>
        <v>0.4</v>
      </c>
      <c r="BD34" s="120">
        <f t="shared" ref="BD34" si="20">+BC34*BE33</f>
        <v>0.192</v>
      </c>
      <c r="BE34" s="120">
        <f t="shared" ref="BE34" si="21">+BE33-BD34</f>
        <v>0.28799999999999998</v>
      </c>
      <c r="BF34" s="275"/>
      <c r="BG34" s="275"/>
      <c r="BH34" s="275"/>
      <c r="BI34" s="275"/>
      <c r="BJ34" s="323"/>
      <c r="BK34" s="272"/>
      <c r="BL34" s="329"/>
      <c r="BM34" s="123" t="s">
        <v>440</v>
      </c>
      <c r="BN34" s="123" t="s">
        <v>312</v>
      </c>
      <c r="BO34" s="125">
        <v>44228</v>
      </c>
      <c r="BP34" s="125">
        <v>44545</v>
      </c>
      <c r="BQ34" s="126" t="s">
        <v>305</v>
      </c>
      <c r="BR34" s="126" t="s">
        <v>435</v>
      </c>
      <c r="BS34" s="124"/>
      <c r="BT34" s="267"/>
      <c r="BU34" s="267"/>
      <c r="BV34" s="267"/>
      <c r="BW34" s="267"/>
      <c r="BX34" s="267"/>
      <c r="BY34" s="267"/>
      <c r="BZ34" s="267"/>
      <c r="CA34" s="267"/>
      <c r="CB34" s="186">
        <f>1/2</f>
        <v>0.5</v>
      </c>
      <c r="CC34" s="123" t="s">
        <v>480</v>
      </c>
      <c r="CD34" s="186">
        <f>1/2</f>
        <v>0.5</v>
      </c>
      <c r="CE34" s="123" t="s">
        <v>480</v>
      </c>
      <c r="CF34" s="186">
        <f>1/2</f>
        <v>0.5</v>
      </c>
      <c r="CG34" s="187" t="s">
        <v>681</v>
      </c>
      <c r="CH34" s="186">
        <f>1/2</f>
        <v>0.5</v>
      </c>
      <c r="CI34" s="187" t="s">
        <v>682</v>
      </c>
      <c r="CJ34" s="267"/>
      <c r="CK34" s="267"/>
      <c r="CL34" s="267"/>
      <c r="CM34" s="267"/>
      <c r="CN34" s="267"/>
      <c r="CO34" s="267"/>
      <c r="CP34" s="267"/>
      <c r="CQ34" s="267"/>
      <c r="CR34" s="267"/>
      <c r="CS34" s="189">
        <v>44446</v>
      </c>
      <c r="CT34" s="185" t="s">
        <v>38</v>
      </c>
      <c r="CU34" s="123" t="s">
        <v>670</v>
      </c>
    </row>
    <row r="35" spans="1:99" ht="17.25" customHeight="1" x14ac:dyDescent="0.2">
      <c r="A35" s="237"/>
      <c r="B35" s="244"/>
      <c r="C35" s="237"/>
      <c r="D35" s="237"/>
      <c r="E35" s="244"/>
      <c r="F35" s="244"/>
      <c r="G35" s="244"/>
      <c r="H35" s="283"/>
      <c r="I35" s="247"/>
      <c r="J35" s="250"/>
      <c r="K35" s="253"/>
      <c r="L35" s="256"/>
      <c r="M35" s="259"/>
      <c r="N35" s="253"/>
      <c r="O35" s="262"/>
      <c r="P35" s="262"/>
      <c r="Q35" s="272"/>
      <c r="R35" s="62"/>
      <c r="S35" s="71"/>
      <c r="T35" s="122">
        <f>VLOOKUP(U35,FORMULAS!$A$15:$B$18,2,0)</f>
        <v>0</v>
      </c>
      <c r="U35" s="63" t="s">
        <v>164</v>
      </c>
      <c r="V35" s="64">
        <f>+IF(U35='Tabla Valoración controles'!$D$4,'Tabla Valoración controles'!$F$4,IF('208-PLA-Ft-78 Mapa Gestión'!U35='Tabla Valoración controles'!$D$5,'Tabla Valoración controles'!$F$5,IF(U35=FORMULAS!$A$10,0,'Tabla Valoración controles'!$F$6)))</f>
        <v>0</v>
      </c>
      <c r="W35" s="63"/>
      <c r="X35" s="65">
        <f>+IF(W35='Tabla Valoración controles'!$D$7,'Tabla Valoración controles'!$F$7,IF(U35=FORMULAS!$A$10,0,'Tabla Valoración controles'!$F$8))</f>
        <v>0</v>
      </c>
      <c r="Y35" s="63"/>
      <c r="Z35" s="64">
        <f>+IF(Y35='Tabla Valoración controles'!$D$9,'Tabla Valoración controles'!$F$9,IF(U35=FORMULAS!$A$10,0,'Tabla Valoración controles'!$F$10))</f>
        <v>0</v>
      </c>
      <c r="AA35" s="63"/>
      <c r="AB35" s="64">
        <f>+IF(AA35='Tabla Valoración controles'!$D$9,'Tabla Valoración controles'!$F$9,IF(W35=FORMULAS!$A$10,0,'Tabla Valoración controles'!$F$10))</f>
        <v>0</v>
      </c>
      <c r="AC35" s="63"/>
      <c r="AD35" s="64">
        <f>+IF(AC35='Tabla Valoración controles'!$D$13,'Tabla Valoración controles'!$F$13,'Tabla Valoración controles'!$F$14)</f>
        <v>0</v>
      </c>
      <c r="AE35" s="66"/>
      <c r="AF35" s="67"/>
      <c r="AG35" s="65"/>
      <c r="AH35" s="67"/>
      <c r="AI35" s="65"/>
      <c r="AJ35" s="68"/>
      <c r="AK35" s="63"/>
      <c r="AL35" s="69"/>
      <c r="AM35" s="72"/>
      <c r="AN35" s="70"/>
      <c r="AO35" s="70"/>
      <c r="AP35" s="70"/>
      <c r="AQ35" s="70"/>
      <c r="AR35" s="70"/>
      <c r="AS35" s="70"/>
      <c r="AT35" s="70"/>
      <c r="AU35" s="70"/>
      <c r="AV35" s="70"/>
      <c r="AW35" s="70"/>
      <c r="AX35" s="70"/>
      <c r="AY35" s="70"/>
      <c r="AZ35" s="70"/>
      <c r="BA35" s="70"/>
      <c r="BB35" s="70"/>
      <c r="BC35" s="131">
        <f t="shared" si="16"/>
        <v>0</v>
      </c>
      <c r="BD35" s="120">
        <f t="shared" ref="BD35:BD38" si="22">+BD34*BC35</f>
        <v>0</v>
      </c>
      <c r="BE35" s="120">
        <f t="shared" si="14"/>
        <v>0.28799999999999998</v>
      </c>
      <c r="BF35" s="275"/>
      <c r="BG35" s="275"/>
      <c r="BH35" s="275"/>
      <c r="BI35" s="275"/>
      <c r="BJ35" s="323"/>
      <c r="BK35" s="272"/>
      <c r="BL35" s="329"/>
      <c r="BM35" s="124"/>
      <c r="BN35" s="124"/>
      <c r="BO35" s="124"/>
      <c r="BP35" s="124"/>
      <c r="BQ35" s="124"/>
      <c r="BR35" s="124"/>
      <c r="BS35" s="124"/>
      <c r="BT35" s="267"/>
      <c r="BU35" s="267"/>
      <c r="BV35" s="267"/>
      <c r="BW35" s="267"/>
      <c r="BX35" s="267"/>
      <c r="BY35" s="267"/>
      <c r="BZ35" s="267"/>
      <c r="CA35" s="267"/>
      <c r="CB35" s="152"/>
      <c r="CC35" s="152"/>
      <c r="CD35" s="124"/>
      <c r="CE35" s="152"/>
      <c r="CF35" s="152"/>
      <c r="CG35" s="152"/>
      <c r="CH35" s="152"/>
      <c r="CI35" s="152"/>
      <c r="CJ35" s="267"/>
      <c r="CK35" s="267"/>
      <c r="CL35" s="267"/>
      <c r="CM35" s="267"/>
      <c r="CN35" s="267"/>
      <c r="CO35" s="267"/>
      <c r="CP35" s="267"/>
      <c r="CQ35" s="267"/>
      <c r="CR35" s="267"/>
      <c r="CS35" s="70"/>
      <c r="CT35" s="70"/>
      <c r="CU35" s="70"/>
    </row>
    <row r="36" spans="1:99" ht="17.25" customHeight="1" x14ac:dyDescent="0.2">
      <c r="A36" s="237"/>
      <c r="B36" s="244"/>
      <c r="C36" s="237"/>
      <c r="D36" s="237"/>
      <c r="E36" s="244"/>
      <c r="F36" s="244"/>
      <c r="G36" s="244"/>
      <c r="H36" s="283"/>
      <c r="I36" s="247"/>
      <c r="J36" s="250"/>
      <c r="K36" s="253"/>
      <c r="L36" s="256"/>
      <c r="M36" s="259"/>
      <c r="N36" s="253"/>
      <c r="O36" s="262"/>
      <c r="P36" s="262"/>
      <c r="Q36" s="272"/>
      <c r="R36" s="62"/>
      <c r="S36" s="51"/>
      <c r="T36" s="122">
        <f>VLOOKUP(U36,FORMULAS!$A$15:$B$18,2,0)</f>
        <v>0</v>
      </c>
      <c r="U36" s="63" t="s">
        <v>164</v>
      </c>
      <c r="V36" s="64">
        <f>+IF(U36='Tabla Valoración controles'!$D$4,'Tabla Valoración controles'!$F$4,IF('208-PLA-Ft-78 Mapa Gestión'!U36='Tabla Valoración controles'!$D$5,'Tabla Valoración controles'!$F$5,IF(U36=FORMULAS!$A$10,0,'Tabla Valoración controles'!$F$6)))</f>
        <v>0</v>
      </c>
      <c r="W36" s="63"/>
      <c r="X36" s="65">
        <f>+IF(W36='Tabla Valoración controles'!$D$7,'Tabla Valoración controles'!$F$7,IF(U36=FORMULAS!$A$10,0,'Tabla Valoración controles'!$F$8))</f>
        <v>0</v>
      </c>
      <c r="Y36" s="63"/>
      <c r="Z36" s="64">
        <f>+IF(Y36='Tabla Valoración controles'!$D$9,'Tabla Valoración controles'!$F$9,IF(U36=FORMULAS!$A$10,0,'Tabla Valoración controles'!$F$10))</f>
        <v>0</v>
      </c>
      <c r="AA36" s="63"/>
      <c r="AB36" s="64">
        <f>+IF(AA36='Tabla Valoración controles'!$D$9,'Tabla Valoración controles'!$F$9,IF(W36=FORMULAS!$A$10,0,'Tabla Valoración controles'!$F$10))</f>
        <v>0</v>
      </c>
      <c r="AC36" s="63"/>
      <c r="AD36" s="64">
        <f>+IF(AC36='Tabla Valoración controles'!$D$13,'Tabla Valoración controles'!$F$13,'Tabla Valoración controles'!$F$14)</f>
        <v>0</v>
      </c>
      <c r="AE36" s="66"/>
      <c r="AF36" s="67"/>
      <c r="AG36" s="65"/>
      <c r="AH36" s="67"/>
      <c r="AI36" s="65"/>
      <c r="AJ36" s="68"/>
      <c r="AK36" s="63"/>
      <c r="AL36" s="69"/>
      <c r="AM36" s="72"/>
      <c r="AN36" s="70"/>
      <c r="AO36" s="70"/>
      <c r="AP36" s="70"/>
      <c r="AQ36" s="70"/>
      <c r="AR36" s="70"/>
      <c r="AS36" s="70"/>
      <c r="AT36" s="70"/>
      <c r="AU36" s="70"/>
      <c r="AV36" s="70"/>
      <c r="AW36" s="70"/>
      <c r="AX36" s="70"/>
      <c r="AY36" s="70"/>
      <c r="AZ36" s="70"/>
      <c r="BA36" s="70"/>
      <c r="BB36" s="70"/>
      <c r="BC36" s="131">
        <f t="shared" si="16"/>
        <v>0</v>
      </c>
      <c r="BD36" s="120">
        <f t="shared" si="22"/>
        <v>0</v>
      </c>
      <c r="BE36" s="120">
        <f t="shared" si="14"/>
        <v>0.28799999999999998</v>
      </c>
      <c r="BF36" s="275"/>
      <c r="BG36" s="275"/>
      <c r="BH36" s="275"/>
      <c r="BI36" s="275"/>
      <c r="BJ36" s="323"/>
      <c r="BK36" s="272"/>
      <c r="BL36" s="329"/>
      <c r="BM36" s="124"/>
      <c r="BN36" s="124"/>
      <c r="BO36" s="124"/>
      <c r="BP36" s="124"/>
      <c r="BQ36" s="124"/>
      <c r="BR36" s="124"/>
      <c r="BS36" s="124"/>
      <c r="BT36" s="267"/>
      <c r="BU36" s="267"/>
      <c r="BV36" s="267"/>
      <c r="BW36" s="267"/>
      <c r="BX36" s="267"/>
      <c r="BY36" s="267"/>
      <c r="BZ36" s="267"/>
      <c r="CA36" s="267"/>
      <c r="CB36" s="152"/>
      <c r="CC36" s="152"/>
      <c r="CD36" s="124"/>
      <c r="CE36" s="152"/>
      <c r="CF36" s="152"/>
      <c r="CG36" s="152"/>
      <c r="CH36" s="152"/>
      <c r="CI36" s="152"/>
      <c r="CJ36" s="267"/>
      <c r="CK36" s="267"/>
      <c r="CL36" s="267"/>
      <c r="CM36" s="267"/>
      <c r="CN36" s="267"/>
      <c r="CO36" s="267"/>
      <c r="CP36" s="267"/>
      <c r="CQ36" s="267"/>
      <c r="CR36" s="267"/>
      <c r="CS36" s="70"/>
      <c r="CT36" s="70"/>
      <c r="CU36" s="70"/>
    </row>
    <row r="37" spans="1:99" ht="17.25" customHeight="1" x14ac:dyDescent="0.2">
      <c r="A37" s="237"/>
      <c r="B37" s="244"/>
      <c r="C37" s="237"/>
      <c r="D37" s="237"/>
      <c r="E37" s="244"/>
      <c r="F37" s="244"/>
      <c r="G37" s="244"/>
      <c r="H37" s="283"/>
      <c r="I37" s="247"/>
      <c r="J37" s="250"/>
      <c r="K37" s="253"/>
      <c r="L37" s="256"/>
      <c r="M37" s="259"/>
      <c r="N37" s="253"/>
      <c r="O37" s="262"/>
      <c r="P37" s="262"/>
      <c r="Q37" s="272"/>
      <c r="R37" s="62"/>
      <c r="S37" s="51"/>
      <c r="T37" s="122">
        <f>VLOOKUP(U37,FORMULAS!$A$15:$B$18,2,0)</f>
        <v>0</v>
      </c>
      <c r="U37" s="63" t="s">
        <v>164</v>
      </c>
      <c r="V37" s="64">
        <f>+IF(U37='Tabla Valoración controles'!$D$4,'Tabla Valoración controles'!$F$4,IF('208-PLA-Ft-78 Mapa Gestión'!U37='Tabla Valoración controles'!$D$5,'Tabla Valoración controles'!$F$5,IF(U37=FORMULAS!$A$10,0,'Tabla Valoración controles'!$F$6)))</f>
        <v>0</v>
      </c>
      <c r="W37" s="63"/>
      <c r="X37" s="65">
        <f>+IF(W37='Tabla Valoración controles'!$D$7,'Tabla Valoración controles'!$F$7,IF(U37=FORMULAS!$A$10,0,'Tabla Valoración controles'!$F$8))</f>
        <v>0</v>
      </c>
      <c r="Y37" s="63"/>
      <c r="Z37" s="64">
        <f>+IF(Y37='Tabla Valoración controles'!$D$9,'Tabla Valoración controles'!$F$9,IF(U37=FORMULAS!$A$10,0,'Tabla Valoración controles'!$F$10))</f>
        <v>0</v>
      </c>
      <c r="AA37" s="63"/>
      <c r="AB37" s="64">
        <f>+IF(AA37='Tabla Valoración controles'!$D$9,'Tabla Valoración controles'!$F$9,IF(W37=FORMULAS!$A$10,0,'Tabla Valoración controles'!$F$10))</f>
        <v>0</v>
      </c>
      <c r="AC37" s="63"/>
      <c r="AD37" s="64">
        <f>+IF(AC37='Tabla Valoración controles'!$D$13,'Tabla Valoración controles'!$F$13,'Tabla Valoración controles'!$F$14)</f>
        <v>0</v>
      </c>
      <c r="AE37" s="66"/>
      <c r="AF37" s="67"/>
      <c r="AG37" s="65"/>
      <c r="AH37" s="67"/>
      <c r="AI37" s="65"/>
      <c r="AJ37" s="68"/>
      <c r="AK37" s="63"/>
      <c r="AL37" s="69"/>
      <c r="AM37" s="72"/>
      <c r="AN37" s="70"/>
      <c r="AO37" s="70"/>
      <c r="AP37" s="70"/>
      <c r="AQ37" s="70"/>
      <c r="AR37" s="70"/>
      <c r="AS37" s="70"/>
      <c r="AT37" s="70"/>
      <c r="AU37" s="70"/>
      <c r="AV37" s="70"/>
      <c r="AW37" s="70"/>
      <c r="AX37" s="70"/>
      <c r="AY37" s="70"/>
      <c r="AZ37" s="70"/>
      <c r="BA37" s="70"/>
      <c r="BB37" s="70"/>
      <c r="BC37" s="131">
        <f t="shared" si="16"/>
        <v>0</v>
      </c>
      <c r="BD37" s="120">
        <f t="shared" si="22"/>
        <v>0</v>
      </c>
      <c r="BE37" s="120">
        <f t="shared" si="14"/>
        <v>0.28799999999999998</v>
      </c>
      <c r="BF37" s="275"/>
      <c r="BG37" s="275"/>
      <c r="BH37" s="275"/>
      <c r="BI37" s="275"/>
      <c r="BJ37" s="323"/>
      <c r="BK37" s="272"/>
      <c r="BL37" s="329"/>
      <c r="BM37" s="124"/>
      <c r="BN37" s="124"/>
      <c r="BO37" s="124"/>
      <c r="BP37" s="124"/>
      <c r="BQ37" s="124"/>
      <c r="BR37" s="124"/>
      <c r="BS37" s="124"/>
      <c r="BT37" s="267"/>
      <c r="BU37" s="267"/>
      <c r="BV37" s="267"/>
      <c r="BW37" s="267"/>
      <c r="BX37" s="267"/>
      <c r="BY37" s="267"/>
      <c r="BZ37" s="267"/>
      <c r="CA37" s="267"/>
      <c r="CB37" s="152"/>
      <c r="CC37" s="152"/>
      <c r="CD37" s="124"/>
      <c r="CE37" s="152"/>
      <c r="CF37" s="152"/>
      <c r="CG37" s="152"/>
      <c r="CH37" s="152"/>
      <c r="CI37" s="152"/>
      <c r="CJ37" s="267"/>
      <c r="CK37" s="267"/>
      <c r="CL37" s="267"/>
      <c r="CM37" s="267"/>
      <c r="CN37" s="267"/>
      <c r="CO37" s="267"/>
      <c r="CP37" s="267"/>
      <c r="CQ37" s="267"/>
      <c r="CR37" s="267"/>
      <c r="CS37" s="70"/>
      <c r="CT37" s="70"/>
      <c r="CU37" s="70"/>
    </row>
    <row r="38" spans="1:99" ht="17.25" customHeight="1" x14ac:dyDescent="0.2">
      <c r="A38" s="238"/>
      <c r="B38" s="245"/>
      <c r="C38" s="238"/>
      <c r="D38" s="238"/>
      <c r="E38" s="245"/>
      <c r="F38" s="245"/>
      <c r="G38" s="245"/>
      <c r="H38" s="284"/>
      <c r="I38" s="248"/>
      <c r="J38" s="251"/>
      <c r="K38" s="254"/>
      <c r="L38" s="257"/>
      <c r="M38" s="260"/>
      <c r="N38" s="254"/>
      <c r="O38" s="263"/>
      <c r="P38" s="263"/>
      <c r="Q38" s="273"/>
      <c r="R38" s="62"/>
      <c r="S38" s="51"/>
      <c r="T38" s="122">
        <f>VLOOKUP(U38,FORMULAS!$A$15:$B$18,2,0)</f>
        <v>0</v>
      </c>
      <c r="U38" s="63" t="s">
        <v>164</v>
      </c>
      <c r="V38" s="64">
        <f>+IF(U38='Tabla Valoración controles'!$D$4,'Tabla Valoración controles'!$F$4,IF('208-PLA-Ft-78 Mapa Gestión'!U38='Tabla Valoración controles'!$D$5,'Tabla Valoración controles'!$F$5,IF(U38=FORMULAS!$A$10,0,'Tabla Valoración controles'!$F$6)))</f>
        <v>0</v>
      </c>
      <c r="W38" s="63"/>
      <c r="X38" s="65">
        <f>+IF(W38='Tabla Valoración controles'!$D$7,'Tabla Valoración controles'!$F$7,IF(U38=FORMULAS!$A$10,0,'Tabla Valoración controles'!$F$8))</f>
        <v>0</v>
      </c>
      <c r="Y38" s="63"/>
      <c r="Z38" s="64">
        <f>+IF(Y38='Tabla Valoración controles'!$D$9,'Tabla Valoración controles'!$F$9,IF(U38=FORMULAS!$A$10,0,'Tabla Valoración controles'!$F$10))</f>
        <v>0</v>
      </c>
      <c r="AA38" s="63"/>
      <c r="AB38" s="64">
        <f>+IF(AA38='Tabla Valoración controles'!$D$9,'Tabla Valoración controles'!$F$9,IF(W38=FORMULAS!$A$10,0,'Tabla Valoración controles'!$F$10))</f>
        <v>0</v>
      </c>
      <c r="AC38" s="63"/>
      <c r="AD38" s="64">
        <f>+IF(AC38='Tabla Valoración controles'!$D$13,'Tabla Valoración controles'!$F$13,'Tabla Valoración controles'!$F$14)</f>
        <v>0</v>
      </c>
      <c r="AE38" s="66"/>
      <c r="AF38" s="67"/>
      <c r="AG38" s="65"/>
      <c r="AH38" s="67"/>
      <c r="AI38" s="65"/>
      <c r="AJ38" s="68"/>
      <c r="AK38" s="63"/>
      <c r="AL38" s="69"/>
      <c r="AM38" s="72"/>
      <c r="AN38" s="70"/>
      <c r="AO38" s="70"/>
      <c r="AP38" s="70"/>
      <c r="AQ38" s="70"/>
      <c r="AR38" s="70"/>
      <c r="AS38" s="70"/>
      <c r="AT38" s="70"/>
      <c r="AU38" s="70"/>
      <c r="AV38" s="70"/>
      <c r="AW38" s="70"/>
      <c r="AX38" s="70"/>
      <c r="AY38" s="70"/>
      <c r="AZ38" s="70"/>
      <c r="BA38" s="70"/>
      <c r="BB38" s="70"/>
      <c r="BC38" s="131">
        <f t="shared" si="16"/>
        <v>0</v>
      </c>
      <c r="BD38" s="120">
        <f t="shared" si="22"/>
        <v>0</v>
      </c>
      <c r="BE38" s="120">
        <f t="shared" si="14"/>
        <v>0.28799999999999998</v>
      </c>
      <c r="BF38" s="275"/>
      <c r="BG38" s="275"/>
      <c r="BH38" s="275"/>
      <c r="BI38" s="275"/>
      <c r="BJ38" s="323"/>
      <c r="BK38" s="273"/>
      <c r="BL38" s="330"/>
      <c r="BM38" s="124"/>
      <c r="BN38" s="124"/>
      <c r="BO38" s="124"/>
      <c r="BP38" s="124"/>
      <c r="BQ38" s="124"/>
      <c r="BR38" s="124"/>
      <c r="BS38" s="124"/>
      <c r="BT38" s="267"/>
      <c r="BU38" s="267"/>
      <c r="BV38" s="267"/>
      <c r="BW38" s="267"/>
      <c r="BX38" s="267"/>
      <c r="BY38" s="267"/>
      <c r="BZ38" s="267"/>
      <c r="CA38" s="267"/>
      <c r="CB38" s="152"/>
      <c r="CC38" s="152"/>
      <c r="CD38" s="124"/>
      <c r="CE38" s="152"/>
      <c r="CF38" s="152"/>
      <c r="CG38" s="152"/>
      <c r="CH38" s="152"/>
      <c r="CI38" s="152"/>
      <c r="CJ38" s="267"/>
      <c r="CK38" s="267"/>
      <c r="CL38" s="267"/>
      <c r="CM38" s="267"/>
      <c r="CN38" s="267"/>
      <c r="CO38" s="267"/>
      <c r="CP38" s="267"/>
      <c r="CQ38" s="267"/>
      <c r="CR38" s="267"/>
      <c r="CS38" s="70"/>
      <c r="CT38" s="70"/>
      <c r="CU38" s="70"/>
    </row>
    <row r="39" spans="1:99" ht="229.5" x14ac:dyDescent="0.2">
      <c r="A39" s="236">
        <v>6</v>
      </c>
      <c r="B39" s="243" t="s">
        <v>185</v>
      </c>
      <c r="C39" s="236" t="str">
        <f>VLOOKUP(B39,FORMULAS!$A$30:$B$46,2,0)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39" s="236" t="str">
        <f>VLOOKUP(B39,FORMULAS!$A$30:$C$46,3,0)</f>
        <v>Director de Reasentamientos</v>
      </c>
      <c r="E39" s="243" t="s">
        <v>280</v>
      </c>
      <c r="F39" s="246" t="s">
        <v>474</v>
      </c>
      <c r="G39" s="246" t="s">
        <v>310</v>
      </c>
      <c r="H39" s="264" t="s">
        <v>475</v>
      </c>
      <c r="I39" s="246" t="s">
        <v>281</v>
      </c>
      <c r="J39" s="249">
        <v>600</v>
      </c>
      <c r="K39" s="252" t="str">
        <f>+IF(L39=FORMULAS!$N$2,FORMULAS!$O$2,IF('208-PLA-Ft-78 Mapa Gestión'!L39:L44=FORMULAS!$N$3,FORMULAS!$O$3,IF('208-PLA-Ft-78 Mapa Gestión'!L39:L44=FORMULAS!$N$4,FORMULAS!$O$4,IF('208-PLA-Ft-78 Mapa Gestión'!L39:L44=FORMULAS!$N$5,FORMULAS!$O$5,IF('208-PLA-Ft-78 Mapa Gestión'!L39:L44=FORMULAS!$N$6,FORMULAS!$O$6)))))</f>
        <v>Alta</v>
      </c>
      <c r="L39" s="255">
        <f>+IF(J39&lt;=FORMULAS!$M$2,FORMULAS!$N$2,IF('208-PLA-Ft-78 Mapa Gestión'!J39&lt;=FORMULAS!$M$3,FORMULAS!$N$3,IF('208-PLA-Ft-78 Mapa Gestión'!J39&lt;=FORMULAS!$M$4,FORMULAS!$N$4,IF('208-PLA-Ft-78 Mapa Gestión'!J39&lt;=FORMULAS!$M$5,FORMULAS!$N$5,FORMULAS!$N$6))))</f>
        <v>0.8</v>
      </c>
      <c r="M39" s="258" t="s">
        <v>283</v>
      </c>
      <c r="N39" s="252" t="str">
        <f>+IF(M39=FORMULAS!$H$2,FORMULAS!$I$2,IF('208-PLA-Ft-78 Mapa Gestión'!M39:M44=FORMULAS!$H$3,FORMULAS!$I$3,IF('208-PLA-Ft-78 Mapa Gestión'!M39:M44=FORMULAS!$H$4,FORMULAS!$I$4,IF('208-PLA-Ft-78 Mapa Gestión'!M39:M44=FORMULAS!$H$5,FORMULAS!$I$5,IF('208-PLA-Ft-78 Mapa Gestión'!M39:M44=FORMULAS!$H$6,FORMULAS!$I$6,IF('208-PLA-Ft-78 Mapa Gestión'!M39:M44=FORMULAS!$H$7,FORMULAS!$I$7,IF('208-PLA-Ft-78 Mapa Gestión'!M39:M44=FORMULAS!$H$8,FORMULAS!$I$8,IF('208-PLA-Ft-78 Mapa Gestión'!M39:M44=FORMULAS!$H$9,FORMULAS!$I$9,IF('208-PLA-Ft-78 Mapa Gestión'!M39:M44=FORMULAS!$H$10,FORMULAS!$I$10,IF('208-PLA-Ft-78 Mapa Gestión'!M39:M44=FORMULAS!$H$11,FORMULAS!$I$11))))))))))</f>
        <v>Menor</v>
      </c>
      <c r="O39" s="261">
        <f>VLOOKUP(N39,FORMULAS!$I$1:$J$6,2,0)</f>
        <v>0.4</v>
      </c>
      <c r="P39" s="261" t="str">
        <f t="shared" ref="P39" si="23">CONCATENATE(N39,K39)</f>
        <v>MenorAlta</v>
      </c>
      <c r="Q39" s="271" t="str">
        <f>VLOOKUP(P39,FORMULAS!$K$17:$L$42,2,0)</f>
        <v>Moderado</v>
      </c>
      <c r="R39" s="122">
        <v>1</v>
      </c>
      <c r="S39" s="51" t="s">
        <v>535</v>
      </c>
      <c r="T39" s="122" t="str">
        <f>VLOOKUP(U39,FORMULAS!$A$15:$B$18,2,0)</f>
        <v>Probabilidad</v>
      </c>
      <c r="U39" s="63" t="s">
        <v>13</v>
      </c>
      <c r="V39" s="64">
        <f>+IF(U39='Tabla Valoración controles'!$D$4,'Tabla Valoración controles'!$F$4,IF('208-PLA-Ft-78 Mapa Gestión'!U39='Tabla Valoración controles'!$D$5,'Tabla Valoración controles'!$F$5,IF(U39=FORMULAS!$A$10,0,'Tabla Valoración controles'!$F$6)))</f>
        <v>0.25</v>
      </c>
      <c r="W39" s="63" t="s">
        <v>8</v>
      </c>
      <c r="X39" s="65">
        <f>+IF(W39='Tabla Valoración controles'!$D$7,'Tabla Valoración controles'!$F$7,IF(U39=FORMULAS!$A$10,0,'Tabla Valoración controles'!$F$8))</f>
        <v>0.15</v>
      </c>
      <c r="Y39" s="63" t="s">
        <v>19</v>
      </c>
      <c r="Z39" s="64">
        <f>+IF(Y39='Tabla Valoración controles'!$D$9,'Tabla Valoración controles'!$F$9,IF(U39=FORMULAS!$A$10,0,'Tabla Valoración controles'!$F$10))</f>
        <v>0</v>
      </c>
      <c r="AA39" s="63" t="s">
        <v>22</v>
      </c>
      <c r="AB39" s="64">
        <f>+IF(AA39='Tabla Valoración controles'!$D$9,'Tabla Valoración controles'!$F$9,IF(W39=FORMULAS!$A$10,0,'Tabla Valoración controles'!$F$10))</f>
        <v>0</v>
      </c>
      <c r="AC39" s="63" t="s">
        <v>102</v>
      </c>
      <c r="AD39" s="64">
        <f>+IF(AC39='Tabla Valoración controles'!$D$13,'Tabla Valoración controles'!$F$13,'Tabla Valoración controles'!$F$14)</f>
        <v>0</v>
      </c>
      <c r="AE39" s="66"/>
      <c r="AF39" s="67"/>
      <c r="AG39" s="65"/>
      <c r="AH39" s="67"/>
      <c r="AI39" s="65"/>
      <c r="AJ39" s="68"/>
      <c r="AK39" s="63"/>
      <c r="AL39" s="69"/>
      <c r="AM39" s="72"/>
      <c r="AN39" s="70"/>
      <c r="AO39" s="70"/>
      <c r="AP39" s="70"/>
      <c r="AQ39" s="70"/>
      <c r="AR39" s="70"/>
      <c r="AS39" s="70"/>
      <c r="AT39" s="70"/>
      <c r="AU39" s="70"/>
      <c r="AV39" s="70"/>
      <c r="AW39" s="70"/>
      <c r="AX39" s="70"/>
      <c r="AY39" s="70"/>
      <c r="AZ39" s="70"/>
      <c r="BA39" s="70"/>
      <c r="BB39" s="70"/>
      <c r="BC39" s="131">
        <f t="shared" si="16"/>
        <v>0.4</v>
      </c>
      <c r="BD39" s="120">
        <f>+IF(T39=FORMULAS!$A$8,'208-PLA-Ft-78 Mapa Gestión'!BC39*'208-PLA-Ft-78 Mapa Gestión'!L39:L44,'208-PLA-Ft-78 Mapa Gestión'!BC39*'208-PLA-Ft-78 Mapa Gestión'!O39:O44)</f>
        <v>0.32000000000000006</v>
      </c>
      <c r="BE39" s="120">
        <f>+IF(T39=FORMULAS!$A$8,'208-PLA-Ft-78 Mapa Gestión'!L39:L44-'208-PLA-Ft-78 Mapa Gestión'!BD39,0)</f>
        <v>0.48</v>
      </c>
      <c r="BF39" s="274">
        <f t="shared" ref="BF39" si="24">+BE44</f>
        <v>0.48</v>
      </c>
      <c r="BG39" s="274" t="str">
        <f>+IF(BF39&lt;=FORMULAS!$N$2,FORMULAS!$O$2,IF(BF39&lt;=FORMULAS!$N$3,FORMULAS!$O$3,IF(BF39&lt;=FORMULAS!$N$4,FORMULAS!$O$4,IF(BF39&lt;=FORMULAS!$N$5,FORMULAS!$O$5,FORMULAS!O36))))</f>
        <v>Media</v>
      </c>
      <c r="BH39" s="274" t="str">
        <f>+IF(T39=FORMULAS!$A$9,BE44,'208-PLA-Ft-78 Mapa Gestión'!N39:N44)</f>
        <v>Menor</v>
      </c>
      <c r="BI39" s="274">
        <f>+IF(T39=FORMULAS!B39,'208-PLA-Ft-78 Mapa Gestión'!BE44,'208-PLA-Ft-78 Mapa Gestión'!O39:O44)</f>
        <v>0.4</v>
      </c>
      <c r="BJ39" s="323" t="str">
        <f t="shared" ref="BJ39" si="25">CONCATENATE(BH39,BG39)</f>
        <v>MenorMedia</v>
      </c>
      <c r="BK39" s="271" t="str">
        <f>VLOOKUP(BJ39,FORMULAS!$K$17:$L$42,2,0)</f>
        <v>Moderado</v>
      </c>
      <c r="BL39" s="328" t="s">
        <v>171</v>
      </c>
      <c r="BM39" s="239" t="s">
        <v>311</v>
      </c>
      <c r="BN39" s="239" t="s">
        <v>312</v>
      </c>
      <c r="BO39" s="331">
        <v>44200</v>
      </c>
      <c r="BP39" s="331">
        <v>44545</v>
      </c>
      <c r="BQ39" s="239" t="s">
        <v>314</v>
      </c>
      <c r="BR39" s="239" t="s">
        <v>313</v>
      </c>
      <c r="BS39" s="267"/>
      <c r="BT39" s="267"/>
      <c r="BU39" s="267"/>
      <c r="BV39" s="267"/>
      <c r="BW39" s="267"/>
      <c r="BX39" s="267"/>
      <c r="BY39" s="267"/>
      <c r="BZ39" s="267"/>
      <c r="CA39" s="267"/>
      <c r="CB39" s="186">
        <v>0</v>
      </c>
      <c r="CC39" s="187" t="s">
        <v>683</v>
      </c>
      <c r="CD39" s="186">
        <v>0</v>
      </c>
      <c r="CE39" s="187" t="s">
        <v>684</v>
      </c>
      <c r="CF39" s="186">
        <v>0</v>
      </c>
      <c r="CG39" s="187" t="s">
        <v>685</v>
      </c>
      <c r="CH39" s="186">
        <v>0.5</v>
      </c>
      <c r="CI39" s="187" t="s">
        <v>771</v>
      </c>
      <c r="CJ39" s="267"/>
      <c r="CK39" s="267"/>
      <c r="CL39" s="267"/>
      <c r="CM39" s="267"/>
      <c r="CN39" s="267"/>
      <c r="CO39" s="267"/>
      <c r="CP39" s="267"/>
      <c r="CQ39" s="267"/>
      <c r="CR39" s="267"/>
      <c r="CS39" s="189">
        <v>44446</v>
      </c>
      <c r="CT39" s="185" t="s">
        <v>38</v>
      </c>
      <c r="CU39" s="123" t="s">
        <v>670</v>
      </c>
    </row>
    <row r="40" spans="1:99" ht="17.25" customHeight="1" x14ac:dyDescent="0.2">
      <c r="A40" s="237"/>
      <c r="B40" s="244"/>
      <c r="C40" s="237"/>
      <c r="D40" s="237"/>
      <c r="E40" s="244"/>
      <c r="F40" s="247"/>
      <c r="G40" s="247"/>
      <c r="H40" s="265"/>
      <c r="I40" s="247"/>
      <c r="J40" s="250"/>
      <c r="K40" s="253"/>
      <c r="L40" s="256"/>
      <c r="M40" s="259"/>
      <c r="N40" s="253"/>
      <c r="O40" s="262"/>
      <c r="P40" s="262"/>
      <c r="Q40" s="272"/>
      <c r="R40" s="62"/>
      <c r="S40" s="51"/>
      <c r="T40" s="122">
        <f>VLOOKUP(U40,FORMULAS!$A$15:$B$18,2,0)</f>
        <v>0</v>
      </c>
      <c r="U40" s="63" t="s">
        <v>164</v>
      </c>
      <c r="V40" s="64">
        <f>+IF(U40='Tabla Valoración controles'!$D$4,'Tabla Valoración controles'!$F$4,IF('208-PLA-Ft-78 Mapa Gestión'!U40='Tabla Valoración controles'!$D$5,'Tabla Valoración controles'!$F$5,IF(U40=FORMULAS!$A$10,0,'Tabla Valoración controles'!$F$6)))</f>
        <v>0</v>
      </c>
      <c r="W40" s="63"/>
      <c r="X40" s="65">
        <f>+IF(W40='Tabla Valoración controles'!$D$7,'Tabla Valoración controles'!$F$7,IF(U40=FORMULAS!$A$10,0,'Tabla Valoración controles'!$F$8))</f>
        <v>0</v>
      </c>
      <c r="Y40" s="63"/>
      <c r="Z40" s="64">
        <f>+IF(Y40='Tabla Valoración controles'!$D$9,'Tabla Valoración controles'!$F$9,IF(U40=FORMULAS!$A$10,0,'Tabla Valoración controles'!$F$10))</f>
        <v>0</v>
      </c>
      <c r="AA40" s="63"/>
      <c r="AB40" s="64">
        <f>+IF(AA40='Tabla Valoración controles'!$D$9,'Tabla Valoración controles'!$F$9,IF(W40=FORMULAS!$A$10,0,'Tabla Valoración controles'!$F$10))</f>
        <v>0</v>
      </c>
      <c r="AC40" s="63"/>
      <c r="AD40" s="64">
        <f>+IF(AC40='Tabla Valoración controles'!$D$13,'Tabla Valoración controles'!$F$13,'Tabla Valoración controles'!$F$14)</f>
        <v>0</v>
      </c>
      <c r="AE40" s="66"/>
      <c r="AF40" s="67"/>
      <c r="AG40" s="65"/>
      <c r="AH40" s="67"/>
      <c r="AI40" s="65"/>
      <c r="AJ40" s="68"/>
      <c r="AK40" s="63"/>
      <c r="AL40" s="69"/>
      <c r="AM40" s="72"/>
      <c r="AN40" s="70"/>
      <c r="AO40" s="70"/>
      <c r="AP40" s="70"/>
      <c r="AQ40" s="70"/>
      <c r="AR40" s="70"/>
      <c r="AS40" s="70"/>
      <c r="AT40" s="70"/>
      <c r="AU40" s="70"/>
      <c r="AV40" s="70"/>
      <c r="AW40" s="70"/>
      <c r="AX40" s="70"/>
      <c r="AY40" s="70"/>
      <c r="AZ40" s="70"/>
      <c r="BA40" s="70"/>
      <c r="BB40" s="70"/>
      <c r="BC40" s="120">
        <f t="shared" si="16"/>
        <v>0</v>
      </c>
      <c r="BD40" s="120">
        <f t="shared" ref="BD40" si="26">+BC40*BE39</f>
        <v>0</v>
      </c>
      <c r="BE40" s="120">
        <f t="shared" ref="BE40" si="27">+BE39-BD40</f>
        <v>0.48</v>
      </c>
      <c r="BF40" s="275"/>
      <c r="BG40" s="275"/>
      <c r="BH40" s="275"/>
      <c r="BI40" s="275"/>
      <c r="BJ40" s="323"/>
      <c r="BK40" s="272"/>
      <c r="BL40" s="329"/>
      <c r="BM40" s="239"/>
      <c r="BN40" s="239"/>
      <c r="BO40" s="239"/>
      <c r="BP40" s="239"/>
      <c r="BQ40" s="239"/>
      <c r="BR40" s="239"/>
      <c r="BS40" s="267"/>
      <c r="BT40" s="267"/>
      <c r="BU40" s="267"/>
      <c r="BV40" s="267"/>
      <c r="BW40" s="267"/>
      <c r="BX40" s="267"/>
      <c r="BY40" s="267"/>
      <c r="BZ40" s="267"/>
      <c r="CA40" s="267"/>
      <c r="CB40" s="124"/>
      <c r="CC40" s="124"/>
      <c r="CD40" s="124"/>
      <c r="CE40" s="124"/>
      <c r="CF40" s="124"/>
      <c r="CG40" s="124"/>
      <c r="CH40" s="124"/>
      <c r="CI40" s="124"/>
      <c r="CJ40" s="267"/>
      <c r="CK40" s="267"/>
      <c r="CL40" s="267"/>
      <c r="CM40" s="267"/>
      <c r="CN40" s="267"/>
      <c r="CO40" s="267"/>
      <c r="CP40" s="267"/>
      <c r="CQ40" s="267"/>
      <c r="CR40" s="267"/>
      <c r="CS40" s="70"/>
      <c r="CT40" s="70"/>
      <c r="CU40" s="70"/>
    </row>
    <row r="41" spans="1:99" ht="17.25" customHeight="1" x14ac:dyDescent="0.2">
      <c r="A41" s="237"/>
      <c r="B41" s="244"/>
      <c r="C41" s="237"/>
      <c r="D41" s="237"/>
      <c r="E41" s="244"/>
      <c r="F41" s="247"/>
      <c r="G41" s="247"/>
      <c r="H41" s="265"/>
      <c r="I41" s="247"/>
      <c r="J41" s="250"/>
      <c r="K41" s="253"/>
      <c r="L41" s="256"/>
      <c r="M41" s="259"/>
      <c r="N41" s="253"/>
      <c r="O41" s="262"/>
      <c r="P41" s="262"/>
      <c r="Q41" s="272"/>
      <c r="R41" s="62"/>
      <c r="S41" s="51"/>
      <c r="T41" s="122">
        <f>VLOOKUP(U41,FORMULAS!$A$15:$B$18,2,0)</f>
        <v>0</v>
      </c>
      <c r="U41" s="63" t="s">
        <v>164</v>
      </c>
      <c r="V41" s="64">
        <f>+IF(U41='Tabla Valoración controles'!$D$4,'Tabla Valoración controles'!$F$4,IF('208-PLA-Ft-78 Mapa Gestión'!U41='Tabla Valoración controles'!$D$5,'Tabla Valoración controles'!$F$5,IF(U41=FORMULAS!$A$10,0,'Tabla Valoración controles'!$F$6)))</f>
        <v>0</v>
      </c>
      <c r="W41" s="63"/>
      <c r="X41" s="65">
        <f>+IF(W41='Tabla Valoración controles'!$D$7,'Tabla Valoración controles'!$F$7,IF(U41=FORMULAS!$A$10,0,'Tabla Valoración controles'!$F$8))</f>
        <v>0</v>
      </c>
      <c r="Y41" s="63"/>
      <c r="Z41" s="64">
        <f>+IF(Y41='Tabla Valoración controles'!$D$9,'Tabla Valoración controles'!$F$9,IF(U41=FORMULAS!$A$10,0,'Tabla Valoración controles'!$F$10))</f>
        <v>0</v>
      </c>
      <c r="AA41" s="63"/>
      <c r="AB41" s="64">
        <f>+IF(AA41='Tabla Valoración controles'!$D$9,'Tabla Valoración controles'!$F$9,IF(W41=FORMULAS!$A$10,0,'Tabla Valoración controles'!$F$10))</f>
        <v>0</v>
      </c>
      <c r="AC41" s="63"/>
      <c r="AD41" s="64">
        <f>+IF(AC41='Tabla Valoración controles'!$D$13,'Tabla Valoración controles'!$F$13,'Tabla Valoración controles'!$F$14)</f>
        <v>0</v>
      </c>
      <c r="AE41" s="66"/>
      <c r="AF41" s="67"/>
      <c r="AG41" s="65"/>
      <c r="AH41" s="67"/>
      <c r="AI41" s="65"/>
      <c r="AJ41" s="68"/>
      <c r="AK41" s="63"/>
      <c r="AL41" s="69"/>
      <c r="AM41" s="72"/>
      <c r="AN41" s="70"/>
      <c r="AO41" s="70"/>
      <c r="AP41" s="70"/>
      <c r="AQ41" s="70"/>
      <c r="AR41" s="70"/>
      <c r="AS41" s="70"/>
      <c r="AT41" s="70"/>
      <c r="AU41" s="70"/>
      <c r="AV41" s="70"/>
      <c r="AW41" s="70"/>
      <c r="AX41" s="70"/>
      <c r="AY41" s="70"/>
      <c r="AZ41" s="70"/>
      <c r="BA41" s="70"/>
      <c r="BB41" s="70"/>
      <c r="BC41" s="120">
        <f t="shared" si="16"/>
        <v>0</v>
      </c>
      <c r="BD41" s="120">
        <f t="shared" ref="BD41:BD44" si="28">+BD40*BC41</f>
        <v>0</v>
      </c>
      <c r="BE41" s="120">
        <f t="shared" si="14"/>
        <v>0.48</v>
      </c>
      <c r="BF41" s="275"/>
      <c r="BG41" s="275"/>
      <c r="BH41" s="275"/>
      <c r="BI41" s="275"/>
      <c r="BJ41" s="323"/>
      <c r="BK41" s="272"/>
      <c r="BL41" s="329"/>
      <c r="BM41" s="239"/>
      <c r="BN41" s="239"/>
      <c r="BO41" s="239"/>
      <c r="BP41" s="239"/>
      <c r="BQ41" s="239"/>
      <c r="BR41" s="239"/>
      <c r="BS41" s="267"/>
      <c r="BT41" s="267"/>
      <c r="BU41" s="267"/>
      <c r="BV41" s="267"/>
      <c r="BW41" s="267"/>
      <c r="BX41" s="267"/>
      <c r="BY41" s="267"/>
      <c r="BZ41" s="267"/>
      <c r="CA41" s="267"/>
      <c r="CB41" s="124"/>
      <c r="CC41" s="124"/>
      <c r="CD41" s="124"/>
      <c r="CE41" s="124"/>
      <c r="CF41" s="124"/>
      <c r="CG41" s="124"/>
      <c r="CH41" s="124"/>
      <c r="CI41" s="124"/>
      <c r="CJ41" s="267"/>
      <c r="CK41" s="267"/>
      <c r="CL41" s="267"/>
      <c r="CM41" s="267"/>
      <c r="CN41" s="267"/>
      <c r="CO41" s="267"/>
      <c r="CP41" s="267"/>
      <c r="CQ41" s="267"/>
      <c r="CR41" s="267"/>
      <c r="CS41" s="70"/>
      <c r="CT41" s="70"/>
      <c r="CU41" s="70"/>
    </row>
    <row r="42" spans="1:99" ht="17.25" customHeight="1" x14ac:dyDescent="0.2">
      <c r="A42" s="237"/>
      <c r="B42" s="244"/>
      <c r="C42" s="237"/>
      <c r="D42" s="237"/>
      <c r="E42" s="244"/>
      <c r="F42" s="247"/>
      <c r="G42" s="247"/>
      <c r="H42" s="265"/>
      <c r="I42" s="247"/>
      <c r="J42" s="250"/>
      <c r="K42" s="253"/>
      <c r="L42" s="256"/>
      <c r="M42" s="259"/>
      <c r="N42" s="253"/>
      <c r="O42" s="262"/>
      <c r="P42" s="262"/>
      <c r="Q42" s="272"/>
      <c r="R42" s="62"/>
      <c r="S42" s="51"/>
      <c r="T42" s="122">
        <f>VLOOKUP(U42,FORMULAS!$A$15:$B$18,2,0)</f>
        <v>0</v>
      </c>
      <c r="U42" s="63" t="s">
        <v>164</v>
      </c>
      <c r="V42" s="64">
        <f>+IF(U42='Tabla Valoración controles'!$D$4,'Tabla Valoración controles'!$F$4,IF('208-PLA-Ft-78 Mapa Gestión'!U42='Tabla Valoración controles'!$D$5,'Tabla Valoración controles'!$F$5,IF(U42=FORMULAS!$A$10,0,'Tabla Valoración controles'!$F$6)))</f>
        <v>0</v>
      </c>
      <c r="W42" s="63"/>
      <c r="X42" s="65">
        <f>+IF(W42='Tabla Valoración controles'!$D$7,'Tabla Valoración controles'!$F$7,IF(U42=FORMULAS!$A$10,0,'Tabla Valoración controles'!$F$8))</f>
        <v>0</v>
      </c>
      <c r="Y42" s="63"/>
      <c r="Z42" s="64">
        <f>+IF(Y42='Tabla Valoración controles'!$D$9,'Tabla Valoración controles'!$F$9,IF(U42=FORMULAS!$A$10,0,'Tabla Valoración controles'!$F$10))</f>
        <v>0</v>
      </c>
      <c r="AA42" s="63"/>
      <c r="AB42" s="64">
        <f>+IF(AA42='Tabla Valoración controles'!$D$9,'Tabla Valoración controles'!$F$9,IF(W42=FORMULAS!$A$10,0,'Tabla Valoración controles'!$F$10))</f>
        <v>0</v>
      </c>
      <c r="AC42" s="63"/>
      <c r="AD42" s="64">
        <f>+IF(AC42='Tabla Valoración controles'!$D$13,'Tabla Valoración controles'!$F$13,'Tabla Valoración controles'!$F$14)</f>
        <v>0</v>
      </c>
      <c r="AE42" s="66"/>
      <c r="AF42" s="67"/>
      <c r="AG42" s="65"/>
      <c r="AH42" s="67"/>
      <c r="AI42" s="65"/>
      <c r="AJ42" s="68"/>
      <c r="AK42" s="63"/>
      <c r="AL42" s="69"/>
      <c r="AM42" s="72"/>
      <c r="AN42" s="70"/>
      <c r="AO42" s="70"/>
      <c r="AP42" s="70"/>
      <c r="AQ42" s="70"/>
      <c r="AR42" s="70"/>
      <c r="AS42" s="70"/>
      <c r="AT42" s="70"/>
      <c r="AU42" s="70"/>
      <c r="AV42" s="70"/>
      <c r="AW42" s="70"/>
      <c r="AX42" s="70"/>
      <c r="AY42" s="70"/>
      <c r="AZ42" s="70"/>
      <c r="BA42" s="70"/>
      <c r="BB42" s="70"/>
      <c r="BC42" s="120">
        <f t="shared" si="16"/>
        <v>0</v>
      </c>
      <c r="BD42" s="120">
        <f t="shared" si="28"/>
        <v>0</v>
      </c>
      <c r="BE42" s="120">
        <f t="shared" si="14"/>
        <v>0.48</v>
      </c>
      <c r="BF42" s="275"/>
      <c r="BG42" s="275"/>
      <c r="BH42" s="275"/>
      <c r="BI42" s="275"/>
      <c r="BJ42" s="323"/>
      <c r="BK42" s="272"/>
      <c r="BL42" s="329"/>
      <c r="BM42" s="239"/>
      <c r="BN42" s="239"/>
      <c r="BO42" s="239"/>
      <c r="BP42" s="239"/>
      <c r="BQ42" s="239"/>
      <c r="BR42" s="239"/>
      <c r="BS42" s="267"/>
      <c r="BT42" s="267"/>
      <c r="BU42" s="267"/>
      <c r="BV42" s="267"/>
      <c r="BW42" s="267"/>
      <c r="BX42" s="267"/>
      <c r="BY42" s="267"/>
      <c r="BZ42" s="267"/>
      <c r="CA42" s="267"/>
      <c r="CB42" s="124"/>
      <c r="CC42" s="124"/>
      <c r="CD42" s="124"/>
      <c r="CE42" s="124"/>
      <c r="CF42" s="124"/>
      <c r="CG42" s="124"/>
      <c r="CH42" s="124"/>
      <c r="CI42" s="124"/>
      <c r="CJ42" s="267"/>
      <c r="CK42" s="267"/>
      <c r="CL42" s="267"/>
      <c r="CM42" s="267"/>
      <c r="CN42" s="267"/>
      <c r="CO42" s="267"/>
      <c r="CP42" s="267"/>
      <c r="CQ42" s="267"/>
      <c r="CR42" s="267"/>
      <c r="CS42" s="70"/>
      <c r="CT42" s="70"/>
      <c r="CU42" s="70"/>
    </row>
    <row r="43" spans="1:99" ht="17.25" customHeight="1" x14ac:dyDescent="0.2">
      <c r="A43" s="237"/>
      <c r="B43" s="244"/>
      <c r="C43" s="237"/>
      <c r="D43" s="237"/>
      <c r="E43" s="244"/>
      <c r="F43" s="247"/>
      <c r="G43" s="247"/>
      <c r="H43" s="265"/>
      <c r="I43" s="247"/>
      <c r="J43" s="250"/>
      <c r="K43" s="253"/>
      <c r="L43" s="256"/>
      <c r="M43" s="259"/>
      <c r="N43" s="253"/>
      <c r="O43" s="262"/>
      <c r="P43" s="262"/>
      <c r="Q43" s="272"/>
      <c r="R43" s="62"/>
      <c r="S43" s="51"/>
      <c r="T43" s="122">
        <f>VLOOKUP(U43,FORMULAS!$A$15:$B$18,2,0)</f>
        <v>0</v>
      </c>
      <c r="U43" s="63" t="s">
        <v>164</v>
      </c>
      <c r="V43" s="64">
        <f>+IF(U43='Tabla Valoración controles'!$D$4,'Tabla Valoración controles'!$F$4,IF('208-PLA-Ft-78 Mapa Gestión'!U43='Tabla Valoración controles'!$D$5,'Tabla Valoración controles'!$F$5,IF(U43=FORMULAS!$A$10,0,'Tabla Valoración controles'!$F$6)))</f>
        <v>0</v>
      </c>
      <c r="W43" s="63"/>
      <c r="X43" s="65">
        <f>+IF(W43='Tabla Valoración controles'!$D$7,'Tabla Valoración controles'!$F$7,IF(U43=FORMULAS!$A$10,0,'Tabla Valoración controles'!$F$8))</f>
        <v>0</v>
      </c>
      <c r="Y43" s="63"/>
      <c r="Z43" s="64">
        <f>+IF(Y43='Tabla Valoración controles'!$D$9,'Tabla Valoración controles'!$F$9,IF(U43=FORMULAS!$A$10,0,'Tabla Valoración controles'!$F$10))</f>
        <v>0</v>
      </c>
      <c r="AA43" s="63"/>
      <c r="AB43" s="64">
        <f>+IF(AA43='Tabla Valoración controles'!$D$9,'Tabla Valoración controles'!$F$9,IF(W43=FORMULAS!$A$10,0,'Tabla Valoración controles'!$F$10))</f>
        <v>0</v>
      </c>
      <c r="AC43" s="63"/>
      <c r="AD43" s="64">
        <f>+IF(AC43='Tabla Valoración controles'!$D$13,'Tabla Valoración controles'!$F$13,'Tabla Valoración controles'!$F$14)</f>
        <v>0</v>
      </c>
      <c r="AE43" s="66"/>
      <c r="AF43" s="67"/>
      <c r="AG43" s="65"/>
      <c r="AH43" s="67"/>
      <c r="AI43" s="65"/>
      <c r="AJ43" s="68"/>
      <c r="AK43" s="63"/>
      <c r="AL43" s="69"/>
      <c r="AM43" s="72"/>
      <c r="AN43" s="70"/>
      <c r="AO43" s="70"/>
      <c r="AP43" s="70"/>
      <c r="AQ43" s="70"/>
      <c r="AR43" s="70"/>
      <c r="AS43" s="70"/>
      <c r="AT43" s="70"/>
      <c r="AU43" s="70"/>
      <c r="AV43" s="70"/>
      <c r="AW43" s="70"/>
      <c r="AX43" s="70"/>
      <c r="AY43" s="70"/>
      <c r="AZ43" s="70"/>
      <c r="BA43" s="70"/>
      <c r="BB43" s="70"/>
      <c r="BC43" s="120">
        <f t="shared" si="16"/>
        <v>0</v>
      </c>
      <c r="BD43" s="120">
        <f t="shared" si="28"/>
        <v>0</v>
      </c>
      <c r="BE43" s="120">
        <f t="shared" si="14"/>
        <v>0.48</v>
      </c>
      <c r="BF43" s="275"/>
      <c r="BG43" s="275"/>
      <c r="BH43" s="275"/>
      <c r="BI43" s="275"/>
      <c r="BJ43" s="323"/>
      <c r="BK43" s="272"/>
      <c r="BL43" s="329"/>
      <c r="BM43" s="239"/>
      <c r="BN43" s="239"/>
      <c r="BO43" s="239"/>
      <c r="BP43" s="239"/>
      <c r="BQ43" s="239"/>
      <c r="BR43" s="239"/>
      <c r="BS43" s="267"/>
      <c r="BT43" s="267"/>
      <c r="BU43" s="267"/>
      <c r="BV43" s="267"/>
      <c r="BW43" s="267"/>
      <c r="BX43" s="267"/>
      <c r="BY43" s="267"/>
      <c r="BZ43" s="267"/>
      <c r="CA43" s="267"/>
      <c r="CB43" s="124"/>
      <c r="CC43" s="124"/>
      <c r="CD43" s="124"/>
      <c r="CE43" s="124"/>
      <c r="CF43" s="124"/>
      <c r="CG43" s="124"/>
      <c r="CH43" s="124"/>
      <c r="CI43" s="124"/>
      <c r="CJ43" s="267"/>
      <c r="CK43" s="267"/>
      <c r="CL43" s="267"/>
      <c r="CM43" s="267"/>
      <c r="CN43" s="267"/>
      <c r="CO43" s="267"/>
      <c r="CP43" s="267"/>
      <c r="CQ43" s="267"/>
      <c r="CR43" s="267"/>
      <c r="CS43" s="70"/>
      <c r="CT43" s="70"/>
      <c r="CU43" s="70"/>
    </row>
    <row r="44" spans="1:99" ht="17.25" customHeight="1" x14ac:dyDescent="0.2">
      <c r="A44" s="238"/>
      <c r="B44" s="245"/>
      <c r="C44" s="238"/>
      <c r="D44" s="238"/>
      <c r="E44" s="245"/>
      <c r="F44" s="248"/>
      <c r="G44" s="248"/>
      <c r="H44" s="266"/>
      <c r="I44" s="248"/>
      <c r="J44" s="251"/>
      <c r="K44" s="254"/>
      <c r="L44" s="257"/>
      <c r="M44" s="260"/>
      <c r="N44" s="254"/>
      <c r="O44" s="263"/>
      <c r="P44" s="263"/>
      <c r="Q44" s="273"/>
      <c r="R44" s="62"/>
      <c r="S44" s="51"/>
      <c r="T44" s="122">
        <f>VLOOKUP(U44,FORMULAS!$A$15:$B$18,2,0)</f>
        <v>0</v>
      </c>
      <c r="U44" s="63" t="s">
        <v>164</v>
      </c>
      <c r="V44" s="64">
        <f>+IF(U44='Tabla Valoración controles'!$D$4,'Tabla Valoración controles'!$F$4,IF('208-PLA-Ft-78 Mapa Gestión'!U44='Tabla Valoración controles'!$D$5,'Tabla Valoración controles'!$F$5,IF(U44=FORMULAS!$A$10,0,'Tabla Valoración controles'!$F$6)))</f>
        <v>0</v>
      </c>
      <c r="W44" s="63"/>
      <c r="X44" s="65">
        <f>+IF(W44='Tabla Valoración controles'!$D$7,'Tabla Valoración controles'!$F$7,IF(U44=FORMULAS!$A$10,0,'Tabla Valoración controles'!$F$8))</f>
        <v>0</v>
      </c>
      <c r="Y44" s="63"/>
      <c r="Z44" s="64">
        <f>+IF(Y44='Tabla Valoración controles'!$D$9,'Tabla Valoración controles'!$F$9,IF(U44=FORMULAS!$A$10,0,'Tabla Valoración controles'!$F$10))</f>
        <v>0</v>
      </c>
      <c r="AA44" s="63"/>
      <c r="AB44" s="64">
        <f>+IF(AA44='Tabla Valoración controles'!$D$9,'Tabla Valoración controles'!$F$9,IF(W44=FORMULAS!$A$10,0,'Tabla Valoración controles'!$F$10))</f>
        <v>0</v>
      </c>
      <c r="AC44" s="63"/>
      <c r="AD44" s="64">
        <f>+IF(AC44='Tabla Valoración controles'!$D$13,'Tabla Valoración controles'!$F$13,'Tabla Valoración controles'!$F$14)</f>
        <v>0</v>
      </c>
      <c r="AE44" s="66"/>
      <c r="AF44" s="67"/>
      <c r="AG44" s="65"/>
      <c r="AH44" s="67"/>
      <c r="AI44" s="65"/>
      <c r="AJ44" s="68"/>
      <c r="AK44" s="63"/>
      <c r="AL44" s="69"/>
      <c r="AM44" s="72"/>
      <c r="AN44" s="70"/>
      <c r="AO44" s="70"/>
      <c r="AP44" s="70"/>
      <c r="AQ44" s="70"/>
      <c r="AR44" s="70"/>
      <c r="AS44" s="70"/>
      <c r="AT44" s="70"/>
      <c r="AU44" s="70"/>
      <c r="AV44" s="70"/>
      <c r="AW44" s="70"/>
      <c r="AX44" s="70"/>
      <c r="AY44" s="70"/>
      <c r="AZ44" s="70"/>
      <c r="BA44" s="70"/>
      <c r="BB44" s="70"/>
      <c r="BC44" s="120">
        <f t="shared" si="16"/>
        <v>0</v>
      </c>
      <c r="BD44" s="120">
        <f t="shared" si="28"/>
        <v>0</v>
      </c>
      <c r="BE44" s="120">
        <f t="shared" si="14"/>
        <v>0.48</v>
      </c>
      <c r="BF44" s="275"/>
      <c r="BG44" s="275"/>
      <c r="BH44" s="275"/>
      <c r="BI44" s="275"/>
      <c r="BJ44" s="323"/>
      <c r="BK44" s="273"/>
      <c r="BL44" s="330"/>
      <c r="BM44" s="239"/>
      <c r="BN44" s="239"/>
      <c r="BO44" s="239"/>
      <c r="BP44" s="239"/>
      <c r="BQ44" s="239"/>
      <c r="BR44" s="239"/>
      <c r="BS44" s="267"/>
      <c r="BT44" s="267"/>
      <c r="BU44" s="267"/>
      <c r="BV44" s="267"/>
      <c r="BW44" s="267"/>
      <c r="BX44" s="267"/>
      <c r="BY44" s="267"/>
      <c r="BZ44" s="267"/>
      <c r="CA44" s="267"/>
      <c r="CB44" s="124"/>
      <c r="CC44" s="124"/>
      <c r="CD44" s="124"/>
      <c r="CE44" s="124"/>
      <c r="CF44" s="124"/>
      <c r="CG44" s="124"/>
      <c r="CH44" s="124"/>
      <c r="CI44" s="124"/>
      <c r="CJ44" s="267"/>
      <c r="CK44" s="267"/>
      <c r="CL44" s="267"/>
      <c r="CM44" s="267"/>
      <c r="CN44" s="267"/>
      <c r="CO44" s="267"/>
      <c r="CP44" s="267"/>
      <c r="CQ44" s="267"/>
      <c r="CR44" s="267"/>
      <c r="CS44" s="70"/>
      <c r="CT44" s="70"/>
      <c r="CU44" s="70"/>
    </row>
    <row r="45" spans="1:99" ht="172.5" customHeight="1" x14ac:dyDescent="0.2">
      <c r="A45" s="236">
        <v>7</v>
      </c>
      <c r="B45" s="243" t="s">
        <v>183</v>
      </c>
      <c r="C45" s="236" t="str">
        <f>VLOOKUP(B45,FORMULAS!$A$30:$B$46,2,0)</f>
        <v>Prevenir y controlar la comisión de acciones u omisiones que puedan dar lugar a daños antijurídicos a través del análisis histórico de la información, la generación e implementación de controles y la ejecución del respectivo seguimiento.</v>
      </c>
      <c r="D45" s="236" t="str">
        <f>VLOOKUP(B45,FORMULAS!$A$30:$C$46,3,0)</f>
        <v xml:space="preserve">Director Jurídico </v>
      </c>
      <c r="E45" s="243" t="s">
        <v>115</v>
      </c>
      <c r="F45" s="246" t="s">
        <v>476</v>
      </c>
      <c r="G45" s="246" t="s">
        <v>315</v>
      </c>
      <c r="H45" s="264" t="s">
        <v>477</v>
      </c>
      <c r="I45" s="246" t="s">
        <v>281</v>
      </c>
      <c r="J45" s="249">
        <v>12</v>
      </c>
      <c r="K45" s="252" t="str">
        <f>+IF(L45=FORMULAS!$N$2,FORMULAS!$O$2,IF('208-PLA-Ft-78 Mapa Gestión'!L45:L50=FORMULAS!$N$3,FORMULAS!$O$3,IF('208-PLA-Ft-78 Mapa Gestión'!L45:L50=FORMULAS!$N$4,FORMULAS!$O$4,IF('208-PLA-Ft-78 Mapa Gestión'!L45:L50=FORMULAS!$N$5,FORMULAS!$O$5,IF('208-PLA-Ft-78 Mapa Gestión'!L45:L50=FORMULAS!$N$6,FORMULAS!$O$6)))))</f>
        <v>Baja</v>
      </c>
      <c r="L45" s="255">
        <f>+IF(J45&lt;=FORMULAS!$M$2,FORMULAS!$N$2,IF('208-PLA-Ft-78 Mapa Gestión'!J45&lt;=FORMULAS!$M$3,FORMULAS!$N$3,IF('208-PLA-Ft-78 Mapa Gestión'!J45&lt;=FORMULAS!$M$4,FORMULAS!$N$4,IF('208-PLA-Ft-78 Mapa Gestión'!J45&lt;=FORMULAS!$M$5,FORMULAS!$N$5,FORMULAS!$N$6))))</f>
        <v>0.4</v>
      </c>
      <c r="M45" s="258" t="s">
        <v>90</v>
      </c>
      <c r="N45" s="252" t="str">
        <f>+IF(M45=FORMULAS!$H$2,FORMULAS!$I$2,IF('208-PLA-Ft-78 Mapa Gestión'!M45:M50=FORMULAS!$H$3,FORMULAS!$I$3,IF('208-PLA-Ft-78 Mapa Gestión'!M45:M50=FORMULAS!$H$4,FORMULAS!$I$4,IF('208-PLA-Ft-78 Mapa Gestión'!M45:M50=FORMULAS!$H$5,FORMULAS!$I$5,IF('208-PLA-Ft-78 Mapa Gestión'!M45:M50=FORMULAS!$H$6,FORMULAS!$I$6,IF('208-PLA-Ft-78 Mapa Gestión'!M45:M50=FORMULAS!$H$7,FORMULAS!$I$7,IF('208-PLA-Ft-78 Mapa Gestión'!M45:M50=FORMULAS!$H$8,FORMULAS!$I$8,IF('208-PLA-Ft-78 Mapa Gestión'!M45:M50=FORMULAS!$H$9,FORMULAS!$I$9,IF('208-PLA-Ft-78 Mapa Gestión'!M45:M50=FORMULAS!$H$10,FORMULAS!$I$10,IF('208-PLA-Ft-78 Mapa Gestión'!M45:M50=FORMULAS!$H$11,FORMULAS!$I$11))))))))))</f>
        <v>Leve</v>
      </c>
      <c r="O45" s="261">
        <f>VLOOKUP(N45,FORMULAS!$I$1:$J$6,2,0)</f>
        <v>0.2</v>
      </c>
      <c r="P45" s="261" t="str">
        <f t="shared" ref="P45" si="29">CONCATENATE(N45,K45)</f>
        <v>LeveBaja</v>
      </c>
      <c r="Q45" s="271" t="str">
        <f>VLOOKUP(P45,FORMULAS!$K$17:$L$42,2,0)</f>
        <v>Bajo</v>
      </c>
      <c r="R45" s="122">
        <v>1</v>
      </c>
      <c r="S45" s="135" t="s">
        <v>536</v>
      </c>
      <c r="T45" s="122" t="str">
        <f>VLOOKUP(U45,FORMULAS!$A$15:$B$18,2,0)</f>
        <v>Probabilidad</v>
      </c>
      <c r="U45" s="63" t="s">
        <v>13</v>
      </c>
      <c r="V45" s="64">
        <f>+IF(U45='Tabla Valoración controles'!$D$4,'Tabla Valoración controles'!$F$4,IF('208-PLA-Ft-78 Mapa Gestión'!U45='Tabla Valoración controles'!$D$5,'Tabla Valoración controles'!$F$5,IF(U45=FORMULAS!$A$10,0,'Tabla Valoración controles'!$F$6)))</f>
        <v>0.25</v>
      </c>
      <c r="W45" s="63" t="s">
        <v>8</v>
      </c>
      <c r="X45" s="65">
        <f>+IF(W45='Tabla Valoración controles'!$D$7,'Tabla Valoración controles'!$F$7,IF(U45=FORMULAS!$A$10,0,'Tabla Valoración controles'!$F$8))</f>
        <v>0.15</v>
      </c>
      <c r="Y45" s="63" t="s">
        <v>18</v>
      </c>
      <c r="Z45" s="64">
        <f>+IF(Y45='Tabla Valoración controles'!$D$9,'Tabla Valoración controles'!$F$9,IF(U45=FORMULAS!$A$10,0,'Tabla Valoración controles'!$F$10))</f>
        <v>0</v>
      </c>
      <c r="AA45" s="63" t="s">
        <v>21</v>
      </c>
      <c r="AB45" s="64">
        <f>+IF(AA45='Tabla Valoración controles'!$D$9,'Tabla Valoración controles'!$F$9,IF(W45=FORMULAS!$A$10,0,'Tabla Valoración controles'!$F$10))</f>
        <v>0</v>
      </c>
      <c r="AC45" s="63" t="s">
        <v>102</v>
      </c>
      <c r="AD45" s="64">
        <f>+IF(AC45='Tabla Valoración controles'!$D$13,'Tabla Valoración controles'!$F$13,'Tabla Valoración controles'!$F$14)</f>
        <v>0</v>
      </c>
      <c r="AE45" s="66"/>
      <c r="AF45" s="67"/>
      <c r="AG45" s="65"/>
      <c r="AH45" s="67"/>
      <c r="AI45" s="65"/>
      <c r="AJ45" s="68"/>
      <c r="AK45" s="63"/>
      <c r="AL45" s="69"/>
      <c r="AM45" s="72"/>
      <c r="AN45" s="70"/>
      <c r="AO45" s="70"/>
      <c r="AP45" s="70"/>
      <c r="AQ45" s="70"/>
      <c r="AR45" s="70"/>
      <c r="AS45" s="70"/>
      <c r="AT45" s="70"/>
      <c r="AU45" s="70"/>
      <c r="AV45" s="70"/>
      <c r="AW45" s="70"/>
      <c r="AX45" s="70"/>
      <c r="AY45" s="70"/>
      <c r="AZ45" s="70"/>
      <c r="BA45" s="70"/>
      <c r="BB45" s="70"/>
      <c r="BC45" s="120">
        <f t="shared" si="16"/>
        <v>0.4</v>
      </c>
      <c r="BD45" s="120">
        <f>+IF(T45=FORMULAS!$A$8,'208-PLA-Ft-78 Mapa Gestión'!BC45*'208-PLA-Ft-78 Mapa Gestión'!L45:L50,'208-PLA-Ft-78 Mapa Gestión'!BC45*'208-PLA-Ft-78 Mapa Gestión'!O45:O50)</f>
        <v>0.16000000000000003</v>
      </c>
      <c r="BE45" s="120">
        <f>+IF(T45=FORMULAS!$A$8,'208-PLA-Ft-78 Mapa Gestión'!L45:L50-'208-PLA-Ft-78 Mapa Gestión'!BD45,0)</f>
        <v>0.24</v>
      </c>
      <c r="BF45" s="274">
        <f t="shared" ref="BF45" si="30">+BE50</f>
        <v>0.24</v>
      </c>
      <c r="BG45" s="274" t="str">
        <f>+IF(BF45&lt;=FORMULAS!$N$2,FORMULAS!$O$2,IF(BF45&lt;=FORMULAS!$N$3,FORMULAS!$O$3,IF(BF45&lt;=FORMULAS!$N$4,FORMULAS!$O$4,IF(BF45&lt;=FORMULAS!$N$5,FORMULAS!$O$5,FORMULAS!O42))))</f>
        <v>Baja</v>
      </c>
      <c r="BH45" s="274" t="str">
        <f>+IF(T45=FORMULAS!$A$9,BE50,'208-PLA-Ft-78 Mapa Gestión'!N45:N50)</f>
        <v>Leve</v>
      </c>
      <c r="BI45" s="274">
        <f>+IF(T45=FORMULAS!B45,'208-PLA-Ft-78 Mapa Gestión'!BE50,'208-PLA-Ft-78 Mapa Gestión'!O45:O50)</f>
        <v>0.2</v>
      </c>
      <c r="BJ45" s="323" t="str">
        <f t="shared" ref="BJ45" si="31">CONCATENATE(BH45,BG45)</f>
        <v>LeveBaja</v>
      </c>
      <c r="BK45" s="271" t="str">
        <f>VLOOKUP(BJ45,FORMULAS!$K$17:$L$42,2,0)</f>
        <v>Bajo</v>
      </c>
      <c r="BL45" s="328" t="s">
        <v>171</v>
      </c>
      <c r="BM45" s="239" t="s">
        <v>441</v>
      </c>
      <c r="BN45" s="239" t="s">
        <v>316</v>
      </c>
      <c r="BO45" s="331">
        <v>44230</v>
      </c>
      <c r="BP45" s="331">
        <v>44561</v>
      </c>
      <c r="BQ45" s="239" t="s">
        <v>318</v>
      </c>
      <c r="BR45" s="239" t="s">
        <v>317</v>
      </c>
      <c r="BS45" s="267" t="s">
        <v>257</v>
      </c>
      <c r="BT45" s="267"/>
      <c r="BU45" s="267"/>
      <c r="BV45" s="267"/>
      <c r="BW45" s="267"/>
      <c r="BX45" s="267"/>
      <c r="BY45" s="267"/>
      <c r="BZ45" s="267"/>
      <c r="CA45" s="267"/>
      <c r="CB45" s="162" t="s">
        <v>480</v>
      </c>
      <c r="CC45" s="152" t="s">
        <v>594</v>
      </c>
      <c r="CD45" s="123" t="s">
        <v>480</v>
      </c>
      <c r="CE45" s="161" t="s">
        <v>594</v>
      </c>
      <c r="CF45" s="162" t="s">
        <v>480</v>
      </c>
      <c r="CG45" s="161" t="s">
        <v>594</v>
      </c>
      <c r="CH45" s="163">
        <v>2</v>
      </c>
      <c r="CI45" s="161" t="s">
        <v>601</v>
      </c>
      <c r="CJ45" s="267"/>
      <c r="CK45" s="267"/>
      <c r="CL45" s="267"/>
      <c r="CM45" s="267"/>
      <c r="CN45" s="267"/>
      <c r="CO45" s="267"/>
      <c r="CP45" s="267"/>
      <c r="CQ45" s="267"/>
      <c r="CR45" s="267"/>
      <c r="CS45" s="190">
        <v>44446</v>
      </c>
      <c r="CT45" s="191" t="s">
        <v>38</v>
      </c>
      <c r="CU45" s="123" t="s">
        <v>670</v>
      </c>
    </row>
    <row r="46" spans="1:99" ht="17.25" customHeight="1" x14ac:dyDescent="0.2">
      <c r="A46" s="237"/>
      <c r="B46" s="244"/>
      <c r="C46" s="237"/>
      <c r="D46" s="237"/>
      <c r="E46" s="244"/>
      <c r="F46" s="247"/>
      <c r="G46" s="247"/>
      <c r="H46" s="265"/>
      <c r="I46" s="247"/>
      <c r="J46" s="250"/>
      <c r="K46" s="253"/>
      <c r="L46" s="256"/>
      <c r="M46" s="259"/>
      <c r="N46" s="253"/>
      <c r="O46" s="262"/>
      <c r="P46" s="262"/>
      <c r="Q46" s="272"/>
      <c r="R46" s="62"/>
      <c r="S46" s="51"/>
      <c r="T46" s="122">
        <f>VLOOKUP(U46,FORMULAS!$A$15:$B$18,2,0)</f>
        <v>0</v>
      </c>
      <c r="U46" s="63" t="s">
        <v>164</v>
      </c>
      <c r="V46" s="64">
        <f>+IF(U46='Tabla Valoración controles'!$D$4,'Tabla Valoración controles'!$F$4,IF('208-PLA-Ft-78 Mapa Gestión'!U46='Tabla Valoración controles'!$D$5,'Tabla Valoración controles'!$F$5,IF(U46=FORMULAS!$A$10,0,'Tabla Valoración controles'!$F$6)))</f>
        <v>0</v>
      </c>
      <c r="W46" s="63"/>
      <c r="X46" s="65">
        <f>+IF(W46='Tabla Valoración controles'!$D$7,'Tabla Valoración controles'!$F$7,IF(U46=FORMULAS!$A$10,0,'Tabla Valoración controles'!$F$8))</f>
        <v>0</v>
      </c>
      <c r="Y46" s="63"/>
      <c r="Z46" s="64">
        <f>+IF(Y46='Tabla Valoración controles'!$D$9,'Tabla Valoración controles'!$F$9,IF(U46=FORMULAS!$A$10,0,'Tabla Valoración controles'!$F$10))</f>
        <v>0</v>
      </c>
      <c r="AA46" s="63"/>
      <c r="AB46" s="64">
        <f>+IF(AA46='Tabla Valoración controles'!$D$9,'Tabla Valoración controles'!$F$9,IF(W46=FORMULAS!$A$10,0,'Tabla Valoración controles'!$F$10))</f>
        <v>0</v>
      </c>
      <c r="AC46" s="63"/>
      <c r="AD46" s="64">
        <f>+IF(AC46='Tabla Valoración controles'!$D$13,'Tabla Valoración controles'!$F$13,'Tabla Valoración controles'!$F$14)</f>
        <v>0</v>
      </c>
      <c r="AE46" s="66"/>
      <c r="AF46" s="67"/>
      <c r="AG46" s="65"/>
      <c r="AH46" s="67"/>
      <c r="AI46" s="65"/>
      <c r="AJ46" s="68"/>
      <c r="AK46" s="63"/>
      <c r="AL46" s="69"/>
      <c r="AM46" s="72"/>
      <c r="AN46" s="70"/>
      <c r="AO46" s="70"/>
      <c r="AP46" s="70"/>
      <c r="AQ46" s="70"/>
      <c r="AR46" s="70"/>
      <c r="AS46" s="70"/>
      <c r="AT46" s="70"/>
      <c r="AU46" s="70"/>
      <c r="AV46" s="70"/>
      <c r="AW46" s="70"/>
      <c r="AX46" s="70"/>
      <c r="AY46" s="70"/>
      <c r="AZ46" s="70"/>
      <c r="BA46" s="70"/>
      <c r="BB46" s="70"/>
      <c r="BC46" s="120">
        <f t="shared" si="16"/>
        <v>0</v>
      </c>
      <c r="BD46" s="120">
        <f t="shared" ref="BD46" si="32">+BC46*BE45</f>
        <v>0</v>
      </c>
      <c r="BE46" s="120">
        <f t="shared" ref="BE46" si="33">+BE45-BD46</f>
        <v>0.24</v>
      </c>
      <c r="BF46" s="275"/>
      <c r="BG46" s="275"/>
      <c r="BH46" s="275"/>
      <c r="BI46" s="275"/>
      <c r="BJ46" s="323"/>
      <c r="BK46" s="272"/>
      <c r="BL46" s="329"/>
      <c r="BM46" s="239"/>
      <c r="BN46" s="239"/>
      <c r="BO46" s="239"/>
      <c r="BP46" s="239"/>
      <c r="BQ46" s="239"/>
      <c r="BR46" s="239"/>
      <c r="BS46" s="267"/>
      <c r="BT46" s="267"/>
      <c r="BU46" s="267"/>
      <c r="BV46" s="267"/>
      <c r="BW46" s="267"/>
      <c r="BX46" s="267"/>
      <c r="BY46" s="267"/>
      <c r="BZ46" s="267"/>
      <c r="CA46" s="267"/>
      <c r="CB46" s="152"/>
      <c r="CC46" s="152"/>
      <c r="CD46" s="124"/>
      <c r="CE46" s="152"/>
      <c r="CF46" s="152"/>
      <c r="CG46" s="152"/>
      <c r="CH46" s="152"/>
      <c r="CI46" s="152"/>
      <c r="CJ46" s="267"/>
      <c r="CK46" s="267"/>
      <c r="CL46" s="267"/>
      <c r="CM46" s="267"/>
      <c r="CN46" s="267"/>
      <c r="CO46" s="267"/>
      <c r="CP46" s="267"/>
      <c r="CQ46" s="267"/>
      <c r="CR46" s="267"/>
      <c r="CS46" s="70"/>
      <c r="CT46" s="70"/>
      <c r="CU46" s="70"/>
    </row>
    <row r="47" spans="1:99" ht="17.25" customHeight="1" x14ac:dyDescent="0.2">
      <c r="A47" s="237"/>
      <c r="B47" s="244"/>
      <c r="C47" s="237"/>
      <c r="D47" s="237"/>
      <c r="E47" s="244"/>
      <c r="F47" s="247"/>
      <c r="G47" s="247"/>
      <c r="H47" s="265"/>
      <c r="I47" s="247"/>
      <c r="J47" s="250"/>
      <c r="K47" s="253"/>
      <c r="L47" s="256"/>
      <c r="M47" s="259"/>
      <c r="N47" s="253"/>
      <c r="O47" s="262"/>
      <c r="P47" s="262"/>
      <c r="Q47" s="272"/>
      <c r="R47" s="62"/>
      <c r="S47" s="51"/>
      <c r="T47" s="122">
        <f>VLOOKUP(U47,FORMULAS!$A$15:$B$18,2,0)</f>
        <v>0</v>
      </c>
      <c r="U47" s="63" t="s">
        <v>164</v>
      </c>
      <c r="V47" s="64">
        <f>+IF(U47='Tabla Valoración controles'!$D$4,'Tabla Valoración controles'!$F$4,IF('208-PLA-Ft-78 Mapa Gestión'!U47='Tabla Valoración controles'!$D$5,'Tabla Valoración controles'!$F$5,IF(U47=FORMULAS!$A$10,0,'Tabla Valoración controles'!$F$6)))</f>
        <v>0</v>
      </c>
      <c r="W47" s="63"/>
      <c r="X47" s="65">
        <f>+IF(W47='Tabla Valoración controles'!$D$7,'Tabla Valoración controles'!$F$7,IF(U47=FORMULAS!$A$10,0,'Tabla Valoración controles'!$F$8))</f>
        <v>0</v>
      </c>
      <c r="Y47" s="63"/>
      <c r="Z47" s="64">
        <f>+IF(Y47='Tabla Valoración controles'!$D$9,'Tabla Valoración controles'!$F$9,IF(U47=FORMULAS!$A$10,0,'Tabla Valoración controles'!$F$10))</f>
        <v>0</v>
      </c>
      <c r="AA47" s="63"/>
      <c r="AB47" s="64">
        <f>+IF(AA47='Tabla Valoración controles'!$D$9,'Tabla Valoración controles'!$F$9,IF(W47=FORMULAS!$A$10,0,'Tabla Valoración controles'!$F$10))</f>
        <v>0</v>
      </c>
      <c r="AC47" s="63"/>
      <c r="AD47" s="64">
        <f>+IF(AC47='Tabla Valoración controles'!$D$13,'Tabla Valoración controles'!$F$13,'Tabla Valoración controles'!$F$14)</f>
        <v>0</v>
      </c>
      <c r="AE47" s="66"/>
      <c r="AF47" s="67"/>
      <c r="AG47" s="65"/>
      <c r="AH47" s="67"/>
      <c r="AI47" s="65"/>
      <c r="AJ47" s="68"/>
      <c r="AK47" s="63"/>
      <c r="AL47" s="69"/>
      <c r="AM47" s="72"/>
      <c r="AN47" s="70"/>
      <c r="AO47" s="70"/>
      <c r="AP47" s="70"/>
      <c r="AQ47" s="70"/>
      <c r="AR47" s="70"/>
      <c r="AS47" s="70"/>
      <c r="AT47" s="70"/>
      <c r="AU47" s="70"/>
      <c r="AV47" s="70"/>
      <c r="AW47" s="70"/>
      <c r="AX47" s="70"/>
      <c r="AY47" s="70"/>
      <c r="AZ47" s="70"/>
      <c r="BA47" s="70"/>
      <c r="BB47" s="70"/>
      <c r="BC47" s="120">
        <f t="shared" si="16"/>
        <v>0</v>
      </c>
      <c r="BD47" s="120">
        <f t="shared" ref="BD47:BD50" si="34">+BD46*BC47</f>
        <v>0</v>
      </c>
      <c r="BE47" s="120">
        <f t="shared" si="14"/>
        <v>0.24</v>
      </c>
      <c r="BF47" s="275"/>
      <c r="BG47" s="275"/>
      <c r="BH47" s="275"/>
      <c r="BI47" s="275"/>
      <c r="BJ47" s="323"/>
      <c r="BK47" s="272"/>
      <c r="BL47" s="329"/>
      <c r="BM47" s="239"/>
      <c r="BN47" s="239"/>
      <c r="BO47" s="239"/>
      <c r="BP47" s="239"/>
      <c r="BQ47" s="239"/>
      <c r="BR47" s="239"/>
      <c r="BS47" s="267"/>
      <c r="BT47" s="267"/>
      <c r="BU47" s="267"/>
      <c r="BV47" s="267"/>
      <c r="BW47" s="267"/>
      <c r="BX47" s="267"/>
      <c r="BY47" s="267"/>
      <c r="BZ47" s="267"/>
      <c r="CA47" s="267"/>
      <c r="CB47" s="152"/>
      <c r="CC47" s="152"/>
      <c r="CD47" s="124"/>
      <c r="CE47" s="152"/>
      <c r="CF47" s="152"/>
      <c r="CG47" s="152"/>
      <c r="CH47" s="152"/>
      <c r="CI47" s="152"/>
      <c r="CJ47" s="267"/>
      <c r="CK47" s="267"/>
      <c r="CL47" s="267"/>
      <c r="CM47" s="267"/>
      <c r="CN47" s="267"/>
      <c r="CO47" s="267"/>
      <c r="CP47" s="267"/>
      <c r="CQ47" s="267"/>
      <c r="CR47" s="267"/>
      <c r="CS47" s="70"/>
      <c r="CT47" s="70"/>
      <c r="CU47" s="70"/>
    </row>
    <row r="48" spans="1:99" ht="17.25" customHeight="1" x14ac:dyDescent="0.2">
      <c r="A48" s="237"/>
      <c r="B48" s="244"/>
      <c r="C48" s="237"/>
      <c r="D48" s="237"/>
      <c r="E48" s="244"/>
      <c r="F48" s="247"/>
      <c r="G48" s="247"/>
      <c r="H48" s="265"/>
      <c r="I48" s="247"/>
      <c r="J48" s="250"/>
      <c r="K48" s="253"/>
      <c r="L48" s="256"/>
      <c r="M48" s="259"/>
      <c r="N48" s="253"/>
      <c r="O48" s="262"/>
      <c r="P48" s="262"/>
      <c r="Q48" s="272"/>
      <c r="R48" s="62"/>
      <c r="S48" s="51"/>
      <c r="T48" s="122">
        <f>VLOOKUP(U48,FORMULAS!$A$15:$B$18,2,0)</f>
        <v>0</v>
      </c>
      <c r="U48" s="63" t="s">
        <v>164</v>
      </c>
      <c r="V48" s="64">
        <f>+IF(U48='Tabla Valoración controles'!$D$4,'Tabla Valoración controles'!$F$4,IF('208-PLA-Ft-78 Mapa Gestión'!U48='Tabla Valoración controles'!$D$5,'Tabla Valoración controles'!$F$5,IF(U48=FORMULAS!$A$10,0,'Tabla Valoración controles'!$F$6)))</f>
        <v>0</v>
      </c>
      <c r="W48" s="63"/>
      <c r="X48" s="65">
        <f>+IF(W48='Tabla Valoración controles'!$D$7,'Tabla Valoración controles'!$F$7,IF(U48=FORMULAS!$A$10,0,'Tabla Valoración controles'!$F$8))</f>
        <v>0</v>
      </c>
      <c r="Y48" s="63"/>
      <c r="Z48" s="64">
        <f>+IF(Y48='Tabla Valoración controles'!$D$9,'Tabla Valoración controles'!$F$9,IF(U48=FORMULAS!$A$10,0,'Tabla Valoración controles'!$F$10))</f>
        <v>0</v>
      </c>
      <c r="AA48" s="63"/>
      <c r="AB48" s="64">
        <f>+IF(AA48='Tabla Valoración controles'!$D$9,'Tabla Valoración controles'!$F$9,IF(W48=FORMULAS!$A$10,0,'Tabla Valoración controles'!$F$10))</f>
        <v>0</v>
      </c>
      <c r="AC48" s="63"/>
      <c r="AD48" s="64">
        <f>+IF(AC48='Tabla Valoración controles'!$D$13,'Tabla Valoración controles'!$F$13,'Tabla Valoración controles'!$F$14)</f>
        <v>0</v>
      </c>
      <c r="AE48" s="66"/>
      <c r="AF48" s="67"/>
      <c r="AG48" s="65"/>
      <c r="AH48" s="67"/>
      <c r="AI48" s="65"/>
      <c r="AJ48" s="68"/>
      <c r="AK48" s="63"/>
      <c r="AL48" s="69"/>
      <c r="AM48" s="72"/>
      <c r="AN48" s="70"/>
      <c r="AO48" s="70"/>
      <c r="AP48" s="70"/>
      <c r="AQ48" s="70"/>
      <c r="AR48" s="70"/>
      <c r="AS48" s="70"/>
      <c r="AT48" s="70"/>
      <c r="AU48" s="70"/>
      <c r="AV48" s="70"/>
      <c r="AW48" s="70"/>
      <c r="AX48" s="70"/>
      <c r="AY48" s="70"/>
      <c r="AZ48" s="70"/>
      <c r="BA48" s="70"/>
      <c r="BB48" s="70"/>
      <c r="BC48" s="120">
        <f t="shared" si="16"/>
        <v>0</v>
      </c>
      <c r="BD48" s="120">
        <f t="shared" si="34"/>
        <v>0</v>
      </c>
      <c r="BE48" s="120">
        <f t="shared" si="14"/>
        <v>0.24</v>
      </c>
      <c r="BF48" s="275"/>
      <c r="BG48" s="275"/>
      <c r="BH48" s="275"/>
      <c r="BI48" s="275"/>
      <c r="BJ48" s="323"/>
      <c r="BK48" s="272"/>
      <c r="BL48" s="329"/>
      <c r="BM48" s="239"/>
      <c r="BN48" s="239"/>
      <c r="BO48" s="239"/>
      <c r="BP48" s="239"/>
      <c r="BQ48" s="239"/>
      <c r="BR48" s="239"/>
      <c r="BS48" s="267"/>
      <c r="BT48" s="267"/>
      <c r="BU48" s="267"/>
      <c r="BV48" s="267"/>
      <c r="BW48" s="267"/>
      <c r="BX48" s="267"/>
      <c r="BY48" s="267"/>
      <c r="BZ48" s="267"/>
      <c r="CA48" s="267"/>
      <c r="CB48" s="152"/>
      <c r="CC48" s="152"/>
      <c r="CD48" s="124"/>
      <c r="CE48" s="152"/>
      <c r="CF48" s="152"/>
      <c r="CG48" s="152"/>
      <c r="CH48" s="152"/>
      <c r="CI48" s="152"/>
      <c r="CJ48" s="267"/>
      <c r="CK48" s="267"/>
      <c r="CL48" s="267"/>
      <c r="CM48" s="267"/>
      <c r="CN48" s="267"/>
      <c r="CO48" s="267"/>
      <c r="CP48" s="267"/>
      <c r="CQ48" s="267"/>
      <c r="CR48" s="267"/>
      <c r="CS48" s="70"/>
      <c r="CT48" s="70"/>
      <c r="CU48" s="70"/>
    </row>
    <row r="49" spans="1:99" ht="17.25" customHeight="1" x14ac:dyDescent="0.2">
      <c r="A49" s="237"/>
      <c r="B49" s="244"/>
      <c r="C49" s="237"/>
      <c r="D49" s="237"/>
      <c r="E49" s="244"/>
      <c r="F49" s="247"/>
      <c r="G49" s="247"/>
      <c r="H49" s="265"/>
      <c r="I49" s="247"/>
      <c r="J49" s="250"/>
      <c r="K49" s="253"/>
      <c r="L49" s="256"/>
      <c r="M49" s="259"/>
      <c r="N49" s="253"/>
      <c r="O49" s="262"/>
      <c r="P49" s="262"/>
      <c r="Q49" s="272"/>
      <c r="R49" s="62"/>
      <c r="S49" s="51"/>
      <c r="T49" s="122">
        <f>VLOOKUP(U49,FORMULAS!$A$15:$B$18,2,0)</f>
        <v>0</v>
      </c>
      <c r="U49" s="63" t="s">
        <v>164</v>
      </c>
      <c r="V49" s="64">
        <f>+IF(U49='Tabla Valoración controles'!$D$4,'Tabla Valoración controles'!$F$4,IF('208-PLA-Ft-78 Mapa Gestión'!U49='Tabla Valoración controles'!$D$5,'Tabla Valoración controles'!$F$5,IF(U49=FORMULAS!$A$10,0,'Tabla Valoración controles'!$F$6)))</f>
        <v>0</v>
      </c>
      <c r="W49" s="63"/>
      <c r="X49" s="65">
        <f>+IF(W49='Tabla Valoración controles'!$D$7,'Tabla Valoración controles'!$F$7,IF(U49=FORMULAS!$A$10,0,'Tabla Valoración controles'!$F$8))</f>
        <v>0</v>
      </c>
      <c r="Y49" s="63"/>
      <c r="Z49" s="64">
        <f>+IF(Y49='Tabla Valoración controles'!$D$9,'Tabla Valoración controles'!$F$9,IF(U49=FORMULAS!$A$10,0,'Tabla Valoración controles'!$F$10))</f>
        <v>0</v>
      </c>
      <c r="AA49" s="63"/>
      <c r="AB49" s="64">
        <f>+IF(AA49='Tabla Valoración controles'!$D$9,'Tabla Valoración controles'!$F$9,IF(W49=FORMULAS!$A$10,0,'Tabla Valoración controles'!$F$10))</f>
        <v>0</v>
      </c>
      <c r="AC49" s="63"/>
      <c r="AD49" s="64">
        <f>+IF(AC49='Tabla Valoración controles'!$D$13,'Tabla Valoración controles'!$F$13,'Tabla Valoración controles'!$F$14)</f>
        <v>0</v>
      </c>
      <c r="AE49" s="66"/>
      <c r="AF49" s="67"/>
      <c r="AG49" s="65"/>
      <c r="AH49" s="67"/>
      <c r="AI49" s="65"/>
      <c r="AJ49" s="68"/>
      <c r="AK49" s="63"/>
      <c r="AL49" s="69"/>
      <c r="AM49" s="72"/>
      <c r="AN49" s="70"/>
      <c r="AO49" s="70"/>
      <c r="AP49" s="70"/>
      <c r="AQ49" s="70"/>
      <c r="AR49" s="70"/>
      <c r="AS49" s="70"/>
      <c r="AT49" s="70"/>
      <c r="AU49" s="70"/>
      <c r="AV49" s="70"/>
      <c r="AW49" s="70"/>
      <c r="AX49" s="70"/>
      <c r="AY49" s="70"/>
      <c r="AZ49" s="70"/>
      <c r="BA49" s="70"/>
      <c r="BB49" s="70"/>
      <c r="BC49" s="120">
        <f t="shared" si="16"/>
        <v>0</v>
      </c>
      <c r="BD49" s="120">
        <f t="shared" si="34"/>
        <v>0</v>
      </c>
      <c r="BE49" s="120">
        <f t="shared" si="14"/>
        <v>0.24</v>
      </c>
      <c r="BF49" s="275"/>
      <c r="BG49" s="275"/>
      <c r="BH49" s="275"/>
      <c r="BI49" s="275"/>
      <c r="BJ49" s="323"/>
      <c r="BK49" s="272"/>
      <c r="BL49" s="329"/>
      <c r="BM49" s="239"/>
      <c r="BN49" s="239"/>
      <c r="BO49" s="239"/>
      <c r="BP49" s="239"/>
      <c r="BQ49" s="239"/>
      <c r="BR49" s="239"/>
      <c r="BS49" s="267"/>
      <c r="BT49" s="267"/>
      <c r="BU49" s="267"/>
      <c r="BV49" s="267"/>
      <c r="BW49" s="267"/>
      <c r="BX49" s="267"/>
      <c r="BY49" s="267"/>
      <c r="BZ49" s="267"/>
      <c r="CA49" s="267"/>
      <c r="CB49" s="152"/>
      <c r="CC49" s="152"/>
      <c r="CD49" s="124"/>
      <c r="CE49" s="152"/>
      <c r="CF49" s="152"/>
      <c r="CG49" s="152"/>
      <c r="CH49" s="152"/>
      <c r="CI49" s="152"/>
      <c r="CJ49" s="267"/>
      <c r="CK49" s="267"/>
      <c r="CL49" s="267"/>
      <c r="CM49" s="267"/>
      <c r="CN49" s="267"/>
      <c r="CO49" s="267"/>
      <c r="CP49" s="267"/>
      <c r="CQ49" s="267"/>
      <c r="CR49" s="267"/>
      <c r="CS49" s="70"/>
      <c r="CT49" s="70"/>
      <c r="CU49" s="70"/>
    </row>
    <row r="50" spans="1:99" ht="17.25" customHeight="1" x14ac:dyDescent="0.2">
      <c r="A50" s="238"/>
      <c r="B50" s="245"/>
      <c r="C50" s="238"/>
      <c r="D50" s="238"/>
      <c r="E50" s="245"/>
      <c r="F50" s="248"/>
      <c r="G50" s="248"/>
      <c r="H50" s="266"/>
      <c r="I50" s="248"/>
      <c r="J50" s="251"/>
      <c r="K50" s="254"/>
      <c r="L50" s="257"/>
      <c r="M50" s="260"/>
      <c r="N50" s="254"/>
      <c r="O50" s="263"/>
      <c r="P50" s="263"/>
      <c r="Q50" s="273"/>
      <c r="R50" s="62"/>
      <c r="S50" s="51"/>
      <c r="T50" s="122">
        <f>VLOOKUP(U50,FORMULAS!$A$15:$B$18,2,0)</f>
        <v>0</v>
      </c>
      <c r="U50" s="63" t="s">
        <v>164</v>
      </c>
      <c r="V50" s="64">
        <f>+IF(U50='Tabla Valoración controles'!$D$4,'Tabla Valoración controles'!$F$4,IF('208-PLA-Ft-78 Mapa Gestión'!U50='Tabla Valoración controles'!$D$5,'Tabla Valoración controles'!$F$5,IF(U50=FORMULAS!$A$10,0,'Tabla Valoración controles'!$F$6)))</f>
        <v>0</v>
      </c>
      <c r="W50" s="63"/>
      <c r="X50" s="65">
        <f>+IF(W50='Tabla Valoración controles'!$D$7,'Tabla Valoración controles'!$F$7,IF(U50=FORMULAS!$A$10,0,'Tabla Valoración controles'!$F$8))</f>
        <v>0</v>
      </c>
      <c r="Y50" s="63"/>
      <c r="Z50" s="64">
        <f>+IF(Y50='Tabla Valoración controles'!$D$9,'Tabla Valoración controles'!$F$9,IF(U50=FORMULAS!$A$10,0,'Tabla Valoración controles'!$F$10))</f>
        <v>0</v>
      </c>
      <c r="AA50" s="63"/>
      <c r="AB50" s="64">
        <f>+IF(AA50='Tabla Valoración controles'!$D$9,'Tabla Valoración controles'!$F$9,IF(W50=FORMULAS!$A$10,0,'Tabla Valoración controles'!$F$10))</f>
        <v>0</v>
      </c>
      <c r="AC50" s="63"/>
      <c r="AD50" s="64">
        <f>+IF(AC50='Tabla Valoración controles'!$D$13,'Tabla Valoración controles'!$F$13,'Tabla Valoración controles'!$F$14)</f>
        <v>0</v>
      </c>
      <c r="AE50" s="66"/>
      <c r="AF50" s="67"/>
      <c r="AG50" s="65"/>
      <c r="AH50" s="67"/>
      <c r="AI50" s="65"/>
      <c r="AJ50" s="68"/>
      <c r="AK50" s="63"/>
      <c r="AL50" s="69"/>
      <c r="AM50" s="72"/>
      <c r="AN50" s="70"/>
      <c r="AO50" s="70"/>
      <c r="AP50" s="70"/>
      <c r="AQ50" s="70"/>
      <c r="AR50" s="70"/>
      <c r="AS50" s="70"/>
      <c r="AT50" s="70"/>
      <c r="AU50" s="70"/>
      <c r="AV50" s="70"/>
      <c r="AW50" s="70"/>
      <c r="AX50" s="70"/>
      <c r="AY50" s="70"/>
      <c r="AZ50" s="70"/>
      <c r="BA50" s="70"/>
      <c r="BB50" s="70"/>
      <c r="BC50" s="120">
        <f t="shared" si="16"/>
        <v>0</v>
      </c>
      <c r="BD50" s="120">
        <f t="shared" si="34"/>
        <v>0</v>
      </c>
      <c r="BE50" s="120">
        <f t="shared" si="14"/>
        <v>0.24</v>
      </c>
      <c r="BF50" s="275"/>
      <c r="BG50" s="275"/>
      <c r="BH50" s="275"/>
      <c r="BI50" s="275"/>
      <c r="BJ50" s="323"/>
      <c r="BK50" s="273"/>
      <c r="BL50" s="330"/>
      <c r="BM50" s="239"/>
      <c r="BN50" s="239"/>
      <c r="BO50" s="239"/>
      <c r="BP50" s="239"/>
      <c r="BQ50" s="239"/>
      <c r="BR50" s="239"/>
      <c r="BS50" s="267"/>
      <c r="BT50" s="267"/>
      <c r="BU50" s="267"/>
      <c r="BV50" s="267"/>
      <c r="BW50" s="267"/>
      <c r="BX50" s="267"/>
      <c r="BY50" s="267"/>
      <c r="BZ50" s="267"/>
      <c r="CA50" s="267"/>
      <c r="CB50" s="152"/>
      <c r="CC50" s="152"/>
      <c r="CD50" s="124"/>
      <c r="CE50" s="152"/>
      <c r="CF50" s="152"/>
      <c r="CG50" s="152"/>
      <c r="CH50" s="152"/>
      <c r="CI50" s="152"/>
      <c r="CJ50" s="267"/>
      <c r="CK50" s="267"/>
      <c r="CL50" s="267"/>
      <c r="CM50" s="267"/>
      <c r="CN50" s="267"/>
      <c r="CO50" s="267"/>
      <c r="CP50" s="267"/>
      <c r="CQ50" s="267"/>
      <c r="CR50" s="267"/>
      <c r="CS50" s="70"/>
      <c r="CT50" s="70"/>
      <c r="CU50" s="70"/>
    </row>
    <row r="51" spans="1:99" ht="133.5" customHeight="1" x14ac:dyDescent="0.2">
      <c r="A51" s="236">
        <v>8</v>
      </c>
      <c r="B51" s="243" t="s">
        <v>183</v>
      </c>
      <c r="C51" s="236" t="str">
        <f>VLOOKUP(B51,FORMULAS!$A$30:$B$46,2,0)</f>
        <v>Prevenir y controlar la comisión de acciones u omisiones que puedan dar lugar a daños antijurídicos a través del análisis histórico de la información, la generación e implementación de controles y la ejecución del respectivo seguimiento.</v>
      </c>
      <c r="D51" s="236" t="str">
        <f>VLOOKUP(B51,FORMULAS!$A$30:$C$46,3,0)</f>
        <v xml:space="preserve">Director Jurídico </v>
      </c>
      <c r="E51" s="243" t="s">
        <v>280</v>
      </c>
      <c r="F51" s="243" t="s">
        <v>320</v>
      </c>
      <c r="G51" s="243" t="s">
        <v>319</v>
      </c>
      <c r="H51" s="282" t="s">
        <v>478</v>
      </c>
      <c r="I51" s="243" t="s">
        <v>281</v>
      </c>
      <c r="J51" s="285">
        <v>24</v>
      </c>
      <c r="K51" s="252" t="str">
        <f>+IF(L51=FORMULAS!$N$2,FORMULAS!$O$2,IF('208-PLA-Ft-78 Mapa Gestión'!L51:L56=FORMULAS!$N$3,FORMULAS!$O$3,IF('208-PLA-Ft-78 Mapa Gestión'!L51:L56=FORMULAS!$N$4,FORMULAS!$O$4,IF('208-PLA-Ft-78 Mapa Gestión'!L51:L56=FORMULAS!$N$5,FORMULAS!$O$5,IF('208-PLA-Ft-78 Mapa Gestión'!L51:L56=FORMULAS!$N$6,FORMULAS!$O$6)))))</f>
        <v>Baja</v>
      </c>
      <c r="L51" s="255">
        <f>+IF(J51&lt;=FORMULAS!$M$2,FORMULAS!$N$2,IF('208-PLA-Ft-78 Mapa Gestión'!J51&lt;=FORMULAS!$M$3,FORMULAS!$N$3,IF('208-PLA-Ft-78 Mapa Gestión'!J51&lt;=FORMULAS!$M$4,FORMULAS!$N$4,IF('208-PLA-Ft-78 Mapa Gestión'!J51&lt;=FORMULAS!$M$5,FORMULAS!$N$5,FORMULAS!$N$6))))</f>
        <v>0.4</v>
      </c>
      <c r="M51" s="258" t="s">
        <v>283</v>
      </c>
      <c r="N51" s="252" t="str">
        <f>+IF(M51=FORMULAS!$H$2,FORMULAS!$I$2,IF('208-PLA-Ft-78 Mapa Gestión'!M51:M56=FORMULAS!$H$3,FORMULAS!$I$3,IF('208-PLA-Ft-78 Mapa Gestión'!M51:M56=FORMULAS!$H$4,FORMULAS!$I$4,IF('208-PLA-Ft-78 Mapa Gestión'!M51:M56=FORMULAS!$H$5,FORMULAS!$I$5,IF('208-PLA-Ft-78 Mapa Gestión'!M51:M56=FORMULAS!$H$6,FORMULAS!$I$6,IF('208-PLA-Ft-78 Mapa Gestión'!M51:M56=FORMULAS!$H$7,FORMULAS!$I$7,IF('208-PLA-Ft-78 Mapa Gestión'!M51:M56=FORMULAS!$H$8,FORMULAS!$I$8,IF('208-PLA-Ft-78 Mapa Gestión'!M51:M56=FORMULAS!$H$9,FORMULAS!$I$9,IF('208-PLA-Ft-78 Mapa Gestión'!M51:M56=FORMULAS!$H$10,FORMULAS!$I$10,IF('208-PLA-Ft-78 Mapa Gestión'!M51:M56=FORMULAS!$H$11,FORMULAS!$I$11))))))))))</f>
        <v>Menor</v>
      </c>
      <c r="O51" s="261">
        <f>VLOOKUP(N51,FORMULAS!$I$1:$J$6,2,0)</f>
        <v>0.4</v>
      </c>
      <c r="P51" s="261" t="str">
        <f t="shared" ref="P51" si="35">CONCATENATE(N51,K51)</f>
        <v>MenorBaja</v>
      </c>
      <c r="Q51" s="271" t="str">
        <f>VLOOKUP(P51,FORMULAS!$K$17:$L$42,2,0)</f>
        <v>Moderado</v>
      </c>
      <c r="R51" s="122">
        <v>1</v>
      </c>
      <c r="S51" s="165" t="s">
        <v>537</v>
      </c>
      <c r="T51" s="122" t="str">
        <f>VLOOKUP(U51,FORMULAS!$A$15:$B$18,2,0)</f>
        <v>Probabilidad</v>
      </c>
      <c r="U51" s="63" t="s">
        <v>13</v>
      </c>
      <c r="V51" s="64">
        <f>+IF(U51='Tabla Valoración controles'!$D$4,'Tabla Valoración controles'!$F$4,IF('208-PLA-Ft-78 Mapa Gestión'!U51='Tabla Valoración controles'!$D$5,'Tabla Valoración controles'!$F$5,IF(U51=FORMULAS!$A$10,0,'Tabla Valoración controles'!$F$6)))</f>
        <v>0.25</v>
      </c>
      <c r="W51" s="63" t="s">
        <v>8</v>
      </c>
      <c r="X51" s="65">
        <f>+IF(W51='Tabla Valoración controles'!$D$7,'Tabla Valoración controles'!$F$7,IF(U51=FORMULAS!$A$10,0,'Tabla Valoración controles'!$F$8))</f>
        <v>0.15</v>
      </c>
      <c r="Y51" s="63" t="s">
        <v>19</v>
      </c>
      <c r="Z51" s="64">
        <f>+IF(Y51='Tabla Valoración controles'!$D$9,'Tabla Valoración controles'!$F$9,IF(U51=FORMULAS!$A$10,0,'Tabla Valoración controles'!$F$10))</f>
        <v>0</v>
      </c>
      <c r="AA51" s="63" t="s">
        <v>21</v>
      </c>
      <c r="AB51" s="64">
        <f>+IF(AA51='Tabla Valoración controles'!$D$9,'Tabla Valoración controles'!$F$9,IF(W51=FORMULAS!$A$10,0,'Tabla Valoración controles'!$F$10))</f>
        <v>0</v>
      </c>
      <c r="AC51" s="63" t="s">
        <v>102</v>
      </c>
      <c r="AD51" s="64">
        <f>+IF(AC51='Tabla Valoración controles'!$D$13,'Tabla Valoración controles'!$F$13,'Tabla Valoración controles'!$F$14)</f>
        <v>0</v>
      </c>
      <c r="AE51" s="66"/>
      <c r="AF51" s="67"/>
      <c r="AG51" s="65"/>
      <c r="AH51" s="67"/>
      <c r="AI51" s="65"/>
      <c r="AJ51" s="68"/>
      <c r="AK51" s="63"/>
      <c r="AL51" s="69"/>
      <c r="AM51" s="72"/>
      <c r="AN51" s="70"/>
      <c r="AO51" s="70"/>
      <c r="AP51" s="70"/>
      <c r="AQ51" s="70"/>
      <c r="AR51" s="70"/>
      <c r="AS51" s="70"/>
      <c r="AT51" s="70"/>
      <c r="AU51" s="70"/>
      <c r="AV51" s="70"/>
      <c r="AW51" s="70"/>
      <c r="AX51" s="70"/>
      <c r="AY51" s="70"/>
      <c r="AZ51" s="70"/>
      <c r="BA51" s="70"/>
      <c r="BB51" s="70"/>
      <c r="BC51" s="131">
        <f t="shared" si="16"/>
        <v>0.4</v>
      </c>
      <c r="BD51" s="120">
        <f>+IF(T51=FORMULAS!$A$8,'208-PLA-Ft-78 Mapa Gestión'!BC51*'208-PLA-Ft-78 Mapa Gestión'!L51:L56,'208-PLA-Ft-78 Mapa Gestión'!BC51*'208-PLA-Ft-78 Mapa Gestión'!O51:O56)</f>
        <v>0.16000000000000003</v>
      </c>
      <c r="BE51" s="120">
        <f>+IF(T51=FORMULAS!$A$8,'208-PLA-Ft-78 Mapa Gestión'!L51:L56-'208-PLA-Ft-78 Mapa Gestión'!BD51,0)</f>
        <v>0.24</v>
      </c>
      <c r="BF51" s="274">
        <f t="shared" ref="BF51" si="36">+BE56</f>
        <v>0.13919999999999999</v>
      </c>
      <c r="BG51" s="274" t="str">
        <f>+IF(BF51&lt;=FORMULAS!$N$2,FORMULAS!$O$2,IF(BF51&lt;=FORMULAS!$N$3,FORMULAS!$O$3,IF(BF51&lt;=FORMULAS!$N$4,FORMULAS!$O$4,IF(BF51&lt;=FORMULAS!$N$5,FORMULAS!$O$5,FORMULAS!O48))))</f>
        <v>Muy Baja</v>
      </c>
      <c r="BH51" s="274" t="str">
        <f>+IF(T51=FORMULAS!$A$9,BE56,'208-PLA-Ft-78 Mapa Gestión'!N51:N56)</f>
        <v>Menor</v>
      </c>
      <c r="BI51" s="274">
        <f>+IF(T51=FORMULAS!B51,'208-PLA-Ft-78 Mapa Gestión'!BE56,'208-PLA-Ft-78 Mapa Gestión'!O51:O56)</f>
        <v>0.4</v>
      </c>
      <c r="BJ51" s="323" t="str">
        <f t="shared" ref="BJ51" si="37">CONCATENATE(BH51,BG51)</f>
        <v>MenorMuy Baja</v>
      </c>
      <c r="BK51" s="271" t="str">
        <f>VLOOKUP(BJ51,FORMULAS!$K$17:$L$42,2,0)</f>
        <v>Bajo</v>
      </c>
      <c r="BL51" s="328" t="s">
        <v>171</v>
      </c>
      <c r="BM51" s="164" t="s">
        <v>442</v>
      </c>
      <c r="BN51" s="123" t="s">
        <v>316</v>
      </c>
      <c r="BO51" s="125">
        <v>44230</v>
      </c>
      <c r="BP51" s="125">
        <v>44561</v>
      </c>
      <c r="BQ51" s="126" t="s">
        <v>322</v>
      </c>
      <c r="BR51" s="126" t="s">
        <v>324</v>
      </c>
      <c r="BS51" s="267" t="s">
        <v>257</v>
      </c>
      <c r="BT51" s="267"/>
      <c r="BU51" s="267"/>
      <c r="BV51" s="267"/>
      <c r="BW51" s="267"/>
      <c r="BX51" s="267"/>
      <c r="BY51" s="267"/>
      <c r="BZ51" s="267"/>
      <c r="CA51" s="267"/>
      <c r="CB51" s="163">
        <v>4</v>
      </c>
      <c r="CC51" s="161" t="s">
        <v>595</v>
      </c>
      <c r="CD51" s="163">
        <v>5</v>
      </c>
      <c r="CE51" s="161" t="s">
        <v>595</v>
      </c>
      <c r="CF51" s="163">
        <v>6</v>
      </c>
      <c r="CG51" s="161" t="s">
        <v>595</v>
      </c>
      <c r="CH51" s="163">
        <v>7</v>
      </c>
      <c r="CI51" s="161" t="s">
        <v>595</v>
      </c>
      <c r="CJ51" s="267"/>
      <c r="CK51" s="267"/>
      <c r="CL51" s="267"/>
      <c r="CM51" s="267"/>
      <c r="CN51" s="267"/>
      <c r="CO51" s="267"/>
      <c r="CP51" s="267"/>
      <c r="CQ51" s="267"/>
      <c r="CR51" s="267"/>
      <c r="CS51" s="189">
        <v>44446</v>
      </c>
      <c r="CT51" s="185" t="s">
        <v>38</v>
      </c>
      <c r="CU51" s="123" t="s">
        <v>670</v>
      </c>
    </row>
    <row r="52" spans="1:99" ht="140.25" x14ac:dyDescent="0.2">
      <c r="A52" s="237"/>
      <c r="B52" s="244"/>
      <c r="C52" s="237"/>
      <c r="D52" s="237"/>
      <c r="E52" s="244"/>
      <c r="F52" s="244"/>
      <c r="G52" s="244"/>
      <c r="H52" s="283"/>
      <c r="I52" s="244"/>
      <c r="J52" s="286"/>
      <c r="K52" s="253"/>
      <c r="L52" s="256"/>
      <c r="M52" s="259"/>
      <c r="N52" s="253"/>
      <c r="O52" s="262"/>
      <c r="P52" s="262"/>
      <c r="Q52" s="272"/>
      <c r="R52" s="122">
        <v>2</v>
      </c>
      <c r="S52" s="51" t="s">
        <v>538</v>
      </c>
      <c r="T52" s="122" t="str">
        <f>VLOOKUP(U52,FORMULAS!$A$15:$B$18,2,0)</f>
        <v>Probabilidad</v>
      </c>
      <c r="U52" s="63" t="s">
        <v>14</v>
      </c>
      <c r="V52" s="64">
        <f>+IF(U52='Tabla Valoración controles'!$D$4,'Tabla Valoración controles'!$F$4,IF('208-PLA-Ft-78 Mapa Gestión'!U52='Tabla Valoración controles'!$D$5,'Tabla Valoración controles'!$F$5,IF(U52=FORMULAS!$A$10,0,'Tabla Valoración controles'!$F$6)))</f>
        <v>0.15</v>
      </c>
      <c r="W52" s="63" t="s">
        <v>8</v>
      </c>
      <c r="X52" s="65">
        <f>+IF(W52='Tabla Valoración controles'!$D$7,'Tabla Valoración controles'!$F$7,IF(U52=FORMULAS!$A$10,0,'Tabla Valoración controles'!$F$8))</f>
        <v>0.15</v>
      </c>
      <c r="Y52" s="63" t="s">
        <v>19</v>
      </c>
      <c r="Z52" s="64">
        <f>+IF(Y52='Tabla Valoración controles'!$D$9,'Tabla Valoración controles'!$F$9,IF(U52=FORMULAS!$A$10,0,'Tabla Valoración controles'!$F$10))</f>
        <v>0</v>
      </c>
      <c r="AA52" s="63" t="s">
        <v>21</v>
      </c>
      <c r="AB52" s="64">
        <f>+IF(AA52='Tabla Valoración controles'!$D$9,'Tabla Valoración controles'!$F$9,IF(W52=FORMULAS!$A$10,0,'Tabla Valoración controles'!$F$10))</f>
        <v>0</v>
      </c>
      <c r="AC52" s="63" t="s">
        <v>102</v>
      </c>
      <c r="AD52" s="64">
        <f>+IF(AC52='Tabla Valoración controles'!$D$13,'Tabla Valoración controles'!$F$13,'Tabla Valoración controles'!$F$14)</f>
        <v>0</v>
      </c>
      <c r="AE52" s="66"/>
      <c r="AF52" s="67"/>
      <c r="AG52" s="65"/>
      <c r="AH52" s="67"/>
      <c r="AI52" s="65"/>
      <c r="AJ52" s="68"/>
      <c r="AK52" s="63"/>
      <c r="AL52" s="69"/>
      <c r="AM52" s="72"/>
      <c r="AN52" s="70"/>
      <c r="AO52" s="70"/>
      <c r="AP52" s="70"/>
      <c r="AQ52" s="70"/>
      <c r="AR52" s="70"/>
      <c r="AS52" s="70"/>
      <c r="AT52" s="70"/>
      <c r="AU52" s="70"/>
      <c r="AV52" s="70"/>
      <c r="AW52" s="70"/>
      <c r="AX52" s="70"/>
      <c r="AY52" s="70"/>
      <c r="AZ52" s="70"/>
      <c r="BA52" s="70"/>
      <c r="BB52" s="70"/>
      <c r="BC52" s="131">
        <f t="shared" si="16"/>
        <v>0.3</v>
      </c>
      <c r="BD52" s="120">
        <f t="shared" ref="BD52" si="38">+BC52*BE51</f>
        <v>7.1999999999999995E-2</v>
      </c>
      <c r="BE52" s="120">
        <f t="shared" ref="BE52" si="39">+BE51-BD52</f>
        <v>0.16799999999999998</v>
      </c>
      <c r="BF52" s="275"/>
      <c r="BG52" s="275"/>
      <c r="BH52" s="275"/>
      <c r="BI52" s="275"/>
      <c r="BJ52" s="323"/>
      <c r="BK52" s="272"/>
      <c r="BL52" s="329"/>
      <c r="BM52" s="123" t="s">
        <v>321</v>
      </c>
      <c r="BN52" s="123" t="s">
        <v>316</v>
      </c>
      <c r="BO52" s="125">
        <v>44230</v>
      </c>
      <c r="BP52" s="125">
        <v>44561</v>
      </c>
      <c r="BQ52" s="126" t="s">
        <v>323</v>
      </c>
      <c r="BR52" s="126" t="s">
        <v>325</v>
      </c>
      <c r="BS52" s="267"/>
      <c r="BT52" s="267"/>
      <c r="BU52" s="267"/>
      <c r="BV52" s="267"/>
      <c r="BW52" s="267"/>
      <c r="BX52" s="267"/>
      <c r="BY52" s="267"/>
      <c r="BZ52" s="267"/>
      <c r="CA52" s="267"/>
      <c r="CB52" s="123">
        <v>1</v>
      </c>
      <c r="CC52" s="161" t="s">
        <v>602</v>
      </c>
      <c r="CD52" s="123">
        <v>1</v>
      </c>
      <c r="CE52" s="161" t="s">
        <v>602</v>
      </c>
      <c r="CF52" s="123">
        <v>1</v>
      </c>
      <c r="CG52" s="161" t="s">
        <v>602</v>
      </c>
      <c r="CH52" s="123">
        <v>1</v>
      </c>
      <c r="CI52" s="161" t="s">
        <v>602</v>
      </c>
      <c r="CJ52" s="267"/>
      <c r="CK52" s="267"/>
      <c r="CL52" s="267"/>
      <c r="CM52" s="267"/>
      <c r="CN52" s="267"/>
      <c r="CO52" s="267"/>
      <c r="CP52" s="267"/>
      <c r="CQ52" s="267"/>
      <c r="CR52" s="267"/>
      <c r="CS52" s="189">
        <v>44446</v>
      </c>
      <c r="CT52" s="185" t="s">
        <v>38</v>
      </c>
      <c r="CU52" s="123" t="s">
        <v>670</v>
      </c>
    </row>
    <row r="53" spans="1:99" ht="89.25" x14ac:dyDescent="0.2">
      <c r="A53" s="237"/>
      <c r="B53" s="244"/>
      <c r="C53" s="237"/>
      <c r="D53" s="237"/>
      <c r="E53" s="244"/>
      <c r="F53" s="244"/>
      <c r="G53" s="244"/>
      <c r="H53" s="283"/>
      <c r="I53" s="244"/>
      <c r="J53" s="286"/>
      <c r="K53" s="253"/>
      <c r="L53" s="256"/>
      <c r="M53" s="259"/>
      <c r="N53" s="253"/>
      <c r="O53" s="262"/>
      <c r="P53" s="262"/>
      <c r="Q53" s="272"/>
      <c r="R53" s="122">
        <v>3</v>
      </c>
      <c r="S53" s="51" t="s">
        <v>479</v>
      </c>
      <c r="T53" s="122" t="str">
        <f>VLOOKUP(U53,FORMULAS!$A$15:$B$18,2,0)</f>
        <v>Probabilidad</v>
      </c>
      <c r="U53" s="63" t="s">
        <v>13</v>
      </c>
      <c r="V53" s="64">
        <f>+IF(U53='Tabla Valoración controles'!$D$4,'Tabla Valoración controles'!$F$4,IF('208-PLA-Ft-78 Mapa Gestión'!U53='Tabla Valoración controles'!$D$5,'Tabla Valoración controles'!$F$5,IF(U53=FORMULAS!$A$10,0,'Tabla Valoración controles'!$F$6)))</f>
        <v>0.25</v>
      </c>
      <c r="W53" s="63" t="s">
        <v>8</v>
      </c>
      <c r="X53" s="65">
        <f>+IF(W53='Tabla Valoración controles'!$D$7,'Tabla Valoración controles'!$F$7,IF(U53=FORMULAS!$A$10,0,'Tabla Valoración controles'!$F$8))</f>
        <v>0.15</v>
      </c>
      <c r="Y53" s="63" t="s">
        <v>19</v>
      </c>
      <c r="Z53" s="64">
        <f>+IF(Y53='Tabla Valoración controles'!$D$9,'Tabla Valoración controles'!$F$9,IF(U53=FORMULAS!$A$10,0,'Tabla Valoración controles'!$F$10))</f>
        <v>0</v>
      </c>
      <c r="AA53" s="63" t="s">
        <v>21</v>
      </c>
      <c r="AB53" s="64">
        <f>+IF(AA53='Tabla Valoración controles'!$D$9,'Tabla Valoración controles'!$F$9,IF(W53=FORMULAS!$A$10,0,'Tabla Valoración controles'!$F$10))</f>
        <v>0</v>
      </c>
      <c r="AC53" s="63" t="s">
        <v>103</v>
      </c>
      <c r="AD53" s="64">
        <f>+IF(AC53='Tabla Valoración controles'!$D$13,'Tabla Valoración controles'!$F$13,'Tabla Valoración controles'!$F$14)</f>
        <v>0</v>
      </c>
      <c r="AE53" s="66"/>
      <c r="AF53" s="67"/>
      <c r="AG53" s="65"/>
      <c r="AH53" s="67"/>
      <c r="AI53" s="65"/>
      <c r="AJ53" s="68"/>
      <c r="AK53" s="63"/>
      <c r="AL53" s="69"/>
      <c r="AM53" s="72"/>
      <c r="AN53" s="70"/>
      <c r="AO53" s="70"/>
      <c r="AP53" s="70"/>
      <c r="AQ53" s="70"/>
      <c r="AR53" s="70"/>
      <c r="AS53" s="70"/>
      <c r="AT53" s="70"/>
      <c r="AU53" s="70"/>
      <c r="AV53" s="70"/>
      <c r="AW53" s="70"/>
      <c r="AX53" s="70"/>
      <c r="AY53" s="70"/>
      <c r="AZ53" s="70"/>
      <c r="BA53" s="70"/>
      <c r="BB53" s="70"/>
      <c r="BC53" s="131">
        <f t="shared" si="16"/>
        <v>0.4</v>
      </c>
      <c r="BD53" s="120">
        <f t="shared" ref="BD53:BD56" si="40">+BD52*BC53</f>
        <v>2.8799999999999999E-2</v>
      </c>
      <c r="BE53" s="120">
        <f t="shared" si="14"/>
        <v>0.13919999999999999</v>
      </c>
      <c r="BF53" s="275"/>
      <c r="BG53" s="275"/>
      <c r="BH53" s="275"/>
      <c r="BI53" s="275"/>
      <c r="BJ53" s="323"/>
      <c r="BK53" s="272"/>
      <c r="BL53" s="329"/>
      <c r="BM53" s="146" t="s">
        <v>480</v>
      </c>
      <c r="BN53" s="146" t="s">
        <v>480</v>
      </c>
      <c r="BO53" s="146" t="s">
        <v>480</v>
      </c>
      <c r="BP53" s="146" t="s">
        <v>480</v>
      </c>
      <c r="BQ53" s="146" t="s">
        <v>480</v>
      </c>
      <c r="BR53" s="146" t="s">
        <v>480</v>
      </c>
      <c r="BS53" s="267"/>
      <c r="BT53" s="267"/>
      <c r="BU53" s="267"/>
      <c r="BV53" s="267"/>
      <c r="BW53" s="267"/>
      <c r="BX53" s="267"/>
      <c r="BY53" s="267"/>
      <c r="BZ53" s="267"/>
      <c r="CA53" s="267"/>
      <c r="CB53" s="123" t="s">
        <v>480</v>
      </c>
      <c r="CC53" s="161" t="s">
        <v>596</v>
      </c>
      <c r="CD53" s="123" t="s">
        <v>480</v>
      </c>
      <c r="CE53" s="161" t="s">
        <v>596</v>
      </c>
      <c r="CF53" s="123" t="s">
        <v>480</v>
      </c>
      <c r="CG53" s="161" t="s">
        <v>596</v>
      </c>
      <c r="CH53" s="123" t="s">
        <v>480</v>
      </c>
      <c r="CI53" s="161" t="s">
        <v>596</v>
      </c>
      <c r="CJ53" s="267"/>
      <c r="CK53" s="267"/>
      <c r="CL53" s="267"/>
      <c r="CM53" s="267"/>
      <c r="CN53" s="267"/>
      <c r="CO53" s="267"/>
      <c r="CP53" s="267"/>
      <c r="CQ53" s="267"/>
      <c r="CR53" s="267"/>
      <c r="CS53" s="189">
        <v>44446</v>
      </c>
      <c r="CT53" s="185" t="s">
        <v>664</v>
      </c>
      <c r="CU53" s="123" t="s">
        <v>686</v>
      </c>
    </row>
    <row r="54" spans="1:99" ht="17.25" customHeight="1" x14ac:dyDescent="0.2">
      <c r="A54" s="237"/>
      <c r="B54" s="244"/>
      <c r="C54" s="237"/>
      <c r="D54" s="237"/>
      <c r="E54" s="244"/>
      <c r="F54" s="244"/>
      <c r="G54" s="244"/>
      <c r="H54" s="283"/>
      <c r="I54" s="244"/>
      <c r="J54" s="286"/>
      <c r="K54" s="253"/>
      <c r="L54" s="256"/>
      <c r="M54" s="259"/>
      <c r="N54" s="253"/>
      <c r="O54" s="262"/>
      <c r="P54" s="262"/>
      <c r="Q54" s="272"/>
      <c r="R54" s="62"/>
      <c r="S54" s="51"/>
      <c r="T54" s="122">
        <f>VLOOKUP(U54,FORMULAS!$A$15:$B$18,2,0)</f>
        <v>0</v>
      </c>
      <c r="U54" s="63" t="s">
        <v>164</v>
      </c>
      <c r="V54" s="64">
        <f>+IF(U54='Tabla Valoración controles'!$D$4,'Tabla Valoración controles'!$F$4,IF('208-PLA-Ft-78 Mapa Gestión'!U54='Tabla Valoración controles'!$D$5,'Tabla Valoración controles'!$F$5,IF(U54=FORMULAS!$A$10,0,'Tabla Valoración controles'!$F$6)))</f>
        <v>0</v>
      </c>
      <c r="W54" s="63"/>
      <c r="X54" s="65">
        <f>+IF(W54='Tabla Valoración controles'!$D$7,'Tabla Valoración controles'!$F$7,IF(U54=FORMULAS!$A$10,0,'Tabla Valoración controles'!$F$8))</f>
        <v>0</v>
      </c>
      <c r="Y54" s="63"/>
      <c r="Z54" s="64">
        <f>+IF(Y54='Tabla Valoración controles'!$D$9,'Tabla Valoración controles'!$F$9,IF(U54=FORMULAS!$A$10,0,'Tabla Valoración controles'!$F$10))</f>
        <v>0</v>
      </c>
      <c r="AA54" s="63"/>
      <c r="AB54" s="64">
        <f>+IF(AA54='Tabla Valoración controles'!$D$9,'Tabla Valoración controles'!$F$9,IF(W54=FORMULAS!$A$10,0,'Tabla Valoración controles'!$F$10))</f>
        <v>0</v>
      </c>
      <c r="AC54" s="63"/>
      <c r="AD54" s="64">
        <f>+IF(AC54='Tabla Valoración controles'!$D$13,'Tabla Valoración controles'!$F$13,'Tabla Valoración controles'!$F$14)</f>
        <v>0</v>
      </c>
      <c r="AE54" s="66"/>
      <c r="AF54" s="67"/>
      <c r="AG54" s="65"/>
      <c r="AH54" s="67"/>
      <c r="AI54" s="65"/>
      <c r="AJ54" s="68"/>
      <c r="AK54" s="63"/>
      <c r="AL54" s="69"/>
      <c r="AM54" s="72"/>
      <c r="AN54" s="70"/>
      <c r="AO54" s="70"/>
      <c r="AP54" s="70"/>
      <c r="AQ54" s="70"/>
      <c r="AR54" s="70"/>
      <c r="AS54" s="70"/>
      <c r="AT54" s="70"/>
      <c r="AU54" s="70"/>
      <c r="AV54" s="70"/>
      <c r="AW54" s="70"/>
      <c r="AX54" s="70"/>
      <c r="AY54" s="70"/>
      <c r="AZ54" s="70"/>
      <c r="BA54" s="70"/>
      <c r="BB54" s="70"/>
      <c r="BC54" s="120">
        <f t="shared" si="16"/>
        <v>0</v>
      </c>
      <c r="BD54" s="120">
        <f t="shared" si="40"/>
        <v>0</v>
      </c>
      <c r="BE54" s="120">
        <f t="shared" si="14"/>
        <v>0.13919999999999999</v>
      </c>
      <c r="BF54" s="275"/>
      <c r="BG54" s="275"/>
      <c r="BH54" s="275"/>
      <c r="BI54" s="275"/>
      <c r="BJ54" s="323"/>
      <c r="BK54" s="272"/>
      <c r="BL54" s="329"/>
      <c r="BM54" s="124"/>
      <c r="BN54" s="123"/>
      <c r="BO54" s="124"/>
      <c r="BP54" s="124"/>
      <c r="BQ54" s="124"/>
      <c r="BR54" s="124"/>
      <c r="BS54" s="267"/>
      <c r="BT54" s="267"/>
      <c r="BU54" s="267"/>
      <c r="BV54" s="267"/>
      <c r="BW54" s="267"/>
      <c r="BX54" s="267"/>
      <c r="BY54" s="267"/>
      <c r="BZ54" s="267"/>
      <c r="CA54" s="267"/>
      <c r="CB54" s="124"/>
      <c r="CC54" s="124"/>
      <c r="CD54" s="124"/>
      <c r="CE54" s="124"/>
      <c r="CF54" s="124"/>
      <c r="CG54" s="124"/>
      <c r="CH54" s="124"/>
      <c r="CI54" s="124"/>
      <c r="CJ54" s="267"/>
      <c r="CK54" s="267"/>
      <c r="CL54" s="267"/>
      <c r="CM54" s="267"/>
      <c r="CN54" s="267"/>
      <c r="CO54" s="267"/>
      <c r="CP54" s="267"/>
      <c r="CQ54" s="267"/>
      <c r="CR54" s="267"/>
      <c r="CS54" s="70"/>
      <c r="CT54" s="70"/>
      <c r="CU54" s="70"/>
    </row>
    <row r="55" spans="1:99" ht="17.25" customHeight="1" x14ac:dyDescent="0.2">
      <c r="A55" s="237"/>
      <c r="B55" s="244"/>
      <c r="C55" s="237"/>
      <c r="D55" s="237"/>
      <c r="E55" s="244"/>
      <c r="F55" s="244"/>
      <c r="G55" s="244"/>
      <c r="H55" s="283"/>
      <c r="I55" s="244"/>
      <c r="J55" s="286"/>
      <c r="K55" s="253"/>
      <c r="L55" s="256"/>
      <c r="M55" s="259"/>
      <c r="N55" s="253"/>
      <c r="O55" s="262"/>
      <c r="P55" s="262"/>
      <c r="Q55" s="272"/>
      <c r="R55" s="62"/>
      <c r="S55" s="51"/>
      <c r="T55" s="122">
        <f>VLOOKUP(U55,FORMULAS!$A$15:$B$18,2,0)</f>
        <v>0</v>
      </c>
      <c r="U55" s="63" t="s">
        <v>164</v>
      </c>
      <c r="V55" s="64">
        <f>+IF(U55='Tabla Valoración controles'!$D$4,'Tabla Valoración controles'!$F$4,IF('208-PLA-Ft-78 Mapa Gestión'!U55='Tabla Valoración controles'!$D$5,'Tabla Valoración controles'!$F$5,IF(U55=FORMULAS!$A$10,0,'Tabla Valoración controles'!$F$6)))</f>
        <v>0</v>
      </c>
      <c r="W55" s="63"/>
      <c r="X55" s="65">
        <f>+IF(W55='Tabla Valoración controles'!$D$7,'Tabla Valoración controles'!$F$7,IF(U55=FORMULAS!$A$10,0,'Tabla Valoración controles'!$F$8))</f>
        <v>0</v>
      </c>
      <c r="Y55" s="63"/>
      <c r="Z55" s="64">
        <f>+IF(Y55='Tabla Valoración controles'!$D$9,'Tabla Valoración controles'!$F$9,IF(U55=FORMULAS!$A$10,0,'Tabla Valoración controles'!$F$10))</f>
        <v>0</v>
      </c>
      <c r="AA55" s="63"/>
      <c r="AB55" s="64">
        <f>+IF(AA55='Tabla Valoración controles'!$D$9,'Tabla Valoración controles'!$F$9,IF(W55=FORMULAS!$A$10,0,'Tabla Valoración controles'!$F$10))</f>
        <v>0</v>
      </c>
      <c r="AC55" s="63"/>
      <c r="AD55" s="64">
        <f>+IF(AC55='Tabla Valoración controles'!$D$13,'Tabla Valoración controles'!$F$13,'Tabla Valoración controles'!$F$14)</f>
        <v>0</v>
      </c>
      <c r="AE55" s="66"/>
      <c r="AF55" s="67"/>
      <c r="AG55" s="65"/>
      <c r="AH55" s="67"/>
      <c r="AI55" s="65"/>
      <c r="AJ55" s="68"/>
      <c r="AK55" s="63"/>
      <c r="AL55" s="69"/>
      <c r="AM55" s="72"/>
      <c r="AN55" s="70"/>
      <c r="AO55" s="70"/>
      <c r="AP55" s="70"/>
      <c r="AQ55" s="70"/>
      <c r="AR55" s="70"/>
      <c r="AS55" s="70"/>
      <c r="AT55" s="70"/>
      <c r="AU55" s="70"/>
      <c r="AV55" s="70"/>
      <c r="AW55" s="70"/>
      <c r="AX55" s="70"/>
      <c r="AY55" s="70"/>
      <c r="AZ55" s="70"/>
      <c r="BA55" s="70"/>
      <c r="BB55" s="70"/>
      <c r="BC55" s="120">
        <f t="shared" si="16"/>
        <v>0</v>
      </c>
      <c r="BD55" s="120">
        <f t="shared" si="40"/>
        <v>0</v>
      </c>
      <c r="BE55" s="120">
        <f t="shared" si="14"/>
        <v>0.13919999999999999</v>
      </c>
      <c r="BF55" s="275"/>
      <c r="BG55" s="275"/>
      <c r="BH55" s="275"/>
      <c r="BI55" s="275"/>
      <c r="BJ55" s="323"/>
      <c r="BK55" s="272"/>
      <c r="BL55" s="329"/>
      <c r="BM55" s="124"/>
      <c r="BN55" s="123"/>
      <c r="BO55" s="124"/>
      <c r="BP55" s="124"/>
      <c r="BQ55" s="124"/>
      <c r="BR55" s="124"/>
      <c r="BS55" s="267"/>
      <c r="BT55" s="267"/>
      <c r="BU55" s="267"/>
      <c r="BV55" s="267"/>
      <c r="BW55" s="267"/>
      <c r="BX55" s="267"/>
      <c r="BY55" s="267"/>
      <c r="BZ55" s="267"/>
      <c r="CA55" s="267"/>
      <c r="CB55" s="124"/>
      <c r="CC55" s="124"/>
      <c r="CD55" s="124"/>
      <c r="CE55" s="124"/>
      <c r="CF55" s="124"/>
      <c r="CG55" s="124"/>
      <c r="CH55" s="124"/>
      <c r="CI55" s="124"/>
      <c r="CJ55" s="267"/>
      <c r="CK55" s="267"/>
      <c r="CL55" s="267"/>
      <c r="CM55" s="267"/>
      <c r="CN55" s="267"/>
      <c r="CO55" s="267"/>
      <c r="CP55" s="267"/>
      <c r="CQ55" s="267"/>
      <c r="CR55" s="267"/>
      <c r="CS55" s="70"/>
      <c r="CT55" s="70"/>
      <c r="CU55" s="70"/>
    </row>
    <row r="56" spans="1:99" ht="17.25" customHeight="1" x14ac:dyDescent="0.2">
      <c r="A56" s="238"/>
      <c r="B56" s="245"/>
      <c r="C56" s="238"/>
      <c r="D56" s="238"/>
      <c r="E56" s="245"/>
      <c r="F56" s="245"/>
      <c r="G56" s="245"/>
      <c r="H56" s="284"/>
      <c r="I56" s="245"/>
      <c r="J56" s="287"/>
      <c r="K56" s="254"/>
      <c r="L56" s="257"/>
      <c r="M56" s="260"/>
      <c r="N56" s="254"/>
      <c r="O56" s="263"/>
      <c r="P56" s="263"/>
      <c r="Q56" s="273"/>
      <c r="R56" s="62"/>
      <c r="S56" s="51"/>
      <c r="T56" s="122">
        <f>VLOOKUP(U56,FORMULAS!$A$15:$B$18,2,0)</f>
        <v>0</v>
      </c>
      <c r="U56" s="63" t="s">
        <v>164</v>
      </c>
      <c r="V56" s="64">
        <f>+IF(U56='Tabla Valoración controles'!$D$4,'Tabla Valoración controles'!$F$4,IF('208-PLA-Ft-78 Mapa Gestión'!U56='Tabla Valoración controles'!$D$5,'Tabla Valoración controles'!$F$5,IF(U56=FORMULAS!$A$10,0,'Tabla Valoración controles'!$F$6)))</f>
        <v>0</v>
      </c>
      <c r="W56" s="63"/>
      <c r="X56" s="65">
        <f>+IF(W56='Tabla Valoración controles'!$D$7,'Tabla Valoración controles'!$F$7,IF(U56=FORMULAS!$A$10,0,'Tabla Valoración controles'!$F$8))</f>
        <v>0</v>
      </c>
      <c r="Y56" s="63"/>
      <c r="Z56" s="64">
        <f>+IF(Y56='Tabla Valoración controles'!$D$9,'Tabla Valoración controles'!$F$9,IF(U56=FORMULAS!$A$10,0,'Tabla Valoración controles'!$F$10))</f>
        <v>0</v>
      </c>
      <c r="AA56" s="63"/>
      <c r="AB56" s="64">
        <f>+IF(AA56='Tabla Valoración controles'!$D$9,'Tabla Valoración controles'!$F$9,IF(W56=FORMULAS!$A$10,0,'Tabla Valoración controles'!$F$10))</f>
        <v>0</v>
      </c>
      <c r="AC56" s="63"/>
      <c r="AD56" s="64">
        <f>+IF(AC56='Tabla Valoración controles'!$D$13,'Tabla Valoración controles'!$F$13,'Tabla Valoración controles'!$F$14)</f>
        <v>0</v>
      </c>
      <c r="AE56" s="66"/>
      <c r="AF56" s="67"/>
      <c r="AG56" s="65"/>
      <c r="AH56" s="67"/>
      <c r="AI56" s="65"/>
      <c r="AJ56" s="68"/>
      <c r="AK56" s="63"/>
      <c r="AL56" s="69"/>
      <c r="AM56" s="72"/>
      <c r="AN56" s="70"/>
      <c r="AO56" s="70"/>
      <c r="AP56" s="70"/>
      <c r="AQ56" s="70"/>
      <c r="AR56" s="70"/>
      <c r="AS56" s="70"/>
      <c r="AT56" s="70"/>
      <c r="AU56" s="70"/>
      <c r="AV56" s="70"/>
      <c r="AW56" s="70"/>
      <c r="AX56" s="70"/>
      <c r="AY56" s="70"/>
      <c r="AZ56" s="70"/>
      <c r="BA56" s="70"/>
      <c r="BB56" s="70"/>
      <c r="BC56" s="120">
        <f t="shared" si="16"/>
        <v>0</v>
      </c>
      <c r="BD56" s="120">
        <f t="shared" si="40"/>
        <v>0</v>
      </c>
      <c r="BE56" s="120">
        <f t="shared" si="14"/>
        <v>0.13919999999999999</v>
      </c>
      <c r="BF56" s="275"/>
      <c r="BG56" s="275"/>
      <c r="BH56" s="275"/>
      <c r="BI56" s="275"/>
      <c r="BJ56" s="323"/>
      <c r="BK56" s="273"/>
      <c r="BL56" s="330"/>
      <c r="BM56" s="124"/>
      <c r="BN56" s="123"/>
      <c r="BO56" s="124"/>
      <c r="BP56" s="124"/>
      <c r="BQ56" s="124"/>
      <c r="BR56" s="124"/>
      <c r="BS56" s="267"/>
      <c r="BT56" s="267"/>
      <c r="BU56" s="267"/>
      <c r="BV56" s="267"/>
      <c r="BW56" s="267"/>
      <c r="BX56" s="267"/>
      <c r="BY56" s="267"/>
      <c r="BZ56" s="267"/>
      <c r="CA56" s="267"/>
      <c r="CB56" s="124"/>
      <c r="CC56" s="124"/>
      <c r="CD56" s="124"/>
      <c r="CE56" s="124"/>
      <c r="CF56" s="124"/>
      <c r="CG56" s="124"/>
      <c r="CH56" s="124"/>
      <c r="CI56" s="124"/>
      <c r="CJ56" s="267"/>
      <c r="CK56" s="267"/>
      <c r="CL56" s="267"/>
      <c r="CM56" s="267"/>
      <c r="CN56" s="267"/>
      <c r="CO56" s="267"/>
      <c r="CP56" s="267"/>
      <c r="CQ56" s="267"/>
      <c r="CR56" s="267"/>
      <c r="CS56" s="70"/>
      <c r="CT56" s="70"/>
      <c r="CU56" s="70"/>
    </row>
    <row r="57" spans="1:99" ht="114.75" x14ac:dyDescent="0.2">
      <c r="A57" s="236">
        <v>9</v>
      </c>
      <c r="B57" s="243" t="s">
        <v>183</v>
      </c>
      <c r="C57" s="236" t="str">
        <f>VLOOKUP(B57,FORMULAS!$A$30:$B$46,2,0)</f>
        <v>Prevenir y controlar la comisión de acciones u omisiones que puedan dar lugar a daños antijurídicos a través del análisis histórico de la información, la generación e implementación de controles y la ejecución del respectivo seguimiento.</v>
      </c>
      <c r="D57" s="236" t="str">
        <f>VLOOKUP(B57,FORMULAS!$A$30:$C$46,3,0)</f>
        <v xml:space="preserve">Director Jurídico </v>
      </c>
      <c r="E57" s="243" t="s">
        <v>115</v>
      </c>
      <c r="F57" s="243" t="s">
        <v>326</v>
      </c>
      <c r="G57" s="243" t="s">
        <v>327</v>
      </c>
      <c r="H57" s="282" t="s">
        <v>481</v>
      </c>
      <c r="I57" s="243" t="s">
        <v>281</v>
      </c>
      <c r="J57" s="249">
        <v>24</v>
      </c>
      <c r="K57" s="252" t="str">
        <f>+IF(L57=FORMULAS!$N$2,FORMULAS!$O$2,IF('208-PLA-Ft-78 Mapa Gestión'!L57:L62=FORMULAS!$N$3,FORMULAS!$O$3,IF('208-PLA-Ft-78 Mapa Gestión'!L57:L62=FORMULAS!$N$4,FORMULAS!$O$4,IF('208-PLA-Ft-78 Mapa Gestión'!L57:L62=FORMULAS!$N$5,FORMULAS!$O$5,IF('208-PLA-Ft-78 Mapa Gestión'!L57:L62=FORMULAS!$N$6,FORMULAS!$O$6)))))</f>
        <v>Baja</v>
      </c>
      <c r="L57" s="255">
        <f>+IF(J57&lt;=FORMULAS!$M$2,FORMULAS!$N$2,IF('208-PLA-Ft-78 Mapa Gestión'!J57&lt;=FORMULAS!$M$3,FORMULAS!$N$3,IF('208-PLA-Ft-78 Mapa Gestión'!J57&lt;=FORMULAS!$M$4,FORMULAS!$N$4,IF('208-PLA-Ft-78 Mapa Gestión'!J57&lt;=FORMULAS!$M$5,FORMULAS!$N$5,FORMULAS!$N$6))))</f>
        <v>0.4</v>
      </c>
      <c r="M57" s="258" t="s">
        <v>283</v>
      </c>
      <c r="N57" s="252" t="str">
        <f>+IF(M57=FORMULAS!$H$2,FORMULAS!$I$2,IF('208-PLA-Ft-78 Mapa Gestión'!M57:M62=FORMULAS!$H$3,FORMULAS!$I$3,IF('208-PLA-Ft-78 Mapa Gestión'!M57:M62=FORMULAS!$H$4,FORMULAS!$I$4,IF('208-PLA-Ft-78 Mapa Gestión'!M57:M62=FORMULAS!$H$5,FORMULAS!$I$5,IF('208-PLA-Ft-78 Mapa Gestión'!M57:M62=FORMULAS!$H$6,FORMULAS!$I$6,IF('208-PLA-Ft-78 Mapa Gestión'!M57:M62=FORMULAS!$H$7,FORMULAS!$I$7,IF('208-PLA-Ft-78 Mapa Gestión'!M57:M62=FORMULAS!$H$8,FORMULAS!$I$8,IF('208-PLA-Ft-78 Mapa Gestión'!M57:M62=FORMULAS!$H$9,FORMULAS!$I$9,IF('208-PLA-Ft-78 Mapa Gestión'!M57:M62=FORMULAS!$H$10,FORMULAS!$I$10,IF('208-PLA-Ft-78 Mapa Gestión'!M57:M62=FORMULAS!$H$11,FORMULAS!$I$11))))))))))</f>
        <v>Menor</v>
      </c>
      <c r="O57" s="261">
        <f>VLOOKUP(N57,FORMULAS!$I$1:$J$6,2,0)</f>
        <v>0.4</v>
      </c>
      <c r="P57" s="261" t="str">
        <f t="shared" ref="P57" si="41">CONCATENATE(N57,K57)</f>
        <v>MenorBaja</v>
      </c>
      <c r="Q57" s="271" t="str">
        <f>VLOOKUP(P57,FORMULAS!$K$17:$L$42,2,0)</f>
        <v>Moderado</v>
      </c>
      <c r="R57" s="62">
        <v>1</v>
      </c>
      <c r="S57" s="51" t="s">
        <v>539</v>
      </c>
      <c r="T57" s="122" t="str">
        <f>VLOOKUP(U57,FORMULAS!$A$15:$B$18,2,0)</f>
        <v>Probabilidad</v>
      </c>
      <c r="U57" s="63" t="s">
        <v>13</v>
      </c>
      <c r="V57" s="64">
        <f>+IF(U57='Tabla Valoración controles'!$D$4,'Tabla Valoración controles'!$F$4,IF('208-PLA-Ft-78 Mapa Gestión'!U57='Tabla Valoración controles'!$D$5,'Tabla Valoración controles'!$F$5,IF(U57=FORMULAS!$A$10,0,'Tabla Valoración controles'!$F$6)))</f>
        <v>0.25</v>
      </c>
      <c r="W57" s="63" t="s">
        <v>8</v>
      </c>
      <c r="X57" s="65">
        <f>+IF(W57='Tabla Valoración controles'!$D$7,'Tabla Valoración controles'!$F$7,IF(U57=FORMULAS!$A$10,0,'Tabla Valoración controles'!$F$8))</f>
        <v>0.15</v>
      </c>
      <c r="Y57" s="63" t="s">
        <v>18</v>
      </c>
      <c r="Z57" s="64">
        <f>+IF(Y57='Tabla Valoración controles'!$D$9,'Tabla Valoración controles'!$F$9,IF(U57=FORMULAS!$A$10,0,'Tabla Valoración controles'!$F$10))</f>
        <v>0</v>
      </c>
      <c r="AA57" s="63" t="s">
        <v>21</v>
      </c>
      <c r="AB57" s="64">
        <f>+IF(AA57='Tabla Valoración controles'!$D$9,'Tabla Valoración controles'!$F$9,IF(W57=FORMULAS!$A$10,0,'Tabla Valoración controles'!$F$10))</f>
        <v>0</v>
      </c>
      <c r="AC57" s="63" t="s">
        <v>102</v>
      </c>
      <c r="AD57" s="64">
        <f>+IF(AC57='Tabla Valoración controles'!$D$13,'Tabla Valoración controles'!$F$13,'Tabla Valoración controles'!$F$14)</f>
        <v>0</v>
      </c>
      <c r="AE57" s="66"/>
      <c r="AF57" s="67"/>
      <c r="AG57" s="65"/>
      <c r="AH57" s="67"/>
      <c r="AI57" s="65"/>
      <c r="AJ57" s="68"/>
      <c r="AK57" s="63"/>
      <c r="AL57" s="69"/>
      <c r="AM57" s="72"/>
      <c r="AN57" s="70"/>
      <c r="AO57" s="70"/>
      <c r="AP57" s="70"/>
      <c r="AQ57" s="70"/>
      <c r="AR57" s="70"/>
      <c r="AS57" s="70"/>
      <c r="AT57" s="70"/>
      <c r="AU57" s="70"/>
      <c r="AV57" s="70"/>
      <c r="AW57" s="70"/>
      <c r="AX57" s="70"/>
      <c r="AY57" s="70"/>
      <c r="AZ57" s="70"/>
      <c r="BA57" s="70"/>
      <c r="BB57" s="70"/>
      <c r="BC57" s="120">
        <f t="shared" si="16"/>
        <v>0.4</v>
      </c>
      <c r="BD57" s="120">
        <f>+IF(T57=FORMULAS!$A$8,'208-PLA-Ft-78 Mapa Gestión'!BC57*'208-PLA-Ft-78 Mapa Gestión'!L57:L62,'208-PLA-Ft-78 Mapa Gestión'!BC57*'208-PLA-Ft-78 Mapa Gestión'!O57:O62)</f>
        <v>0.16000000000000003</v>
      </c>
      <c r="BE57" s="120">
        <f>+IF(T57=FORMULAS!$A$8,'208-PLA-Ft-78 Mapa Gestión'!L57:L62-'208-PLA-Ft-78 Mapa Gestión'!BD57,0)</f>
        <v>0.24</v>
      </c>
      <c r="BF57" s="274">
        <f t="shared" ref="BF57" si="42">+BE62</f>
        <v>0.24</v>
      </c>
      <c r="BG57" s="274" t="str">
        <f>+IF(BF57&lt;=FORMULAS!$N$2,FORMULAS!$O$2,IF(BF57&lt;=FORMULAS!$N$3,FORMULAS!$O$3,IF(BF57&lt;=FORMULAS!$N$4,FORMULAS!$O$4,IF(BF57&lt;=FORMULAS!$N$5,FORMULAS!$O$5,FORMULAS!O54))))</f>
        <v>Baja</v>
      </c>
      <c r="BH57" s="274" t="str">
        <f>+IF(T57=FORMULAS!$A$9,BE62,'208-PLA-Ft-78 Mapa Gestión'!N57:N62)</f>
        <v>Menor</v>
      </c>
      <c r="BI57" s="274">
        <f>+IF(T57=FORMULAS!B57,'208-PLA-Ft-78 Mapa Gestión'!BE62,'208-PLA-Ft-78 Mapa Gestión'!O57:O62)</f>
        <v>0.4</v>
      </c>
      <c r="BJ57" s="323" t="str">
        <f t="shared" ref="BJ57" si="43">CONCATENATE(BH57,BG57)</f>
        <v>MenorBaja</v>
      </c>
      <c r="BK57" s="271" t="str">
        <f>VLOOKUP(BJ57,FORMULAS!$K$17:$L$42,2,0)</f>
        <v>Moderado</v>
      </c>
      <c r="BL57" s="328" t="s">
        <v>171</v>
      </c>
      <c r="BM57" s="239" t="s">
        <v>441</v>
      </c>
      <c r="BN57" s="239" t="s">
        <v>316</v>
      </c>
      <c r="BO57" s="331">
        <v>44230</v>
      </c>
      <c r="BP57" s="331">
        <v>44561</v>
      </c>
      <c r="BQ57" s="239" t="s">
        <v>318</v>
      </c>
      <c r="BR57" s="239" t="s">
        <v>317</v>
      </c>
      <c r="BS57" s="267" t="s">
        <v>257</v>
      </c>
      <c r="BT57" s="267"/>
      <c r="BU57" s="267"/>
      <c r="BV57" s="267"/>
      <c r="BW57" s="267"/>
      <c r="BX57" s="267"/>
      <c r="BY57" s="267"/>
      <c r="BZ57" s="267"/>
      <c r="CA57" s="267"/>
      <c r="CB57" s="162" t="s">
        <v>480</v>
      </c>
      <c r="CC57" s="161" t="s">
        <v>597</v>
      </c>
      <c r="CD57" s="123" t="s">
        <v>480</v>
      </c>
      <c r="CE57" s="161" t="s">
        <v>597</v>
      </c>
      <c r="CF57" s="162" t="s">
        <v>480</v>
      </c>
      <c r="CG57" s="161" t="s">
        <v>597</v>
      </c>
      <c r="CH57" s="157">
        <v>2</v>
      </c>
      <c r="CI57" s="161" t="s">
        <v>603</v>
      </c>
      <c r="CJ57" s="267"/>
      <c r="CK57" s="267"/>
      <c r="CL57" s="267"/>
      <c r="CM57" s="267"/>
      <c r="CN57" s="267"/>
      <c r="CO57" s="267"/>
      <c r="CP57" s="267"/>
      <c r="CQ57" s="267"/>
      <c r="CR57" s="267"/>
      <c r="CS57" s="190">
        <v>44446</v>
      </c>
      <c r="CT57" s="191" t="s">
        <v>665</v>
      </c>
      <c r="CU57" s="123" t="s">
        <v>670</v>
      </c>
    </row>
    <row r="58" spans="1:99" ht="17.25" customHeight="1" x14ac:dyDescent="0.2">
      <c r="A58" s="237"/>
      <c r="B58" s="244"/>
      <c r="C58" s="237"/>
      <c r="D58" s="237"/>
      <c r="E58" s="244"/>
      <c r="F58" s="244"/>
      <c r="G58" s="244"/>
      <c r="H58" s="283"/>
      <c r="I58" s="244"/>
      <c r="J58" s="250"/>
      <c r="K58" s="253"/>
      <c r="L58" s="256"/>
      <c r="M58" s="259"/>
      <c r="N58" s="253"/>
      <c r="O58" s="262"/>
      <c r="P58" s="262"/>
      <c r="Q58" s="272"/>
      <c r="R58" s="62"/>
      <c r="S58" s="51"/>
      <c r="T58" s="122">
        <f>VLOOKUP(U58,FORMULAS!$A$15:$B$18,2,0)</f>
        <v>0</v>
      </c>
      <c r="U58" s="63" t="s">
        <v>164</v>
      </c>
      <c r="V58" s="64">
        <f>+IF(U58='Tabla Valoración controles'!$D$4,'Tabla Valoración controles'!$F$4,IF('208-PLA-Ft-78 Mapa Gestión'!U58='Tabla Valoración controles'!$D$5,'Tabla Valoración controles'!$F$5,IF(U58=FORMULAS!$A$10,0,'Tabla Valoración controles'!$F$6)))</f>
        <v>0</v>
      </c>
      <c r="W58" s="63"/>
      <c r="X58" s="65">
        <f>+IF(W58='Tabla Valoración controles'!$D$7,'Tabla Valoración controles'!$F$7,IF(U58=FORMULAS!$A$10,0,'Tabla Valoración controles'!$F$8))</f>
        <v>0</v>
      </c>
      <c r="Y58" s="63"/>
      <c r="Z58" s="64">
        <f>+IF(Y58='Tabla Valoración controles'!$D$9,'Tabla Valoración controles'!$F$9,IF(U58=FORMULAS!$A$10,0,'Tabla Valoración controles'!$F$10))</f>
        <v>0</v>
      </c>
      <c r="AA58" s="63"/>
      <c r="AB58" s="64">
        <f>+IF(AA58='Tabla Valoración controles'!$D$9,'Tabla Valoración controles'!$F$9,IF(W58=FORMULAS!$A$10,0,'Tabla Valoración controles'!$F$10))</f>
        <v>0</v>
      </c>
      <c r="AC58" s="63"/>
      <c r="AD58" s="64">
        <f>+IF(AC58='Tabla Valoración controles'!$D$13,'Tabla Valoración controles'!$F$13,'Tabla Valoración controles'!$F$14)</f>
        <v>0</v>
      </c>
      <c r="AE58" s="66"/>
      <c r="AF58" s="67"/>
      <c r="AG58" s="65"/>
      <c r="AH58" s="67"/>
      <c r="AI58" s="65"/>
      <c r="AJ58" s="68"/>
      <c r="AK58" s="63"/>
      <c r="AL58" s="69"/>
      <c r="AM58" s="72"/>
      <c r="AN58" s="70"/>
      <c r="AO58" s="70"/>
      <c r="AP58" s="70"/>
      <c r="AQ58" s="70"/>
      <c r="AR58" s="70"/>
      <c r="AS58" s="70"/>
      <c r="AT58" s="70"/>
      <c r="AU58" s="70"/>
      <c r="AV58" s="70"/>
      <c r="AW58" s="70"/>
      <c r="AX58" s="70"/>
      <c r="AY58" s="70"/>
      <c r="AZ58" s="70"/>
      <c r="BA58" s="70"/>
      <c r="BB58" s="70"/>
      <c r="BC58" s="120">
        <f t="shared" si="16"/>
        <v>0</v>
      </c>
      <c r="BD58" s="120">
        <f t="shared" ref="BD58" si="44">+BC58*BE57</f>
        <v>0</v>
      </c>
      <c r="BE58" s="120">
        <f t="shared" ref="BE58" si="45">+BE57-BD58</f>
        <v>0.24</v>
      </c>
      <c r="BF58" s="275"/>
      <c r="BG58" s="275"/>
      <c r="BH58" s="275"/>
      <c r="BI58" s="275"/>
      <c r="BJ58" s="323"/>
      <c r="BK58" s="272"/>
      <c r="BL58" s="329"/>
      <c r="BM58" s="239"/>
      <c r="BN58" s="239"/>
      <c r="BO58" s="239"/>
      <c r="BP58" s="239"/>
      <c r="BQ58" s="239"/>
      <c r="BR58" s="239"/>
      <c r="BS58" s="267"/>
      <c r="BT58" s="267"/>
      <c r="BU58" s="267"/>
      <c r="BV58" s="267"/>
      <c r="BW58" s="267"/>
      <c r="BX58" s="267"/>
      <c r="BY58" s="267"/>
      <c r="BZ58" s="267"/>
      <c r="CA58" s="267"/>
      <c r="CB58" s="152"/>
      <c r="CC58" s="152"/>
      <c r="CD58" s="124"/>
      <c r="CE58" s="152"/>
      <c r="CF58" s="152"/>
      <c r="CG58" s="152"/>
      <c r="CH58" s="152"/>
      <c r="CI58" s="152"/>
      <c r="CJ58" s="267"/>
      <c r="CK58" s="267"/>
      <c r="CL58" s="267"/>
      <c r="CM58" s="267"/>
      <c r="CN58" s="267"/>
      <c r="CO58" s="267"/>
      <c r="CP58" s="267"/>
      <c r="CQ58" s="267"/>
      <c r="CR58" s="267"/>
      <c r="CS58" s="70"/>
      <c r="CT58" s="70"/>
      <c r="CU58" s="70"/>
    </row>
    <row r="59" spans="1:99" ht="17.25" customHeight="1" x14ac:dyDescent="0.2">
      <c r="A59" s="237"/>
      <c r="B59" s="244"/>
      <c r="C59" s="237"/>
      <c r="D59" s="237"/>
      <c r="E59" s="244"/>
      <c r="F59" s="244"/>
      <c r="G59" s="244"/>
      <c r="H59" s="283"/>
      <c r="I59" s="244"/>
      <c r="J59" s="250"/>
      <c r="K59" s="253"/>
      <c r="L59" s="256"/>
      <c r="M59" s="259"/>
      <c r="N59" s="253"/>
      <c r="O59" s="262"/>
      <c r="P59" s="262"/>
      <c r="Q59" s="272"/>
      <c r="R59" s="62"/>
      <c r="S59" s="51"/>
      <c r="T59" s="122">
        <f>VLOOKUP(U59,FORMULAS!$A$15:$B$18,2,0)</f>
        <v>0</v>
      </c>
      <c r="U59" s="63" t="s">
        <v>164</v>
      </c>
      <c r="V59" s="64">
        <f>+IF(U59='Tabla Valoración controles'!$D$4,'Tabla Valoración controles'!$F$4,IF('208-PLA-Ft-78 Mapa Gestión'!U59='Tabla Valoración controles'!$D$5,'Tabla Valoración controles'!$F$5,IF(U59=FORMULAS!$A$10,0,'Tabla Valoración controles'!$F$6)))</f>
        <v>0</v>
      </c>
      <c r="W59" s="63"/>
      <c r="X59" s="65">
        <f>+IF(W59='Tabla Valoración controles'!$D$7,'Tabla Valoración controles'!$F$7,IF(U59=FORMULAS!$A$10,0,'Tabla Valoración controles'!$F$8))</f>
        <v>0</v>
      </c>
      <c r="Y59" s="63"/>
      <c r="Z59" s="64">
        <f>+IF(Y59='Tabla Valoración controles'!$D$9,'Tabla Valoración controles'!$F$9,IF(U59=FORMULAS!$A$10,0,'Tabla Valoración controles'!$F$10))</f>
        <v>0</v>
      </c>
      <c r="AA59" s="63"/>
      <c r="AB59" s="64">
        <f>+IF(AA59='Tabla Valoración controles'!$D$9,'Tabla Valoración controles'!$F$9,IF(W59=FORMULAS!$A$10,0,'Tabla Valoración controles'!$F$10))</f>
        <v>0</v>
      </c>
      <c r="AC59" s="63"/>
      <c r="AD59" s="64">
        <f>+IF(AC59='Tabla Valoración controles'!$D$13,'Tabla Valoración controles'!$F$13,'Tabla Valoración controles'!$F$14)</f>
        <v>0</v>
      </c>
      <c r="AE59" s="66"/>
      <c r="AF59" s="67"/>
      <c r="AG59" s="65"/>
      <c r="AH59" s="67"/>
      <c r="AI59" s="65"/>
      <c r="AJ59" s="68"/>
      <c r="AK59" s="63"/>
      <c r="AL59" s="69"/>
      <c r="AM59" s="72"/>
      <c r="AN59" s="70"/>
      <c r="AO59" s="70"/>
      <c r="AP59" s="70"/>
      <c r="AQ59" s="70"/>
      <c r="AR59" s="70"/>
      <c r="AS59" s="70"/>
      <c r="AT59" s="70"/>
      <c r="AU59" s="70"/>
      <c r="AV59" s="70"/>
      <c r="AW59" s="70"/>
      <c r="AX59" s="70"/>
      <c r="AY59" s="70"/>
      <c r="AZ59" s="70"/>
      <c r="BA59" s="70"/>
      <c r="BB59" s="70"/>
      <c r="BC59" s="120">
        <f t="shared" si="16"/>
        <v>0</v>
      </c>
      <c r="BD59" s="120">
        <f t="shared" ref="BD59:BD62" si="46">+BD58*BC59</f>
        <v>0</v>
      </c>
      <c r="BE59" s="120">
        <f t="shared" si="14"/>
        <v>0.24</v>
      </c>
      <c r="BF59" s="275"/>
      <c r="BG59" s="275"/>
      <c r="BH59" s="275"/>
      <c r="BI59" s="275"/>
      <c r="BJ59" s="323"/>
      <c r="BK59" s="272"/>
      <c r="BL59" s="329"/>
      <c r="BM59" s="239"/>
      <c r="BN59" s="239"/>
      <c r="BO59" s="239"/>
      <c r="BP59" s="239"/>
      <c r="BQ59" s="239"/>
      <c r="BR59" s="239"/>
      <c r="BS59" s="267"/>
      <c r="BT59" s="267"/>
      <c r="BU59" s="267"/>
      <c r="BV59" s="267"/>
      <c r="BW59" s="267"/>
      <c r="BX59" s="267"/>
      <c r="BY59" s="267"/>
      <c r="BZ59" s="267"/>
      <c r="CA59" s="267"/>
      <c r="CB59" s="152"/>
      <c r="CC59" s="152"/>
      <c r="CD59" s="124"/>
      <c r="CE59" s="152"/>
      <c r="CF59" s="152"/>
      <c r="CG59" s="152"/>
      <c r="CH59" s="152"/>
      <c r="CI59" s="152"/>
      <c r="CJ59" s="267"/>
      <c r="CK59" s="267"/>
      <c r="CL59" s="267"/>
      <c r="CM59" s="267"/>
      <c r="CN59" s="267"/>
      <c r="CO59" s="267"/>
      <c r="CP59" s="267"/>
      <c r="CQ59" s="267"/>
      <c r="CR59" s="267"/>
      <c r="CS59" s="70"/>
      <c r="CT59" s="70"/>
      <c r="CU59" s="70"/>
    </row>
    <row r="60" spans="1:99" ht="17.25" customHeight="1" x14ac:dyDescent="0.2">
      <c r="A60" s="237"/>
      <c r="B60" s="244"/>
      <c r="C60" s="237"/>
      <c r="D60" s="237"/>
      <c r="E60" s="244"/>
      <c r="F60" s="244"/>
      <c r="G60" s="244"/>
      <c r="H60" s="283"/>
      <c r="I60" s="244"/>
      <c r="J60" s="250"/>
      <c r="K60" s="253"/>
      <c r="L60" s="256"/>
      <c r="M60" s="259"/>
      <c r="N60" s="253"/>
      <c r="O60" s="262"/>
      <c r="P60" s="262"/>
      <c r="Q60" s="272"/>
      <c r="R60" s="62"/>
      <c r="S60" s="51"/>
      <c r="T60" s="122">
        <f>VLOOKUP(U60,FORMULAS!$A$15:$B$18,2,0)</f>
        <v>0</v>
      </c>
      <c r="U60" s="63" t="s">
        <v>164</v>
      </c>
      <c r="V60" s="64">
        <f>+IF(U60='Tabla Valoración controles'!$D$4,'Tabla Valoración controles'!$F$4,IF('208-PLA-Ft-78 Mapa Gestión'!U60='Tabla Valoración controles'!$D$5,'Tabla Valoración controles'!$F$5,IF(U60=FORMULAS!$A$10,0,'Tabla Valoración controles'!$F$6)))</f>
        <v>0</v>
      </c>
      <c r="W60" s="63"/>
      <c r="X60" s="65">
        <f>+IF(W60='Tabla Valoración controles'!$D$7,'Tabla Valoración controles'!$F$7,IF(U60=FORMULAS!$A$10,0,'Tabla Valoración controles'!$F$8))</f>
        <v>0</v>
      </c>
      <c r="Y60" s="63"/>
      <c r="Z60" s="64">
        <f>+IF(Y60='Tabla Valoración controles'!$D$9,'Tabla Valoración controles'!$F$9,IF(U60=FORMULAS!$A$10,0,'Tabla Valoración controles'!$F$10))</f>
        <v>0</v>
      </c>
      <c r="AA60" s="63"/>
      <c r="AB60" s="64">
        <f>+IF(AA60='Tabla Valoración controles'!$D$9,'Tabla Valoración controles'!$F$9,IF(W60=FORMULAS!$A$10,0,'Tabla Valoración controles'!$F$10))</f>
        <v>0</v>
      </c>
      <c r="AC60" s="63"/>
      <c r="AD60" s="64">
        <f>+IF(AC60='Tabla Valoración controles'!$D$13,'Tabla Valoración controles'!$F$13,'Tabla Valoración controles'!$F$14)</f>
        <v>0</v>
      </c>
      <c r="AE60" s="66"/>
      <c r="AF60" s="67"/>
      <c r="AG60" s="65"/>
      <c r="AH60" s="67"/>
      <c r="AI60" s="65"/>
      <c r="AJ60" s="68"/>
      <c r="AK60" s="63"/>
      <c r="AL60" s="69"/>
      <c r="AM60" s="72"/>
      <c r="AN60" s="70"/>
      <c r="AO60" s="70"/>
      <c r="AP60" s="70"/>
      <c r="AQ60" s="70"/>
      <c r="AR60" s="70"/>
      <c r="AS60" s="70"/>
      <c r="AT60" s="70"/>
      <c r="AU60" s="70"/>
      <c r="AV60" s="70"/>
      <c r="AW60" s="70"/>
      <c r="AX60" s="70"/>
      <c r="AY60" s="70"/>
      <c r="AZ60" s="70"/>
      <c r="BA60" s="70"/>
      <c r="BB60" s="70"/>
      <c r="BC60" s="120">
        <f t="shared" si="16"/>
        <v>0</v>
      </c>
      <c r="BD60" s="120">
        <f t="shared" si="46"/>
        <v>0</v>
      </c>
      <c r="BE60" s="120">
        <f t="shared" si="14"/>
        <v>0.24</v>
      </c>
      <c r="BF60" s="275"/>
      <c r="BG60" s="275"/>
      <c r="BH60" s="275"/>
      <c r="BI60" s="275"/>
      <c r="BJ60" s="323"/>
      <c r="BK60" s="272"/>
      <c r="BL60" s="329"/>
      <c r="BM60" s="239"/>
      <c r="BN60" s="239"/>
      <c r="BO60" s="239"/>
      <c r="BP60" s="239"/>
      <c r="BQ60" s="239"/>
      <c r="BR60" s="239"/>
      <c r="BS60" s="267"/>
      <c r="BT60" s="267"/>
      <c r="BU60" s="267"/>
      <c r="BV60" s="267"/>
      <c r="BW60" s="267"/>
      <c r="BX60" s="267"/>
      <c r="BY60" s="267"/>
      <c r="BZ60" s="267"/>
      <c r="CA60" s="267"/>
      <c r="CB60" s="152"/>
      <c r="CC60" s="152"/>
      <c r="CD60" s="124"/>
      <c r="CE60" s="152"/>
      <c r="CF60" s="152"/>
      <c r="CG60" s="152"/>
      <c r="CH60" s="152"/>
      <c r="CI60" s="152"/>
      <c r="CJ60" s="267"/>
      <c r="CK60" s="267"/>
      <c r="CL60" s="267"/>
      <c r="CM60" s="267"/>
      <c r="CN60" s="267"/>
      <c r="CO60" s="267"/>
      <c r="CP60" s="267"/>
      <c r="CQ60" s="267"/>
      <c r="CR60" s="267"/>
      <c r="CS60" s="70"/>
      <c r="CT60" s="70"/>
      <c r="CU60" s="70"/>
    </row>
    <row r="61" spans="1:99" ht="17.25" customHeight="1" x14ac:dyDescent="0.2">
      <c r="A61" s="237"/>
      <c r="B61" s="244"/>
      <c r="C61" s="237"/>
      <c r="D61" s="237"/>
      <c r="E61" s="244"/>
      <c r="F61" s="244"/>
      <c r="G61" s="244"/>
      <c r="H61" s="283"/>
      <c r="I61" s="244"/>
      <c r="J61" s="250"/>
      <c r="K61" s="253"/>
      <c r="L61" s="256"/>
      <c r="M61" s="259"/>
      <c r="N61" s="253"/>
      <c r="O61" s="262"/>
      <c r="P61" s="262"/>
      <c r="Q61" s="272"/>
      <c r="R61" s="62"/>
      <c r="S61" s="51"/>
      <c r="T61" s="122">
        <f>VLOOKUP(U61,FORMULAS!$A$15:$B$18,2,0)</f>
        <v>0</v>
      </c>
      <c r="U61" s="63" t="s">
        <v>164</v>
      </c>
      <c r="V61" s="64">
        <f>+IF(U61='Tabla Valoración controles'!$D$4,'Tabla Valoración controles'!$F$4,IF('208-PLA-Ft-78 Mapa Gestión'!U61='Tabla Valoración controles'!$D$5,'Tabla Valoración controles'!$F$5,IF(U61=FORMULAS!$A$10,0,'Tabla Valoración controles'!$F$6)))</f>
        <v>0</v>
      </c>
      <c r="W61" s="63"/>
      <c r="X61" s="65">
        <f>+IF(W61='Tabla Valoración controles'!$D$7,'Tabla Valoración controles'!$F$7,IF(U61=FORMULAS!$A$10,0,'Tabla Valoración controles'!$F$8))</f>
        <v>0</v>
      </c>
      <c r="Y61" s="63"/>
      <c r="Z61" s="64">
        <f>+IF(Y61='Tabla Valoración controles'!$D$9,'Tabla Valoración controles'!$F$9,IF(U61=FORMULAS!$A$10,0,'Tabla Valoración controles'!$F$10))</f>
        <v>0</v>
      </c>
      <c r="AA61" s="63"/>
      <c r="AB61" s="64">
        <f>+IF(AA61='Tabla Valoración controles'!$D$9,'Tabla Valoración controles'!$F$9,IF(W61=FORMULAS!$A$10,0,'Tabla Valoración controles'!$F$10))</f>
        <v>0</v>
      </c>
      <c r="AC61" s="63"/>
      <c r="AD61" s="64">
        <f>+IF(AC61='Tabla Valoración controles'!$D$13,'Tabla Valoración controles'!$F$13,'Tabla Valoración controles'!$F$14)</f>
        <v>0</v>
      </c>
      <c r="AE61" s="66"/>
      <c r="AF61" s="67"/>
      <c r="AG61" s="65"/>
      <c r="AH61" s="67"/>
      <c r="AI61" s="65"/>
      <c r="AJ61" s="68"/>
      <c r="AK61" s="63"/>
      <c r="AL61" s="69"/>
      <c r="AM61" s="72"/>
      <c r="AN61" s="70"/>
      <c r="AO61" s="70"/>
      <c r="AP61" s="70"/>
      <c r="AQ61" s="70"/>
      <c r="AR61" s="70"/>
      <c r="AS61" s="70"/>
      <c r="AT61" s="70"/>
      <c r="AU61" s="70"/>
      <c r="AV61" s="70"/>
      <c r="AW61" s="70"/>
      <c r="AX61" s="70"/>
      <c r="AY61" s="70"/>
      <c r="AZ61" s="70"/>
      <c r="BA61" s="70"/>
      <c r="BB61" s="70"/>
      <c r="BC61" s="120">
        <f t="shared" si="16"/>
        <v>0</v>
      </c>
      <c r="BD61" s="120">
        <f t="shared" si="46"/>
        <v>0</v>
      </c>
      <c r="BE61" s="120">
        <f t="shared" si="14"/>
        <v>0.24</v>
      </c>
      <c r="BF61" s="275"/>
      <c r="BG61" s="275"/>
      <c r="BH61" s="275"/>
      <c r="BI61" s="275"/>
      <c r="BJ61" s="323"/>
      <c r="BK61" s="272"/>
      <c r="BL61" s="329"/>
      <c r="BM61" s="239"/>
      <c r="BN61" s="239"/>
      <c r="BO61" s="239"/>
      <c r="BP61" s="239"/>
      <c r="BQ61" s="239"/>
      <c r="BR61" s="239"/>
      <c r="BS61" s="267"/>
      <c r="BT61" s="267"/>
      <c r="BU61" s="267"/>
      <c r="BV61" s="267"/>
      <c r="BW61" s="267"/>
      <c r="BX61" s="267"/>
      <c r="BY61" s="267"/>
      <c r="BZ61" s="267"/>
      <c r="CA61" s="267"/>
      <c r="CB61" s="152"/>
      <c r="CC61" s="152"/>
      <c r="CD61" s="124"/>
      <c r="CE61" s="152"/>
      <c r="CF61" s="152"/>
      <c r="CG61" s="152"/>
      <c r="CH61" s="152"/>
      <c r="CI61" s="152"/>
      <c r="CJ61" s="267"/>
      <c r="CK61" s="267"/>
      <c r="CL61" s="267"/>
      <c r="CM61" s="267"/>
      <c r="CN61" s="267"/>
      <c r="CO61" s="267"/>
      <c r="CP61" s="267"/>
      <c r="CQ61" s="267"/>
      <c r="CR61" s="267"/>
      <c r="CS61" s="70"/>
      <c r="CT61" s="70"/>
      <c r="CU61" s="70"/>
    </row>
    <row r="62" spans="1:99" ht="17.25" customHeight="1" x14ac:dyDescent="0.2">
      <c r="A62" s="238"/>
      <c r="B62" s="245"/>
      <c r="C62" s="238"/>
      <c r="D62" s="238"/>
      <c r="E62" s="245"/>
      <c r="F62" s="245"/>
      <c r="G62" s="245"/>
      <c r="H62" s="284"/>
      <c r="I62" s="245"/>
      <c r="J62" s="251"/>
      <c r="K62" s="254"/>
      <c r="L62" s="257"/>
      <c r="M62" s="260"/>
      <c r="N62" s="254"/>
      <c r="O62" s="263"/>
      <c r="P62" s="263"/>
      <c r="Q62" s="273"/>
      <c r="R62" s="62"/>
      <c r="S62" s="51"/>
      <c r="T62" s="122">
        <f>VLOOKUP(U62,FORMULAS!$A$15:$B$18,2,0)</f>
        <v>0</v>
      </c>
      <c r="U62" s="63" t="s">
        <v>164</v>
      </c>
      <c r="V62" s="64">
        <f>+IF(U62='Tabla Valoración controles'!$D$4,'Tabla Valoración controles'!$F$4,IF('208-PLA-Ft-78 Mapa Gestión'!U62='Tabla Valoración controles'!$D$5,'Tabla Valoración controles'!$F$5,IF(U62=FORMULAS!$A$10,0,'Tabla Valoración controles'!$F$6)))</f>
        <v>0</v>
      </c>
      <c r="W62" s="63"/>
      <c r="X62" s="65">
        <f>+IF(W62='Tabla Valoración controles'!$D$7,'Tabla Valoración controles'!$F$7,IF(U62=FORMULAS!$A$10,0,'Tabla Valoración controles'!$F$8))</f>
        <v>0</v>
      </c>
      <c r="Y62" s="63"/>
      <c r="Z62" s="64">
        <f>+IF(Y62='Tabla Valoración controles'!$D$9,'Tabla Valoración controles'!$F$9,IF(U62=FORMULAS!$A$10,0,'Tabla Valoración controles'!$F$10))</f>
        <v>0</v>
      </c>
      <c r="AA62" s="63"/>
      <c r="AB62" s="64">
        <f>+IF(AA62='Tabla Valoración controles'!$D$9,'Tabla Valoración controles'!$F$9,IF(W62=FORMULAS!$A$10,0,'Tabla Valoración controles'!$F$10))</f>
        <v>0</v>
      </c>
      <c r="AC62" s="63"/>
      <c r="AD62" s="64">
        <f>+IF(AC62='Tabla Valoración controles'!$D$13,'Tabla Valoración controles'!$F$13,'Tabla Valoración controles'!$F$14)</f>
        <v>0</v>
      </c>
      <c r="AE62" s="66"/>
      <c r="AF62" s="67"/>
      <c r="AG62" s="65"/>
      <c r="AH62" s="67"/>
      <c r="AI62" s="65"/>
      <c r="AJ62" s="68"/>
      <c r="AK62" s="63"/>
      <c r="AL62" s="69"/>
      <c r="AM62" s="72"/>
      <c r="AN62" s="70"/>
      <c r="AO62" s="70"/>
      <c r="AP62" s="70"/>
      <c r="AQ62" s="70"/>
      <c r="AR62" s="70"/>
      <c r="AS62" s="70"/>
      <c r="AT62" s="70"/>
      <c r="AU62" s="70"/>
      <c r="AV62" s="70"/>
      <c r="AW62" s="70"/>
      <c r="AX62" s="70"/>
      <c r="AY62" s="70"/>
      <c r="AZ62" s="70"/>
      <c r="BA62" s="70"/>
      <c r="BB62" s="70"/>
      <c r="BC62" s="120">
        <f t="shared" si="16"/>
        <v>0</v>
      </c>
      <c r="BD62" s="120">
        <f t="shared" si="46"/>
        <v>0</v>
      </c>
      <c r="BE62" s="120">
        <f t="shared" si="14"/>
        <v>0.24</v>
      </c>
      <c r="BF62" s="275"/>
      <c r="BG62" s="275"/>
      <c r="BH62" s="275"/>
      <c r="BI62" s="275"/>
      <c r="BJ62" s="323"/>
      <c r="BK62" s="273"/>
      <c r="BL62" s="330"/>
      <c r="BM62" s="239"/>
      <c r="BN62" s="239"/>
      <c r="BO62" s="239"/>
      <c r="BP62" s="239"/>
      <c r="BQ62" s="239"/>
      <c r="BR62" s="239"/>
      <c r="BS62" s="267"/>
      <c r="BT62" s="267"/>
      <c r="BU62" s="267"/>
      <c r="BV62" s="267"/>
      <c r="BW62" s="267"/>
      <c r="BX62" s="267"/>
      <c r="BY62" s="267"/>
      <c r="BZ62" s="267"/>
      <c r="CA62" s="267"/>
      <c r="CB62" s="152"/>
      <c r="CC62" s="152"/>
      <c r="CD62" s="124"/>
      <c r="CE62" s="152"/>
      <c r="CF62" s="152"/>
      <c r="CG62" s="152"/>
      <c r="CH62" s="152"/>
      <c r="CI62" s="152"/>
      <c r="CJ62" s="267"/>
      <c r="CK62" s="267"/>
      <c r="CL62" s="267"/>
      <c r="CM62" s="267"/>
      <c r="CN62" s="267"/>
      <c r="CO62" s="267"/>
      <c r="CP62" s="267"/>
      <c r="CQ62" s="267"/>
      <c r="CR62" s="267"/>
      <c r="CS62" s="70"/>
      <c r="CT62" s="70"/>
      <c r="CU62" s="70"/>
    </row>
    <row r="63" spans="1:99" s="145" customFormat="1" ht="153" x14ac:dyDescent="0.2">
      <c r="A63" s="236">
        <v>10</v>
      </c>
      <c r="B63" s="243" t="s">
        <v>192</v>
      </c>
      <c r="C63" s="236" t="str">
        <f>VLOOKUP(B63,FORMULAS!$A$30:$B$46,2,0)</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D63" s="236" t="str">
        <f>VLOOKUP(B63,FORMULAS!$A$30:$C$46,3,0)</f>
        <v>Director de Gestión Corporativa y CID</v>
      </c>
      <c r="E63" s="243" t="s">
        <v>280</v>
      </c>
      <c r="F63" s="246" t="s">
        <v>329</v>
      </c>
      <c r="G63" s="246" t="s">
        <v>328</v>
      </c>
      <c r="H63" s="264" t="s">
        <v>482</v>
      </c>
      <c r="I63" s="246" t="s">
        <v>111</v>
      </c>
      <c r="J63" s="285">
        <v>600</v>
      </c>
      <c r="K63" s="252" t="str">
        <f>+IF(L63=FORMULAS!$N$2,FORMULAS!$O$2,IF('208-PLA-Ft-78 Mapa Gestión'!L63:L68=FORMULAS!$N$3,FORMULAS!$O$3,IF('208-PLA-Ft-78 Mapa Gestión'!L63:L68=FORMULAS!$N$4,FORMULAS!$O$4,IF('208-PLA-Ft-78 Mapa Gestión'!L63:L68=FORMULAS!$N$5,FORMULAS!$O$5,IF('208-PLA-Ft-78 Mapa Gestión'!L63:L68=FORMULAS!$N$6,FORMULAS!$O$6)))))</f>
        <v>Alta</v>
      </c>
      <c r="L63" s="255">
        <f>+IF(J63&lt;=FORMULAS!$M$2,FORMULAS!$N$2,IF('208-PLA-Ft-78 Mapa Gestión'!J63&lt;=FORMULAS!$M$3,FORMULAS!$N$3,IF('208-PLA-Ft-78 Mapa Gestión'!J63&lt;=FORMULAS!$M$4,FORMULAS!$N$4,IF('208-PLA-Ft-78 Mapa Gestión'!J63&lt;=FORMULAS!$M$5,FORMULAS!$N$5,FORMULAS!$N$6))))</f>
        <v>0.8</v>
      </c>
      <c r="M63" s="258" t="s">
        <v>93</v>
      </c>
      <c r="N63" s="252" t="str">
        <f>+IF(M63=FORMULAS!$H$2,FORMULAS!$I$2,IF('208-PLA-Ft-78 Mapa Gestión'!M63:M68=FORMULAS!$H$3,FORMULAS!$I$3,IF('208-PLA-Ft-78 Mapa Gestión'!M63:M68=FORMULAS!$H$4,FORMULAS!$I$4,IF('208-PLA-Ft-78 Mapa Gestión'!M63:M68=FORMULAS!$H$5,FORMULAS!$I$5,IF('208-PLA-Ft-78 Mapa Gestión'!M63:M68=FORMULAS!$H$6,FORMULAS!$I$6,IF('208-PLA-Ft-78 Mapa Gestión'!M63:M68=FORMULAS!$H$7,FORMULAS!$I$7,IF('208-PLA-Ft-78 Mapa Gestión'!M63:M68=FORMULAS!$H$8,FORMULAS!$I$8,IF('208-PLA-Ft-78 Mapa Gestión'!M63:M68=FORMULAS!$H$9,FORMULAS!$I$9,IF('208-PLA-Ft-78 Mapa Gestión'!M63:M68=FORMULAS!$H$10,FORMULAS!$I$10,IF('208-PLA-Ft-78 Mapa Gestión'!M63:M68=FORMULAS!$H$11,FORMULAS!$I$11))))))))))</f>
        <v>Moderado</v>
      </c>
      <c r="O63" s="261">
        <f>VLOOKUP(N63,FORMULAS!$I$1:$J$6,2,0)</f>
        <v>0.6</v>
      </c>
      <c r="P63" s="261" t="str">
        <f t="shared" ref="P63" si="47">CONCATENATE(N63,K63)</f>
        <v>ModeradoAlta</v>
      </c>
      <c r="Q63" s="271" t="str">
        <f>VLOOKUP(P63,FORMULAS!$K$17:$L$42,2,0)</f>
        <v>Alto</v>
      </c>
      <c r="R63" s="134">
        <v>1</v>
      </c>
      <c r="S63" s="135" t="s">
        <v>598</v>
      </c>
      <c r="T63" s="134" t="str">
        <f>VLOOKUP(U63,FORMULAS!$A$15:$B$18,2,0)</f>
        <v>Probabilidad</v>
      </c>
      <c r="U63" s="136" t="s">
        <v>13</v>
      </c>
      <c r="V63" s="137">
        <f>+IF(U63='Tabla Valoración controles'!$D$4,'Tabla Valoración controles'!$F$4,IF('208-PLA-Ft-78 Mapa Gestión'!U63='Tabla Valoración controles'!$D$5,'Tabla Valoración controles'!$F$5,IF(U63=FORMULAS!$A$10,0,'Tabla Valoración controles'!$F$6)))</f>
        <v>0.25</v>
      </c>
      <c r="W63" s="136" t="s">
        <v>8</v>
      </c>
      <c r="X63" s="138">
        <f>+IF(W63='Tabla Valoración controles'!$D$7,'Tabla Valoración controles'!$F$7,IF(U63=FORMULAS!$A$10,0,'Tabla Valoración controles'!$F$8))</f>
        <v>0.15</v>
      </c>
      <c r="Y63" s="136" t="s">
        <v>19</v>
      </c>
      <c r="Z63" s="137">
        <f>+IF(Y63='Tabla Valoración controles'!$D$9,'Tabla Valoración controles'!$F$9,IF(U63=FORMULAS!$A$10,0,'Tabla Valoración controles'!$F$10))</f>
        <v>0</v>
      </c>
      <c r="AA63" s="136" t="s">
        <v>21</v>
      </c>
      <c r="AB63" s="137">
        <f>+IF(AA63='Tabla Valoración controles'!$D$9,'Tabla Valoración controles'!$F$9,IF(W63=FORMULAS!$A$10,0,'Tabla Valoración controles'!$F$10))</f>
        <v>0</v>
      </c>
      <c r="AC63" s="136" t="s">
        <v>102</v>
      </c>
      <c r="AD63" s="64">
        <f>+IF(AC63='Tabla Valoración controles'!$D$13,'Tabla Valoración controles'!$F$13,'Tabla Valoración controles'!$F$14)</f>
        <v>0</v>
      </c>
      <c r="AE63" s="139"/>
      <c r="AF63" s="67"/>
      <c r="AG63" s="138"/>
      <c r="AH63" s="67"/>
      <c r="AI63" s="138"/>
      <c r="AJ63" s="140"/>
      <c r="AK63" s="136"/>
      <c r="AL63" s="141"/>
      <c r="AM63" s="142"/>
      <c r="AN63" s="143"/>
      <c r="AO63" s="143"/>
      <c r="AP63" s="143"/>
      <c r="AQ63" s="143"/>
      <c r="AR63" s="143"/>
      <c r="AS63" s="143"/>
      <c r="AT63" s="143"/>
      <c r="AU63" s="143"/>
      <c r="AV63" s="143"/>
      <c r="AW63" s="143"/>
      <c r="AX63" s="143"/>
      <c r="AY63" s="143"/>
      <c r="AZ63" s="143"/>
      <c r="BA63" s="143"/>
      <c r="BB63" s="143"/>
      <c r="BC63" s="144">
        <f t="shared" si="16"/>
        <v>0.4</v>
      </c>
      <c r="BD63" s="144">
        <f>+IF(T63=FORMULAS!$A$8,'208-PLA-Ft-78 Mapa Gestión'!BC63*'208-PLA-Ft-78 Mapa Gestión'!L63:L68,'208-PLA-Ft-78 Mapa Gestión'!BC63*'208-PLA-Ft-78 Mapa Gestión'!O63:O68)</f>
        <v>0.32000000000000006</v>
      </c>
      <c r="BE63" s="144">
        <f>+IF(T63=FORMULAS!$A$8,'208-PLA-Ft-78 Mapa Gestión'!L63:L68-'208-PLA-Ft-78 Mapa Gestión'!BD63,0)</f>
        <v>0.48</v>
      </c>
      <c r="BF63" s="274">
        <f t="shared" ref="BF63" si="48">+BE68</f>
        <v>0.28799999999999998</v>
      </c>
      <c r="BG63" s="274" t="str">
        <f>+IF(BF63&lt;=FORMULAS!$N$2,FORMULAS!$O$2,IF(BF63&lt;=FORMULAS!$N$3,FORMULAS!$O$3,IF(BF63&lt;=FORMULAS!$N$4,FORMULAS!$O$4,IF(BF63&lt;=FORMULAS!$N$5,FORMULAS!$O$5,FORMULAS!O60))))</f>
        <v>Baja</v>
      </c>
      <c r="BH63" s="274" t="str">
        <f>+IF(T63=FORMULAS!$A$9,BE68,'208-PLA-Ft-78 Mapa Gestión'!N63:N68)</f>
        <v>Moderado</v>
      </c>
      <c r="BI63" s="274">
        <f>+IF(T63=FORMULAS!B63,'208-PLA-Ft-78 Mapa Gestión'!BE68,'208-PLA-Ft-78 Mapa Gestión'!O63:O68)</f>
        <v>0.6</v>
      </c>
      <c r="BJ63" s="323" t="str">
        <f t="shared" ref="BJ63" si="49">CONCATENATE(BH63,BG63)</f>
        <v>ModeradoBaja</v>
      </c>
      <c r="BK63" s="271" t="str">
        <f>VLOOKUP(BJ63,FORMULAS!$K$17:$L$42,2,0)</f>
        <v>Moderado</v>
      </c>
      <c r="BL63" s="328" t="s">
        <v>171</v>
      </c>
      <c r="BM63" s="123" t="s">
        <v>330</v>
      </c>
      <c r="BN63" s="123" t="s">
        <v>332</v>
      </c>
      <c r="BO63" s="147">
        <v>44197</v>
      </c>
      <c r="BP63" s="147">
        <v>44561</v>
      </c>
      <c r="BQ63" s="123" t="s">
        <v>335</v>
      </c>
      <c r="BR63" s="123" t="s">
        <v>333</v>
      </c>
      <c r="BS63" s="267"/>
      <c r="BT63" s="267"/>
      <c r="BU63" s="267"/>
      <c r="BV63" s="267"/>
      <c r="BW63" s="267"/>
      <c r="BX63" s="267"/>
      <c r="BY63" s="267"/>
      <c r="BZ63" s="267"/>
      <c r="CA63" s="267"/>
      <c r="CB63" s="201">
        <v>1</v>
      </c>
      <c r="CC63" s="200" t="s">
        <v>722</v>
      </c>
      <c r="CD63" s="123"/>
      <c r="CE63" s="200" t="s">
        <v>723</v>
      </c>
      <c r="CF63" s="123"/>
      <c r="CG63" s="200" t="s">
        <v>724</v>
      </c>
      <c r="CH63" s="123"/>
      <c r="CI63" s="200" t="s">
        <v>751</v>
      </c>
      <c r="CJ63" s="267"/>
      <c r="CK63" s="267"/>
      <c r="CL63" s="267"/>
      <c r="CM63" s="267"/>
      <c r="CN63" s="267"/>
      <c r="CO63" s="267"/>
      <c r="CP63" s="267"/>
      <c r="CQ63" s="267"/>
      <c r="CR63" s="267"/>
      <c r="CS63" s="190">
        <v>44446</v>
      </c>
      <c r="CT63" s="191" t="s">
        <v>38</v>
      </c>
      <c r="CU63" s="123" t="s">
        <v>670</v>
      </c>
    </row>
    <row r="64" spans="1:99" ht="96.75" customHeight="1" x14ac:dyDescent="0.2">
      <c r="A64" s="237"/>
      <c r="B64" s="244"/>
      <c r="C64" s="237"/>
      <c r="D64" s="237"/>
      <c r="E64" s="244"/>
      <c r="F64" s="247"/>
      <c r="G64" s="247"/>
      <c r="H64" s="265"/>
      <c r="I64" s="247"/>
      <c r="J64" s="286"/>
      <c r="K64" s="253"/>
      <c r="L64" s="256"/>
      <c r="M64" s="259"/>
      <c r="N64" s="253"/>
      <c r="O64" s="262"/>
      <c r="P64" s="262"/>
      <c r="Q64" s="272"/>
      <c r="R64" s="122">
        <v>2</v>
      </c>
      <c r="S64" s="51" t="s">
        <v>599</v>
      </c>
      <c r="T64" s="122" t="str">
        <f>VLOOKUP(U64,FORMULAS!$A$15:$B$18,2,0)</f>
        <v>Probabilidad</v>
      </c>
      <c r="U64" s="63" t="s">
        <v>13</v>
      </c>
      <c r="V64" s="64">
        <f>+IF(U64='Tabla Valoración controles'!$D$4,'Tabla Valoración controles'!$F$4,IF('208-PLA-Ft-78 Mapa Gestión'!U64='Tabla Valoración controles'!$D$5,'Tabla Valoración controles'!$F$5,IF(U64=FORMULAS!$A$10,0,'Tabla Valoración controles'!$F$6)))</f>
        <v>0.25</v>
      </c>
      <c r="W64" s="63" t="s">
        <v>8</v>
      </c>
      <c r="X64" s="65">
        <f>+IF(W64='Tabla Valoración controles'!$D$7,'Tabla Valoración controles'!$F$7,IF(U64=FORMULAS!$A$10,0,'Tabla Valoración controles'!$F$8))</f>
        <v>0.15</v>
      </c>
      <c r="Y64" s="63" t="s">
        <v>19</v>
      </c>
      <c r="Z64" s="64">
        <f>+IF(Y64='Tabla Valoración controles'!$D$9,'Tabla Valoración controles'!$F$9,IF(U64=FORMULAS!$A$10,0,'Tabla Valoración controles'!$F$10))</f>
        <v>0</v>
      </c>
      <c r="AA64" s="63" t="s">
        <v>21</v>
      </c>
      <c r="AB64" s="64">
        <f>+IF(AA64='Tabla Valoración controles'!$D$9,'Tabla Valoración controles'!$F$9,IF(W64=FORMULAS!$A$10,0,'Tabla Valoración controles'!$F$10))</f>
        <v>0</v>
      </c>
      <c r="AC64" s="63" t="s">
        <v>102</v>
      </c>
      <c r="AD64" s="64">
        <f>+IF(AC64='Tabla Valoración controles'!$D$13,'Tabla Valoración controles'!$F$13,'Tabla Valoración controles'!$F$14)</f>
        <v>0</v>
      </c>
      <c r="AE64" s="66"/>
      <c r="AF64" s="67"/>
      <c r="AG64" s="65"/>
      <c r="AH64" s="67"/>
      <c r="AI64" s="65"/>
      <c r="AJ64" s="68"/>
      <c r="AK64" s="63"/>
      <c r="AL64" s="69"/>
      <c r="AM64" s="72"/>
      <c r="AN64" s="70"/>
      <c r="AO64" s="70"/>
      <c r="AP64" s="70"/>
      <c r="AQ64" s="70"/>
      <c r="AR64" s="70"/>
      <c r="AS64" s="70"/>
      <c r="AT64" s="70"/>
      <c r="AU64" s="70"/>
      <c r="AV64" s="70"/>
      <c r="AW64" s="70"/>
      <c r="AX64" s="70"/>
      <c r="AY64" s="70"/>
      <c r="AZ64" s="70"/>
      <c r="BA64" s="70"/>
      <c r="BB64" s="70"/>
      <c r="BC64" s="120">
        <f t="shared" si="16"/>
        <v>0.4</v>
      </c>
      <c r="BD64" s="120">
        <f t="shared" ref="BD64" si="50">+BC64*BE63</f>
        <v>0.192</v>
      </c>
      <c r="BE64" s="120">
        <f t="shared" ref="BE64" si="51">+BE63-BD64</f>
        <v>0.28799999999999998</v>
      </c>
      <c r="BF64" s="275"/>
      <c r="BG64" s="275"/>
      <c r="BH64" s="275"/>
      <c r="BI64" s="275"/>
      <c r="BJ64" s="323"/>
      <c r="BK64" s="272"/>
      <c r="BL64" s="329"/>
      <c r="BM64" s="123" t="s">
        <v>331</v>
      </c>
      <c r="BN64" s="123" t="s">
        <v>332</v>
      </c>
      <c r="BO64" s="147">
        <v>44197</v>
      </c>
      <c r="BP64" s="147">
        <v>44561</v>
      </c>
      <c r="BQ64" s="123" t="s">
        <v>336</v>
      </c>
      <c r="BR64" s="123" t="s">
        <v>334</v>
      </c>
      <c r="BS64" s="267"/>
      <c r="BT64" s="267"/>
      <c r="BU64" s="267"/>
      <c r="BV64" s="267"/>
      <c r="BW64" s="267"/>
      <c r="BX64" s="267"/>
      <c r="BY64" s="267"/>
      <c r="BZ64" s="267"/>
      <c r="CA64" s="267"/>
      <c r="CB64" s="178" t="s">
        <v>725</v>
      </c>
      <c r="CC64" s="178" t="s">
        <v>725</v>
      </c>
      <c r="CD64" s="178">
        <v>1</v>
      </c>
      <c r="CE64" s="200" t="s">
        <v>772</v>
      </c>
      <c r="CF64" s="178" t="s">
        <v>725</v>
      </c>
      <c r="CG64" s="178" t="s">
        <v>725</v>
      </c>
      <c r="CH64" s="178" t="s">
        <v>725</v>
      </c>
      <c r="CI64" s="178" t="s">
        <v>725</v>
      </c>
      <c r="CJ64" s="267"/>
      <c r="CK64" s="267"/>
      <c r="CL64" s="267"/>
      <c r="CM64" s="267"/>
      <c r="CN64" s="267"/>
      <c r="CO64" s="267"/>
      <c r="CP64" s="267"/>
      <c r="CQ64" s="267"/>
      <c r="CR64" s="267"/>
      <c r="CS64" s="190">
        <v>44446</v>
      </c>
      <c r="CT64" s="191" t="s">
        <v>38</v>
      </c>
      <c r="CU64" s="123" t="s">
        <v>670</v>
      </c>
    </row>
    <row r="65" spans="1:99" ht="17.25" customHeight="1" x14ac:dyDescent="0.2">
      <c r="A65" s="237"/>
      <c r="B65" s="244"/>
      <c r="C65" s="237"/>
      <c r="D65" s="237"/>
      <c r="E65" s="244"/>
      <c r="F65" s="247"/>
      <c r="G65" s="247"/>
      <c r="H65" s="265"/>
      <c r="I65" s="247"/>
      <c r="J65" s="286"/>
      <c r="K65" s="253"/>
      <c r="L65" s="256"/>
      <c r="M65" s="259"/>
      <c r="N65" s="253"/>
      <c r="O65" s="262"/>
      <c r="P65" s="262"/>
      <c r="Q65" s="272"/>
      <c r="R65" s="62"/>
      <c r="S65" s="51"/>
      <c r="T65" s="122">
        <f>VLOOKUP(U65,FORMULAS!$A$15:$B$18,2,0)</f>
        <v>0</v>
      </c>
      <c r="U65" s="63" t="s">
        <v>164</v>
      </c>
      <c r="V65" s="64">
        <f>+IF(U65='Tabla Valoración controles'!$D$4,'Tabla Valoración controles'!$F$4,IF('208-PLA-Ft-78 Mapa Gestión'!U65='Tabla Valoración controles'!$D$5,'Tabla Valoración controles'!$F$5,IF(U65=FORMULAS!$A$10,0,'Tabla Valoración controles'!$F$6)))</f>
        <v>0</v>
      </c>
      <c r="W65" s="63"/>
      <c r="X65" s="65">
        <f>+IF(W65='Tabla Valoración controles'!$D$7,'Tabla Valoración controles'!$F$7,IF(U65=FORMULAS!$A$10,0,'Tabla Valoración controles'!$F$8))</f>
        <v>0</v>
      </c>
      <c r="Y65" s="63"/>
      <c r="Z65" s="64">
        <f>+IF(Y65='Tabla Valoración controles'!$D$9,'Tabla Valoración controles'!$F$9,IF(U65=FORMULAS!$A$10,0,'Tabla Valoración controles'!$F$10))</f>
        <v>0</v>
      </c>
      <c r="AA65" s="63"/>
      <c r="AB65" s="64">
        <f>+IF(AA65='Tabla Valoración controles'!$D$9,'Tabla Valoración controles'!$F$9,IF(W65=FORMULAS!$A$10,0,'Tabla Valoración controles'!$F$10))</f>
        <v>0</v>
      </c>
      <c r="AC65" s="63"/>
      <c r="AD65" s="64">
        <f>+IF(AC65='Tabla Valoración controles'!$D$13,'Tabla Valoración controles'!$F$13,'Tabla Valoración controles'!$F$14)</f>
        <v>0</v>
      </c>
      <c r="AE65" s="66"/>
      <c r="AF65" s="67"/>
      <c r="AG65" s="65"/>
      <c r="AH65" s="67"/>
      <c r="AI65" s="65"/>
      <c r="AJ65" s="68"/>
      <c r="AK65" s="63"/>
      <c r="AL65" s="69"/>
      <c r="AM65" s="72"/>
      <c r="AN65" s="70"/>
      <c r="AO65" s="70"/>
      <c r="AP65" s="70"/>
      <c r="AQ65" s="70"/>
      <c r="AR65" s="70"/>
      <c r="AS65" s="70"/>
      <c r="AT65" s="70"/>
      <c r="AU65" s="70"/>
      <c r="AV65" s="70"/>
      <c r="AW65" s="70"/>
      <c r="AX65" s="70"/>
      <c r="AY65" s="70"/>
      <c r="AZ65" s="70"/>
      <c r="BA65" s="70"/>
      <c r="BB65" s="70"/>
      <c r="BC65" s="120">
        <f t="shared" si="16"/>
        <v>0</v>
      </c>
      <c r="BD65" s="120">
        <f t="shared" ref="BD65:BD68" si="52">+BD64*BC65</f>
        <v>0</v>
      </c>
      <c r="BE65" s="120">
        <f t="shared" si="14"/>
        <v>0.28799999999999998</v>
      </c>
      <c r="BF65" s="275"/>
      <c r="BG65" s="275"/>
      <c r="BH65" s="275"/>
      <c r="BI65" s="275"/>
      <c r="BJ65" s="323"/>
      <c r="BK65" s="272"/>
      <c r="BL65" s="329"/>
      <c r="BM65" s="124"/>
      <c r="BN65" s="124"/>
      <c r="BO65" s="124"/>
      <c r="BP65" s="124"/>
      <c r="BQ65" s="124"/>
      <c r="BR65" s="124"/>
      <c r="BS65" s="267"/>
      <c r="BT65" s="267"/>
      <c r="BU65" s="267"/>
      <c r="BV65" s="267"/>
      <c r="BW65" s="267"/>
      <c r="BX65" s="267"/>
      <c r="BY65" s="267"/>
      <c r="BZ65" s="267"/>
      <c r="CA65" s="267"/>
      <c r="CB65" s="124"/>
      <c r="CC65" s="124"/>
      <c r="CD65" s="124"/>
      <c r="CE65" s="124"/>
      <c r="CF65" s="124"/>
      <c r="CG65" s="124"/>
      <c r="CH65" s="124"/>
      <c r="CI65" s="124"/>
      <c r="CJ65" s="267"/>
      <c r="CK65" s="267"/>
      <c r="CL65" s="267"/>
      <c r="CM65" s="267"/>
      <c r="CN65" s="267"/>
      <c r="CO65" s="267"/>
      <c r="CP65" s="267"/>
      <c r="CQ65" s="267"/>
      <c r="CR65" s="267"/>
      <c r="CS65" s="70"/>
      <c r="CT65" s="70"/>
      <c r="CU65" s="70"/>
    </row>
    <row r="66" spans="1:99" ht="17.25" customHeight="1" x14ac:dyDescent="0.2">
      <c r="A66" s="237"/>
      <c r="B66" s="244"/>
      <c r="C66" s="237"/>
      <c r="D66" s="237"/>
      <c r="E66" s="244"/>
      <c r="F66" s="247"/>
      <c r="G66" s="247"/>
      <c r="H66" s="265"/>
      <c r="I66" s="247"/>
      <c r="J66" s="286"/>
      <c r="K66" s="253"/>
      <c r="L66" s="256"/>
      <c r="M66" s="259"/>
      <c r="N66" s="253"/>
      <c r="O66" s="262"/>
      <c r="P66" s="262"/>
      <c r="Q66" s="272"/>
      <c r="R66" s="62"/>
      <c r="S66" s="51"/>
      <c r="T66" s="122">
        <f>VLOOKUP(U66,FORMULAS!$A$15:$B$18,2,0)</f>
        <v>0</v>
      </c>
      <c r="U66" s="63" t="s">
        <v>164</v>
      </c>
      <c r="V66" s="64">
        <f>+IF(U66='Tabla Valoración controles'!$D$4,'Tabla Valoración controles'!$F$4,IF('208-PLA-Ft-78 Mapa Gestión'!U66='Tabla Valoración controles'!$D$5,'Tabla Valoración controles'!$F$5,IF(U66=FORMULAS!$A$10,0,'Tabla Valoración controles'!$F$6)))</f>
        <v>0</v>
      </c>
      <c r="W66" s="63"/>
      <c r="X66" s="65">
        <f>+IF(W66='Tabla Valoración controles'!$D$7,'Tabla Valoración controles'!$F$7,IF(U66=FORMULAS!$A$10,0,'Tabla Valoración controles'!$F$8))</f>
        <v>0</v>
      </c>
      <c r="Y66" s="63"/>
      <c r="Z66" s="64">
        <f>+IF(Y66='Tabla Valoración controles'!$D$9,'Tabla Valoración controles'!$F$9,IF(U66=FORMULAS!$A$10,0,'Tabla Valoración controles'!$F$10))</f>
        <v>0</v>
      </c>
      <c r="AA66" s="63"/>
      <c r="AB66" s="64">
        <f>+IF(AA66='Tabla Valoración controles'!$D$9,'Tabla Valoración controles'!$F$9,IF(W66=FORMULAS!$A$10,0,'Tabla Valoración controles'!$F$10))</f>
        <v>0</v>
      </c>
      <c r="AC66" s="63"/>
      <c r="AD66" s="64">
        <f>+IF(AC66='Tabla Valoración controles'!$D$13,'Tabla Valoración controles'!$F$13,'Tabla Valoración controles'!$F$14)</f>
        <v>0</v>
      </c>
      <c r="AE66" s="66"/>
      <c r="AF66" s="67"/>
      <c r="AG66" s="65"/>
      <c r="AH66" s="67"/>
      <c r="AI66" s="65"/>
      <c r="AJ66" s="68"/>
      <c r="AK66" s="63"/>
      <c r="AL66" s="69"/>
      <c r="AM66" s="72"/>
      <c r="AN66" s="70"/>
      <c r="AO66" s="70"/>
      <c r="AP66" s="70"/>
      <c r="AQ66" s="70"/>
      <c r="AR66" s="70"/>
      <c r="AS66" s="70"/>
      <c r="AT66" s="70"/>
      <c r="AU66" s="70"/>
      <c r="AV66" s="70"/>
      <c r="AW66" s="70"/>
      <c r="AX66" s="70"/>
      <c r="AY66" s="70"/>
      <c r="AZ66" s="70"/>
      <c r="BA66" s="70"/>
      <c r="BB66" s="70"/>
      <c r="BC66" s="120">
        <f t="shared" si="16"/>
        <v>0</v>
      </c>
      <c r="BD66" s="120">
        <f t="shared" si="52"/>
        <v>0</v>
      </c>
      <c r="BE66" s="120">
        <f t="shared" si="14"/>
        <v>0.28799999999999998</v>
      </c>
      <c r="BF66" s="275"/>
      <c r="BG66" s="275"/>
      <c r="BH66" s="275"/>
      <c r="BI66" s="275"/>
      <c r="BJ66" s="323"/>
      <c r="BK66" s="272"/>
      <c r="BL66" s="329"/>
      <c r="BM66" s="124"/>
      <c r="BN66" s="124"/>
      <c r="BO66" s="124"/>
      <c r="BP66" s="124"/>
      <c r="BQ66" s="124"/>
      <c r="BR66" s="124"/>
      <c r="BS66" s="267"/>
      <c r="BT66" s="267"/>
      <c r="BU66" s="267"/>
      <c r="BV66" s="267"/>
      <c r="BW66" s="267"/>
      <c r="BX66" s="267"/>
      <c r="BY66" s="267"/>
      <c r="BZ66" s="267"/>
      <c r="CA66" s="267"/>
      <c r="CB66" s="124"/>
      <c r="CC66" s="124"/>
      <c r="CD66" s="124"/>
      <c r="CE66" s="124"/>
      <c r="CF66" s="124"/>
      <c r="CG66" s="124"/>
      <c r="CH66" s="124"/>
      <c r="CI66" s="124"/>
      <c r="CJ66" s="267"/>
      <c r="CK66" s="267"/>
      <c r="CL66" s="267"/>
      <c r="CM66" s="267"/>
      <c r="CN66" s="267"/>
      <c r="CO66" s="267"/>
      <c r="CP66" s="267"/>
      <c r="CQ66" s="267"/>
      <c r="CR66" s="267"/>
      <c r="CS66" s="70"/>
      <c r="CT66" s="70"/>
      <c r="CU66" s="70"/>
    </row>
    <row r="67" spans="1:99" ht="17.25" customHeight="1" x14ac:dyDescent="0.2">
      <c r="A67" s="237"/>
      <c r="B67" s="244"/>
      <c r="C67" s="237"/>
      <c r="D67" s="237"/>
      <c r="E67" s="244"/>
      <c r="F67" s="247"/>
      <c r="G67" s="247"/>
      <c r="H67" s="265"/>
      <c r="I67" s="247"/>
      <c r="J67" s="286"/>
      <c r="K67" s="253"/>
      <c r="L67" s="256"/>
      <c r="M67" s="259"/>
      <c r="N67" s="253"/>
      <c r="O67" s="262"/>
      <c r="P67" s="262"/>
      <c r="Q67" s="272"/>
      <c r="R67" s="62"/>
      <c r="S67" s="51"/>
      <c r="T67" s="122">
        <f>VLOOKUP(U67,FORMULAS!$A$15:$B$18,2,0)</f>
        <v>0</v>
      </c>
      <c r="U67" s="63" t="s">
        <v>164</v>
      </c>
      <c r="V67" s="64">
        <f>+IF(U67='Tabla Valoración controles'!$D$4,'Tabla Valoración controles'!$F$4,IF('208-PLA-Ft-78 Mapa Gestión'!U67='Tabla Valoración controles'!$D$5,'Tabla Valoración controles'!$F$5,IF(U67=FORMULAS!$A$10,0,'Tabla Valoración controles'!$F$6)))</f>
        <v>0</v>
      </c>
      <c r="W67" s="63"/>
      <c r="X67" s="65">
        <f>+IF(W67='Tabla Valoración controles'!$D$7,'Tabla Valoración controles'!$F$7,IF(U67=FORMULAS!$A$10,0,'Tabla Valoración controles'!$F$8))</f>
        <v>0</v>
      </c>
      <c r="Y67" s="63"/>
      <c r="Z67" s="64">
        <f>+IF(Y67='Tabla Valoración controles'!$D$9,'Tabla Valoración controles'!$F$9,IF(U67=FORMULAS!$A$10,0,'Tabla Valoración controles'!$F$10))</f>
        <v>0</v>
      </c>
      <c r="AA67" s="63"/>
      <c r="AB67" s="64">
        <f>+IF(AA67='Tabla Valoración controles'!$D$9,'Tabla Valoración controles'!$F$9,IF(W67=FORMULAS!$A$10,0,'Tabla Valoración controles'!$F$10))</f>
        <v>0</v>
      </c>
      <c r="AC67" s="63"/>
      <c r="AD67" s="64">
        <f>+IF(AC67='Tabla Valoración controles'!$D$13,'Tabla Valoración controles'!$F$13,'Tabla Valoración controles'!$F$14)</f>
        <v>0</v>
      </c>
      <c r="AE67" s="66"/>
      <c r="AF67" s="67"/>
      <c r="AG67" s="65"/>
      <c r="AH67" s="67"/>
      <c r="AI67" s="65"/>
      <c r="AJ67" s="68"/>
      <c r="AK67" s="63"/>
      <c r="AL67" s="69"/>
      <c r="AM67" s="72"/>
      <c r="AN67" s="70"/>
      <c r="AO67" s="70"/>
      <c r="AP67" s="70"/>
      <c r="AQ67" s="70"/>
      <c r="AR67" s="70"/>
      <c r="AS67" s="70"/>
      <c r="AT67" s="70"/>
      <c r="AU67" s="70"/>
      <c r="AV67" s="70"/>
      <c r="AW67" s="70"/>
      <c r="AX67" s="70"/>
      <c r="AY67" s="70"/>
      <c r="AZ67" s="70"/>
      <c r="BA67" s="70"/>
      <c r="BB67" s="70"/>
      <c r="BC67" s="120">
        <f t="shared" si="16"/>
        <v>0</v>
      </c>
      <c r="BD67" s="120">
        <f t="shared" si="52"/>
        <v>0</v>
      </c>
      <c r="BE67" s="120">
        <f t="shared" si="14"/>
        <v>0.28799999999999998</v>
      </c>
      <c r="BF67" s="275"/>
      <c r="BG67" s="275"/>
      <c r="BH67" s="275"/>
      <c r="BI67" s="275"/>
      <c r="BJ67" s="323"/>
      <c r="BK67" s="272"/>
      <c r="BL67" s="329"/>
      <c r="BM67" s="124"/>
      <c r="BN67" s="124"/>
      <c r="BO67" s="124"/>
      <c r="BP67" s="124"/>
      <c r="BQ67" s="124"/>
      <c r="BR67" s="124"/>
      <c r="BS67" s="267"/>
      <c r="BT67" s="267"/>
      <c r="BU67" s="267"/>
      <c r="BV67" s="267"/>
      <c r="BW67" s="267"/>
      <c r="BX67" s="267"/>
      <c r="BY67" s="267"/>
      <c r="BZ67" s="267"/>
      <c r="CA67" s="267"/>
      <c r="CB67" s="124"/>
      <c r="CC67" s="124"/>
      <c r="CD67" s="124"/>
      <c r="CE67" s="124"/>
      <c r="CF67" s="124"/>
      <c r="CG67" s="124"/>
      <c r="CH67" s="124"/>
      <c r="CI67" s="124"/>
      <c r="CJ67" s="267"/>
      <c r="CK67" s="267"/>
      <c r="CL67" s="267"/>
      <c r="CM67" s="267"/>
      <c r="CN67" s="267"/>
      <c r="CO67" s="267"/>
      <c r="CP67" s="267"/>
      <c r="CQ67" s="267"/>
      <c r="CR67" s="267"/>
      <c r="CS67" s="70"/>
      <c r="CT67" s="70"/>
      <c r="CU67" s="70"/>
    </row>
    <row r="68" spans="1:99" ht="17.25" customHeight="1" x14ac:dyDescent="0.2">
      <c r="A68" s="238"/>
      <c r="B68" s="245"/>
      <c r="C68" s="238"/>
      <c r="D68" s="238"/>
      <c r="E68" s="245"/>
      <c r="F68" s="248"/>
      <c r="G68" s="248"/>
      <c r="H68" s="266"/>
      <c r="I68" s="248"/>
      <c r="J68" s="287"/>
      <c r="K68" s="254"/>
      <c r="L68" s="257"/>
      <c r="M68" s="260"/>
      <c r="N68" s="254"/>
      <c r="O68" s="263"/>
      <c r="P68" s="263"/>
      <c r="Q68" s="273"/>
      <c r="R68" s="62"/>
      <c r="S68" s="51"/>
      <c r="T68" s="122">
        <f>VLOOKUP(U68,FORMULAS!$A$15:$B$18,2,0)</f>
        <v>0</v>
      </c>
      <c r="U68" s="63" t="s">
        <v>164</v>
      </c>
      <c r="V68" s="64">
        <f>+IF(U68='Tabla Valoración controles'!$D$4,'Tabla Valoración controles'!$F$4,IF('208-PLA-Ft-78 Mapa Gestión'!U68='Tabla Valoración controles'!$D$5,'Tabla Valoración controles'!$F$5,IF(U68=FORMULAS!$A$10,0,'Tabla Valoración controles'!$F$6)))</f>
        <v>0</v>
      </c>
      <c r="W68" s="63"/>
      <c r="X68" s="65">
        <f>+IF(W68='Tabla Valoración controles'!$D$7,'Tabla Valoración controles'!$F$7,IF(U68=FORMULAS!$A$10,0,'Tabla Valoración controles'!$F$8))</f>
        <v>0</v>
      </c>
      <c r="Y68" s="63"/>
      <c r="Z68" s="64">
        <f>+IF(Y68='Tabla Valoración controles'!$D$9,'Tabla Valoración controles'!$F$9,IF(U68=FORMULAS!$A$10,0,'Tabla Valoración controles'!$F$10))</f>
        <v>0</v>
      </c>
      <c r="AA68" s="63"/>
      <c r="AB68" s="64">
        <f>+IF(AA68='Tabla Valoración controles'!$D$9,'Tabla Valoración controles'!$F$9,IF(W68=FORMULAS!$A$10,0,'Tabla Valoración controles'!$F$10))</f>
        <v>0</v>
      </c>
      <c r="AC68" s="63"/>
      <c r="AD68" s="64">
        <f>+IF(AC68='Tabla Valoración controles'!$D$13,'Tabla Valoración controles'!$F$13,'Tabla Valoración controles'!$F$14)</f>
        <v>0</v>
      </c>
      <c r="AE68" s="66"/>
      <c r="AF68" s="67"/>
      <c r="AG68" s="65"/>
      <c r="AH68" s="67"/>
      <c r="AI68" s="65"/>
      <c r="AJ68" s="68"/>
      <c r="AK68" s="63"/>
      <c r="AL68" s="69"/>
      <c r="AM68" s="72"/>
      <c r="AN68" s="70"/>
      <c r="AO68" s="70"/>
      <c r="AP68" s="70"/>
      <c r="AQ68" s="70"/>
      <c r="AR68" s="70"/>
      <c r="AS68" s="70"/>
      <c r="AT68" s="70"/>
      <c r="AU68" s="70"/>
      <c r="AV68" s="70"/>
      <c r="AW68" s="70"/>
      <c r="AX68" s="70"/>
      <c r="AY68" s="70"/>
      <c r="AZ68" s="70"/>
      <c r="BA68" s="70"/>
      <c r="BB68" s="70"/>
      <c r="BC68" s="120">
        <f t="shared" si="16"/>
        <v>0</v>
      </c>
      <c r="BD68" s="120">
        <f t="shared" si="52"/>
        <v>0</v>
      </c>
      <c r="BE68" s="120">
        <f t="shared" si="14"/>
        <v>0.28799999999999998</v>
      </c>
      <c r="BF68" s="275"/>
      <c r="BG68" s="275"/>
      <c r="BH68" s="275"/>
      <c r="BI68" s="275"/>
      <c r="BJ68" s="323"/>
      <c r="BK68" s="273"/>
      <c r="BL68" s="330"/>
      <c r="BM68" s="124"/>
      <c r="BN68" s="124"/>
      <c r="BO68" s="124"/>
      <c r="BP68" s="124"/>
      <c r="BQ68" s="124"/>
      <c r="BR68" s="124"/>
      <c r="BS68" s="267"/>
      <c r="BT68" s="267"/>
      <c r="BU68" s="267"/>
      <c r="BV68" s="267"/>
      <c r="BW68" s="267"/>
      <c r="BX68" s="267"/>
      <c r="BY68" s="267"/>
      <c r="BZ68" s="267"/>
      <c r="CA68" s="267"/>
      <c r="CB68" s="124"/>
      <c r="CC68" s="124"/>
      <c r="CD68" s="124"/>
      <c r="CE68" s="124"/>
      <c r="CF68" s="124"/>
      <c r="CG68" s="124"/>
      <c r="CH68" s="124"/>
      <c r="CI68" s="124"/>
      <c r="CJ68" s="267"/>
      <c r="CK68" s="267"/>
      <c r="CL68" s="267"/>
      <c r="CM68" s="267"/>
      <c r="CN68" s="267"/>
      <c r="CO68" s="267"/>
      <c r="CP68" s="267"/>
      <c r="CQ68" s="267"/>
      <c r="CR68" s="267"/>
      <c r="CS68" s="70"/>
      <c r="CT68" s="70"/>
      <c r="CU68" s="70"/>
    </row>
    <row r="69" spans="1:99" ht="97.5" customHeight="1" x14ac:dyDescent="0.2">
      <c r="A69" s="236">
        <v>11</v>
      </c>
      <c r="B69" s="243" t="s">
        <v>202</v>
      </c>
      <c r="C69" s="236" t="str">
        <f>VLOOKUP(B69,FORMULAS!$A$30:$B$46,2,0)</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D69" s="236" t="str">
        <f>VLOOKUP(B69,FORMULAS!$A$30:$C$46,3,0)</f>
        <v>Director de Gestión Corporativa y CID</v>
      </c>
      <c r="E69" s="243" t="s">
        <v>115</v>
      </c>
      <c r="F69" s="246" t="s">
        <v>483</v>
      </c>
      <c r="G69" s="246" t="s">
        <v>337</v>
      </c>
      <c r="H69" s="264" t="s">
        <v>540</v>
      </c>
      <c r="I69" s="246" t="s">
        <v>281</v>
      </c>
      <c r="J69" s="285">
        <v>450</v>
      </c>
      <c r="K69" s="252" t="str">
        <f>+IF(L69=FORMULAS!$N$2,FORMULAS!$O$2,IF('208-PLA-Ft-78 Mapa Gestión'!L69:L74=FORMULAS!$N$3,FORMULAS!$O$3,IF('208-PLA-Ft-78 Mapa Gestión'!L69:L74=FORMULAS!$N$4,FORMULAS!$O$4,IF('208-PLA-Ft-78 Mapa Gestión'!L69:L74=FORMULAS!$N$5,FORMULAS!$O$5,IF('208-PLA-Ft-78 Mapa Gestión'!L69:L74=FORMULAS!$N$6,FORMULAS!$O$6)))))</f>
        <v>Media</v>
      </c>
      <c r="L69" s="255">
        <f>+IF(J69&lt;=FORMULAS!$M$2,FORMULAS!$N$2,IF('208-PLA-Ft-78 Mapa Gestión'!J69&lt;=FORMULAS!$M$3,FORMULAS!$N$3,IF('208-PLA-Ft-78 Mapa Gestión'!J69&lt;=FORMULAS!$M$4,FORMULAS!$N$4,IF('208-PLA-Ft-78 Mapa Gestión'!J69&lt;=FORMULAS!$M$5,FORMULAS!$N$5,FORMULAS!$N$6))))</f>
        <v>0.6</v>
      </c>
      <c r="M69" s="258" t="s">
        <v>283</v>
      </c>
      <c r="N69" s="252" t="str">
        <f>+IF(M69=FORMULAS!$H$2,FORMULAS!$I$2,IF('208-PLA-Ft-78 Mapa Gestión'!M69:M74=FORMULAS!$H$3,FORMULAS!$I$3,IF('208-PLA-Ft-78 Mapa Gestión'!M69:M74=FORMULAS!$H$4,FORMULAS!$I$4,IF('208-PLA-Ft-78 Mapa Gestión'!M69:M74=FORMULAS!$H$5,FORMULAS!$I$5,IF('208-PLA-Ft-78 Mapa Gestión'!M69:M74=FORMULAS!$H$6,FORMULAS!$I$6,IF('208-PLA-Ft-78 Mapa Gestión'!M69:M74=FORMULAS!$H$7,FORMULAS!$I$7,IF('208-PLA-Ft-78 Mapa Gestión'!M69:M74=FORMULAS!$H$8,FORMULAS!$I$8,IF('208-PLA-Ft-78 Mapa Gestión'!M69:M74=FORMULAS!$H$9,FORMULAS!$I$9,IF('208-PLA-Ft-78 Mapa Gestión'!M69:M74=FORMULAS!$H$10,FORMULAS!$I$10,IF('208-PLA-Ft-78 Mapa Gestión'!M69:M74=FORMULAS!$H$11,FORMULAS!$I$11))))))))))</f>
        <v>Menor</v>
      </c>
      <c r="O69" s="261">
        <f>VLOOKUP(N69,FORMULAS!$I$1:$J$6,2,0)</f>
        <v>0.4</v>
      </c>
      <c r="P69" s="261" t="str">
        <f t="shared" ref="P69" si="53">CONCATENATE(N69,K69)</f>
        <v>MenorMedia</v>
      </c>
      <c r="Q69" s="271" t="str">
        <f>VLOOKUP(P69,FORMULAS!$K$17:$L$42,2,0)</f>
        <v>Moderado</v>
      </c>
      <c r="R69" s="122">
        <v>1</v>
      </c>
      <c r="S69" s="51" t="s">
        <v>600</v>
      </c>
      <c r="T69" s="122" t="str">
        <f>VLOOKUP(U69,FORMULAS!$A$15:$B$18,2,0)</f>
        <v>Probabilidad</v>
      </c>
      <c r="U69" s="63" t="s">
        <v>13</v>
      </c>
      <c r="V69" s="64">
        <f>+IF(U69='Tabla Valoración controles'!$D$4,'Tabla Valoración controles'!$F$4,IF('208-PLA-Ft-78 Mapa Gestión'!U69='Tabla Valoración controles'!$D$5,'Tabla Valoración controles'!$F$5,IF(U69=FORMULAS!$A$10,0,'Tabla Valoración controles'!$F$6)))</f>
        <v>0.25</v>
      </c>
      <c r="W69" s="63" t="s">
        <v>8</v>
      </c>
      <c r="X69" s="65">
        <f>+IF(W69='Tabla Valoración controles'!$D$7,'Tabla Valoración controles'!$F$7,IF(U69=FORMULAS!$A$10,0,'Tabla Valoración controles'!$F$8))</f>
        <v>0.15</v>
      </c>
      <c r="Y69" s="63" t="s">
        <v>18</v>
      </c>
      <c r="Z69" s="64">
        <f>+IF(Y69='Tabla Valoración controles'!$D$9,'Tabla Valoración controles'!$F$9,IF(U69=FORMULAS!$A$10,0,'Tabla Valoración controles'!$F$10))</f>
        <v>0</v>
      </c>
      <c r="AA69" s="63" t="s">
        <v>21</v>
      </c>
      <c r="AB69" s="64">
        <f>+IF(AA69='Tabla Valoración controles'!$D$9,'Tabla Valoración controles'!$F$9,IF(W69=FORMULAS!$A$10,0,'Tabla Valoración controles'!$F$10))</f>
        <v>0</v>
      </c>
      <c r="AC69" s="63" t="s">
        <v>102</v>
      </c>
      <c r="AD69" s="64">
        <f>+IF(AC69='Tabla Valoración controles'!$D$13,'Tabla Valoración controles'!$F$13,'Tabla Valoración controles'!$F$14)</f>
        <v>0</v>
      </c>
      <c r="AE69" s="66"/>
      <c r="AF69" s="67"/>
      <c r="AG69" s="65"/>
      <c r="AH69" s="67"/>
      <c r="AI69" s="65"/>
      <c r="AJ69" s="68"/>
      <c r="AK69" s="63"/>
      <c r="AL69" s="69"/>
      <c r="AM69" s="72"/>
      <c r="AN69" s="70"/>
      <c r="AO69" s="70"/>
      <c r="AP69" s="70"/>
      <c r="AQ69" s="70"/>
      <c r="AR69" s="70"/>
      <c r="AS69" s="70"/>
      <c r="AT69" s="70"/>
      <c r="AU69" s="70"/>
      <c r="AV69" s="70"/>
      <c r="AW69" s="70"/>
      <c r="AX69" s="70"/>
      <c r="AY69" s="70"/>
      <c r="AZ69" s="70"/>
      <c r="BA69" s="70"/>
      <c r="BB69" s="70"/>
      <c r="BC69" s="120">
        <f t="shared" si="16"/>
        <v>0.4</v>
      </c>
      <c r="BD69" s="120">
        <f>+IF(T69=FORMULAS!$A$8,'208-PLA-Ft-78 Mapa Gestión'!BC69*'208-PLA-Ft-78 Mapa Gestión'!L69:L74,'208-PLA-Ft-78 Mapa Gestión'!BC69*'208-PLA-Ft-78 Mapa Gestión'!O69:O74)</f>
        <v>0.24</v>
      </c>
      <c r="BE69" s="120">
        <f>+IF(T69=FORMULAS!$A$8,'208-PLA-Ft-78 Mapa Gestión'!L69:L74-'208-PLA-Ft-78 Mapa Gestión'!BD69,0)</f>
        <v>0.36</v>
      </c>
      <c r="BF69" s="274">
        <f t="shared" ref="BF69" si="54">+BE74</f>
        <v>0.36</v>
      </c>
      <c r="BG69" s="274" t="str">
        <f>+IF(BF69&lt;=FORMULAS!$N$2,FORMULAS!$O$2,IF(BF69&lt;=FORMULAS!$N$3,FORMULAS!$O$3,IF(BF69&lt;=FORMULAS!$N$4,FORMULAS!$O$4,IF(BF69&lt;=FORMULAS!$N$5,FORMULAS!$O$5,FORMULAS!O66))))</f>
        <v>Baja</v>
      </c>
      <c r="BH69" s="274" t="str">
        <f>+IF(T69=FORMULAS!$A$9,BE74,'208-PLA-Ft-78 Mapa Gestión'!N69:N74)</f>
        <v>Menor</v>
      </c>
      <c r="BI69" s="274">
        <f>+IF(T69=FORMULAS!B69,'208-PLA-Ft-78 Mapa Gestión'!BE74,'208-PLA-Ft-78 Mapa Gestión'!O69:O74)</f>
        <v>0.4</v>
      </c>
      <c r="BJ69" s="323" t="str">
        <f t="shared" ref="BJ69" si="55">CONCATENATE(BH69,BG69)</f>
        <v>MenorBaja</v>
      </c>
      <c r="BK69" s="271" t="str">
        <f>VLOOKUP(BJ69,FORMULAS!$K$17:$L$42,2,0)</f>
        <v>Moderado</v>
      </c>
      <c r="BL69" s="328" t="s">
        <v>171</v>
      </c>
      <c r="BM69" s="239" t="s">
        <v>338</v>
      </c>
      <c r="BN69" s="239" t="s">
        <v>332</v>
      </c>
      <c r="BO69" s="331">
        <v>44197</v>
      </c>
      <c r="BP69" s="331">
        <v>44255</v>
      </c>
      <c r="BQ69" s="239" t="s">
        <v>340</v>
      </c>
      <c r="BR69" s="239" t="s">
        <v>339</v>
      </c>
      <c r="BS69" s="267"/>
      <c r="BT69" s="267"/>
      <c r="BU69" s="267"/>
      <c r="BV69" s="267"/>
      <c r="BW69" s="267"/>
      <c r="BX69" s="267"/>
      <c r="BY69" s="267"/>
      <c r="BZ69" s="267"/>
      <c r="CA69" s="267"/>
      <c r="CB69" s="178" t="s">
        <v>725</v>
      </c>
      <c r="CC69" s="178" t="s">
        <v>725</v>
      </c>
      <c r="CD69" s="178"/>
      <c r="CE69" s="200" t="s">
        <v>726</v>
      </c>
      <c r="CF69" s="178" t="s">
        <v>725</v>
      </c>
      <c r="CG69" s="178" t="s">
        <v>725</v>
      </c>
      <c r="CH69" s="178" t="s">
        <v>725</v>
      </c>
      <c r="CI69" s="211" t="s">
        <v>752</v>
      </c>
      <c r="CJ69" s="267"/>
      <c r="CK69" s="267"/>
      <c r="CL69" s="267"/>
      <c r="CM69" s="267"/>
      <c r="CN69" s="267"/>
      <c r="CO69" s="267"/>
      <c r="CP69" s="267"/>
      <c r="CQ69" s="267"/>
      <c r="CR69" s="267"/>
      <c r="CS69" s="190">
        <v>44446</v>
      </c>
      <c r="CT69" s="191" t="s">
        <v>665</v>
      </c>
      <c r="CU69" s="202" t="s">
        <v>773</v>
      </c>
    </row>
    <row r="70" spans="1:99" ht="17.25" customHeight="1" x14ac:dyDescent="0.2">
      <c r="A70" s="237"/>
      <c r="B70" s="244"/>
      <c r="C70" s="237"/>
      <c r="D70" s="237"/>
      <c r="E70" s="244"/>
      <c r="F70" s="247"/>
      <c r="G70" s="247"/>
      <c r="H70" s="265"/>
      <c r="I70" s="247"/>
      <c r="J70" s="286"/>
      <c r="K70" s="253"/>
      <c r="L70" s="256"/>
      <c r="M70" s="259"/>
      <c r="N70" s="253"/>
      <c r="O70" s="262"/>
      <c r="P70" s="262"/>
      <c r="Q70" s="272"/>
      <c r="R70" s="62"/>
      <c r="S70" s="51"/>
      <c r="T70" s="122">
        <f>VLOOKUP(U70,FORMULAS!$A$15:$B$18,2,0)</f>
        <v>0</v>
      </c>
      <c r="U70" s="63" t="s">
        <v>164</v>
      </c>
      <c r="V70" s="64">
        <f>+IF(U70='Tabla Valoración controles'!$D$4,'Tabla Valoración controles'!$F$4,IF('208-PLA-Ft-78 Mapa Gestión'!U70='Tabla Valoración controles'!$D$5,'Tabla Valoración controles'!$F$5,IF(U70=FORMULAS!$A$10,0,'Tabla Valoración controles'!$F$6)))</f>
        <v>0</v>
      </c>
      <c r="W70" s="63"/>
      <c r="X70" s="65">
        <f>+IF(W70='Tabla Valoración controles'!$D$7,'Tabla Valoración controles'!$F$7,IF(U70=FORMULAS!$A$10,0,'Tabla Valoración controles'!$F$8))</f>
        <v>0</v>
      </c>
      <c r="Y70" s="63"/>
      <c r="Z70" s="64">
        <f>+IF(Y70='Tabla Valoración controles'!$D$9,'Tabla Valoración controles'!$F$9,IF(U70=FORMULAS!$A$10,0,'Tabla Valoración controles'!$F$10))</f>
        <v>0</v>
      </c>
      <c r="AA70" s="63"/>
      <c r="AB70" s="64">
        <f>+IF(AA70='Tabla Valoración controles'!$D$9,'Tabla Valoración controles'!$F$9,IF(W70=FORMULAS!$A$10,0,'Tabla Valoración controles'!$F$10))</f>
        <v>0</v>
      </c>
      <c r="AC70" s="63"/>
      <c r="AD70" s="64">
        <f>+IF(AC70='Tabla Valoración controles'!$D$13,'Tabla Valoración controles'!$F$13,'Tabla Valoración controles'!$F$14)</f>
        <v>0</v>
      </c>
      <c r="AE70" s="66"/>
      <c r="AF70" s="67"/>
      <c r="AG70" s="65"/>
      <c r="AH70" s="67"/>
      <c r="AI70" s="65"/>
      <c r="AJ70" s="68"/>
      <c r="AK70" s="63"/>
      <c r="AL70" s="69"/>
      <c r="AM70" s="72"/>
      <c r="AN70" s="70"/>
      <c r="AO70" s="70"/>
      <c r="AP70" s="70"/>
      <c r="AQ70" s="70"/>
      <c r="AR70" s="70"/>
      <c r="AS70" s="70"/>
      <c r="AT70" s="70"/>
      <c r="AU70" s="70"/>
      <c r="AV70" s="70"/>
      <c r="AW70" s="70"/>
      <c r="AX70" s="70"/>
      <c r="AY70" s="70"/>
      <c r="AZ70" s="70"/>
      <c r="BA70" s="70"/>
      <c r="BB70" s="70"/>
      <c r="BC70" s="120">
        <f t="shared" si="16"/>
        <v>0</v>
      </c>
      <c r="BD70" s="120">
        <f t="shared" ref="BD70" si="56">+BC70*BE69</f>
        <v>0</v>
      </c>
      <c r="BE70" s="120">
        <f t="shared" ref="BE70" si="57">+BE69-BD70</f>
        <v>0.36</v>
      </c>
      <c r="BF70" s="275"/>
      <c r="BG70" s="275"/>
      <c r="BH70" s="275"/>
      <c r="BI70" s="275"/>
      <c r="BJ70" s="323"/>
      <c r="BK70" s="272"/>
      <c r="BL70" s="329"/>
      <c r="BM70" s="239"/>
      <c r="BN70" s="239"/>
      <c r="BO70" s="239"/>
      <c r="BP70" s="239"/>
      <c r="BQ70" s="239"/>
      <c r="BR70" s="239"/>
      <c r="BS70" s="267"/>
      <c r="BT70" s="267"/>
      <c r="BU70" s="267"/>
      <c r="BV70" s="267"/>
      <c r="BW70" s="267"/>
      <c r="BX70" s="267"/>
      <c r="BY70" s="267"/>
      <c r="BZ70" s="267"/>
      <c r="CA70" s="267"/>
      <c r="CB70" s="152"/>
      <c r="CC70" s="152"/>
      <c r="CD70" s="124"/>
      <c r="CE70" s="152"/>
      <c r="CF70" s="152"/>
      <c r="CG70" s="152"/>
      <c r="CH70" s="152"/>
      <c r="CI70" s="152"/>
      <c r="CJ70" s="267"/>
      <c r="CK70" s="267"/>
      <c r="CL70" s="267"/>
      <c r="CM70" s="267"/>
      <c r="CN70" s="267"/>
      <c r="CO70" s="267"/>
      <c r="CP70" s="267"/>
      <c r="CQ70" s="267"/>
      <c r="CR70" s="267"/>
      <c r="CS70" s="70"/>
      <c r="CT70" s="70"/>
      <c r="CU70" s="70"/>
    </row>
    <row r="71" spans="1:99" ht="17.25" customHeight="1" x14ac:dyDescent="0.2">
      <c r="A71" s="237"/>
      <c r="B71" s="244"/>
      <c r="C71" s="237"/>
      <c r="D71" s="237"/>
      <c r="E71" s="244"/>
      <c r="F71" s="247"/>
      <c r="G71" s="247"/>
      <c r="H71" s="265"/>
      <c r="I71" s="247"/>
      <c r="J71" s="286"/>
      <c r="K71" s="253"/>
      <c r="L71" s="256"/>
      <c r="M71" s="259"/>
      <c r="N71" s="253"/>
      <c r="O71" s="262"/>
      <c r="P71" s="262"/>
      <c r="Q71" s="272"/>
      <c r="R71" s="62"/>
      <c r="S71" s="51"/>
      <c r="T71" s="122">
        <f>VLOOKUP(U71,FORMULAS!$A$15:$B$18,2,0)</f>
        <v>0</v>
      </c>
      <c r="U71" s="63" t="s">
        <v>164</v>
      </c>
      <c r="V71" s="64">
        <f>+IF(U71='Tabla Valoración controles'!$D$4,'Tabla Valoración controles'!$F$4,IF('208-PLA-Ft-78 Mapa Gestión'!U71='Tabla Valoración controles'!$D$5,'Tabla Valoración controles'!$F$5,IF(U71=FORMULAS!$A$10,0,'Tabla Valoración controles'!$F$6)))</f>
        <v>0</v>
      </c>
      <c r="W71" s="63"/>
      <c r="X71" s="65">
        <f>+IF(W71='Tabla Valoración controles'!$D$7,'Tabla Valoración controles'!$F$7,IF(U71=FORMULAS!$A$10,0,'Tabla Valoración controles'!$F$8))</f>
        <v>0</v>
      </c>
      <c r="Y71" s="63"/>
      <c r="Z71" s="64">
        <f>+IF(Y71='Tabla Valoración controles'!$D$9,'Tabla Valoración controles'!$F$9,IF(U71=FORMULAS!$A$10,0,'Tabla Valoración controles'!$F$10))</f>
        <v>0</v>
      </c>
      <c r="AA71" s="63"/>
      <c r="AB71" s="64">
        <f>+IF(AA71='Tabla Valoración controles'!$D$9,'Tabla Valoración controles'!$F$9,IF(W71=FORMULAS!$A$10,0,'Tabla Valoración controles'!$F$10))</f>
        <v>0</v>
      </c>
      <c r="AC71" s="63"/>
      <c r="AD71" s="64">
        <f>+IF(AC71='Tabla Valoración controles'!$D$13,'Tabla Valoración controles'!$F$13,'Tabla Valoración controles'!$F$14)</f>
        <v>0</v>
      </c>
      <c r="AE71" s="66"/>
      <c r="AF71" s="67"/>
      <c r="AG71" s="65"/>
      <c r="AH71" s="67"/>
      <c r="AI71" s="65"/>
      <c r="AJ71" s="68"/>
      <c r="AK71" s="63"/>
      <c r="AL71" s="69"/>
      <c r="AM71" s="72"/>
      <c r="AN71" s="70"/>
      <c r="AO71" s="70"/>
      <c r="AP71" s="70"/>
      <c r="AQ71" s="70"/>
      <c r="AR71" s="70"/>
      <c r="AS71" s="70"/>
      <c r="AT71" s="70"/>
      <c r="AU71" s="70"/>
      <c r="AV71" s="70"/>
      <c r="AW71" s="70"/>
      <c r="AX71" s="70"/>
      <c r="AY71" s="70"/>
      <c r="AZ71" s="70"/>
      <c r="BA71" s="70"/>
      <c r="BB71" s="70"/>
      <c r="BC71" s="120">
        <f t="shared" si="16"/>
        <v>0</v>
      </c>
      <c r="BD71" s="120">
        <f t="shared" ref="BD71:BD74" si="58">+BD70*BC71</f>
        <v>0</v>
      </c>
      <c r="BE71" s="120">
        <f t="shared" si="14"/>
        <v>0.36</v>
      </c>
      <c r="BF71" s="275"/>
      <c r="BG71" s="275"/>
      <c r="BH71" s="275"/>
      <c r="BI71" s="275"/>
      <c r="BJ71" s="323"/>
      <c r="BK71" s="272"/>
      <c r="BL71" s="329"/>
      <c r="BM71" s="239"/>
      <c r="BN71" s="239"/>
      <c r="BO71" s="239"/>
      <c r="BP71" s="239"/>
      <c r="BQ71" s="239"/>
      <c r="BR71" s="239"/>
      <c r="BS71" s="267"/>
      <c r="BT71" s="267"/>
      <c r="BU71" s="267"/>
      <c r="BV71" s="267"/>
      <c r="BW71" s="267"/>
      <c r="BX71" s="267"/>
      <c r="BY71" s="267"/>
      <c r="BZ71" s="267"/>
      <c r="CA71" s="267"/>
      <c r="CB71" s="152"/>
      <c r="CC71" s="152"/>
      <c r="CD71" s="124"/>
      <c r="CE71" s="152"/>
      <c r="CF71" s="152"/>
      <c r="CG71" s="152"/>
      <c r="CH71" s="152"/>
      <c r="CI71" s="152"/>
      <c r="CJ71" s="267"/>
      <c r="CK71" s="267"/>
      <c r="CL71" s="267"/>
      <c r="CM71" s="267"/>
      <c r="CN71" s="267"/>
      <c r="CO71" s="267"/>
      <c r="CP71" s="267"/>
      <c r="CQ71" s="267"/>
      <c r="CR71" s="267"/>
      <c r="CS71" s="70"/>
      <c r="CT71" s="70"/>
      <c r="CU71" s="70"/>
    </row>
    <row r="72" spans="1:99" ht="17.25" customHeight="1" x14ac:dyDescent="0.2">
      <c r="A72" s="237"/>
      <c r="B72" s="244"/>
      <c r="C72" s="237"/>
      <c r="D72" s="237"/>
      <c r="E72" s="244"/>
      <c r="F72" s="247"/>
      <c r="G72" s="247"/>
      <c r="H72" s="265"/>
      <c r="I72" s="247"/>
      <c r="J72" s="286"/>
      <c r="K72" s="253"/>
      <c r="L72" s="256"/>
      <c r="M72" s="259"/>
      <c r="N72" s="253"/>
      <c r="O72" s="262"/>
      <c r="P72" s="262"/>
      <c r="Q72" s="272"/>
      <c r="R72" s="62"/>
      <c r="S72" s="51"/>
      <c r="T72" s="122">
        <f>VLOOKUP(U72,FORMULAS!$A$15:$B$18,2,0)</f>
        <v>0</v>
      </c>
      <c r="U72" s="63" t="s">
        <v>164</v>
      </c>
      <c r="V72" s="64">
        <f>+IF(U72='Tabla Valoración controles'!$D$4,'Tabla Valoración controles'!$F$4,IF('208-PLA-Ft-78 Mapa Gestión'!U72='Tabla Valoración controles'!$D$5,'Tabla Valoración controles'!$F$5,IF(U72=FORMULAS!$A$10,0,'Tabla Valoración controles'!$F$6)))</f>
        <v>0</v>
      </c>
      <c r="W72" s="63"/>
      <c r="X72" s="65">
        <f>+IF(W72='Tabla Valoración controles'!$D$7,'Tabla Valoración controles'!$F$7,IF(U72=FORMULAS!$A$10,0,'Tabla Valoración controles'!$F$8))</f>
        <v>0</v>
      </c>
      <c r="Y72" s="63"/>
      <c r="Z72" s="64">
        <f>+IF(Y72='Tabla Valoración controles'!$D$9,'Tabla Valoración controles'!$F$9,IF(U72=FORMULAS!$A$10,0,'Tabla Valoración controles'!$F$10))</f>
        <v>0</v>
      </c>
      <c r="AA72" s="63"/>
      <c r="AB72" s="64">
        <f>+IF(AA72='Tabla Valoración controles'!$D$9,'Tabla Valoración controles'!$F$9,IF(W72=FORMULAS!$A$10,0,'Tabla Valoración controles'!$F$10))</f>
        <v>0</v>
      </c>
      <c r="AC72" s="63"/>
      <c r="AD72" s="64">
        <f>+IF(AC72='Tabla Valoración controles'!$D$13,'Tabla Valoración controles'!$F$13,'Tabla Valoración controles'!$F$14)</f>
        <v>0</v>
      </c>
      <c r="AE72" s="66"/>
      <c r="AF72" s="67"/>
      <c r="AG72" s="65"/>
      <c r="AH72" s="67"/>
      <c r="AI72" s="65"/>
      <c r="AJ72" s="68"/>
      <c r="AK72" s="63"/>
      <c r="AL72" s="69"/>
      <c r="AM72" s="72"/>
      <c r="AN72" s="70"/>
      <c r="AO72" s="70"/>
      <c r="AP72" s="70"/>
      <c r="AQ72" s="70"/>
      <c r="AR72" s="70"/>
      <c r="AS72" s="70"/>
      <c r="AT72" s="70"/>
      <c r="AU72" s="70"/>
      <c r="AV72" s="70"/>
      <c r="AW72" s="70"/>
      <c r="AX72" s="70"/>
      <c r="AY72" s="70"/>
      <c r="AZ72" s="70"/>
      <c r="BA72" s="70"/>
      <c r="BB72" s="70"/>
      <c r="BC72" s="120">
        <f t="shared" si="16"/>
        <v>0</v>
      </c>
      <c r="BD72" s="120">
        <f t="shared" si="58"/>
        <v>0</v>
      </c>
      <c r="BE72" s="120">
        <f t="shared" si="14"/>
        <v>0.36</v>
      </c>
      <c r="BF72" s="275"/>
      <c r="BG72" s="275"/>
      <c r="BH72" s="275"/>
      <c r="BI72" s="275"/>
      <c r="BJ72" s="323"/>
      <c r="BK72" s="272"/>
      <c r="BL72" s="329"/>
      <c r="BM72" s="239"/>
      <c r="BN72" s="239"/>
      <c r="BO72" s="239"/>
      <c r="BP72" s="239"/>
      <c r="BQ72" s="239"/>
      <c r="BR72" s="239"/>
      <c r="BS72" s="267"/>
      <c r="BT72" s="267"/>
      <c r="BU72" s="267"/>
      <c r="BV72" s="267"/>
      <c r="BW72" s="267"/>
      <c r="BX72" s="267"/>
      <c r="BY72" s="267"/>
      <c r="BZ72" s="267"/>
      <c r="CA72" s="267"/>
      <c r="CB72" s="152"/>
      <c r="CC72" s="152"/>
      <c r="CD72" s="124"/>
      <c r="CE72" s="152"/>
      <c r="CF72" s="152"/>
      <c r="CG72" s="152"/>
      <c r="CH72" s="152"/>
      <c r="CI72" s="152"/>
      <c r="CJ72" s="267"/>
      <c r="CK72" s="267"/>
      <c r="CL72" s="267"/>
      <c r="CM72" s="267"/>
      <c r="CN72" s="267"/>
      <c r="CO72" s="267"/>
      <c r="CP72" s="267"/>
      <c r="CQ72" s="267"/>
      <c r="CR72" s="267"/>
      <c r="CS72" s="70"/>
      <c r="CT72" s="70"/>
      <c r="CU72" s="70"/>
    </row>
    <row r="73" spans="1:99" ht="17.25" customHeight="1" x14ac:dyDescent="0.2">
      <c r="A73" s="237"/>
      <c r="B73" s="244"/>
      <c r="C73" s="237"/>
      <c r="D73" s="237"/>
      <c r="E73" s="244"/>
      <c r="F73" s="247"/>
      <c r="G73" s="247"/>
      <c r="H73" s="265"/>
      <c r="I73" s="247"/>
      <c r="J73" s="286"/>
      <c r="K73" s="253"/>
      <c r="L73" s="256"/>
      <c r="M73" s="259"/>
      <c r="N73" s="253"/>
      <c r="O73" s="262"/>
      <c r="P73" s="262"/>
      <c r="Q73" s="272"/>
      <c r="R73" s="62"/>
      <c r="S73" s="51"/>
      <c r="T73" s="122">
        <f>VLOOKUP(U73,FORMULAS!$A$15:$B$18,2,0)</f>
        <v>0</v>
      </c>
      <c r="U73" s="63" t="s">
        <v>164</v>
      </c>
      <c r="V73" s="64">
        <f>+IF(U73='Tabla Valoración controles'!$D$4,'Tabla Valoración controles'!$F$4,IF('208-PLA-Ft-78 Mapa Gestión'!U73='Tabla Valoración controles'!$D$5,'Tabla Valoración controles'!$F$5,IF(U73=FORMULAS!$A$10,0,'Tabla Valoración controles'!$F$6)))</f>
        <v>0</v>
      </c>
      <c r="W73" s="63"/>
      <c r="X73" s="65">
        <f>+IF(W73='Tabla Valoración controles'!$D$7,'Tabla Valoración controles'!$F$7,IF(U73=FORMULAS!$A$10,0,'Tabla Valoración controles'!$F$8))</f>
        <v>0</v>
      </c>
      <c r="Y73" s="63"/>
      <c r="Z73" s="64">
        <f>+IF(Y73='Tabla Valoración controles'!$D$9,'Tabla Valoración controles'!$F$9,IF(U73=FORMULAS!$A$10,0,'Tabla Valoración controles'!$F$10))</f>
        <v>0</v>
      </c>
      <c r="AA73" s="63"/>
      <c r="AB73" s="64">
        <f>+IF(AA73='Tabla Valoración controles'!$D$9,'Tabla Valoración controles'!$F$9,IF(W73=FORMULAS!$A$10,0,'Tabla Valoración controles'!$F$10))</f>
        <v>0</v>
      </c>
      <c r="AC73" s="63"/>
      <c r="AD73" s="64">
        <f>+IF(AC73='Tabla Valoración controles'!$D$13,'Tabla Valoración controles'!$F$13,'Tabla Valoración controles'!$F$14)</f>
        <v>0</v>
      </c>
      <c r="AE73" s="66"/>
      <c r="AF73" s="67"/>
      <c r="AG73" s="65"/>
      <c r="AH73" s="67"/>
      <c r="AI73" s="65"/>
      <c r="AJ73" s="68"/>
      <c r="AK73" s="63"/>
      <c r="AL73" s="69"/>
      <c r="AM73" s="72"/>
      <c r="AN73" s="70"/>
      <c r="AO73" s="70"/>
      <c r="AP73" s="70"/>
      <c r="AQ73" s="70"/>
      <c r="AR73" s="70"/>
      <c r="AS73" s="70"/>
      <c r="AT73" s="70"/>
      <c r="AU73" s="70"/>
      <c r="AV73" s="70"/>
      <c r="AW73" s="70"/>
      <c r="AX73" s="70"/>
      <c r="AY73" s="70"/>
      <c r="AZ73" s="70"/>
      <c r="BA73" s="70"/>
      <c r="BB73" s="70"/>
      <c r="BC73" s="120">
        <f t="shared" si="16"/>
        <v>0</v>
      </c>
      <c r="BD73" s="120">
        <f t="shared" si="58"/>
        <v>0</v>
      </c>
      <c r="BE73" s="120">
        <f t="shared" si="14"/>
        <v>0.36</v>
      </c>
      <c r="BF73" s="275"/>
      <c r="BG73" s="275"/>
      <c r="BH73" s="275"/>
      <c r="BI73" s="275"/>
      <c r="BJ73" s="323"/>
      <c r="BK73" s="272"/>
      <c r="BL73" s="329"/>
      <c r="BM73" s="239"/>
      <c r="BN73" s="239"/>
      <c r="BO73" s="239"/>
      <c r="BP73" s="239"/>
      <c r="BQ73" s="239"/>
      <c r="BR73" s="239"/>
      <c r="BS73" s="267"/>
      <c r="BT73" s="267"/>
      <c r="BU73" s="267"/>
      <c r="BV73" s="267"/>
      <c r="BW73" s="267"/>
      <c r="BX73" s="267"/>
      <c r="BY73" s="267"/>
      <c r="BZ73" s="267"/>
      <c r="CA73" s="267"/>
      <c r="CB73" s="152"/>
      <c r="CC73" s="152"/>
      <c r="CD73" s="124"/>
      <c r="CE73" s="152"/>
      <c r="CF73" s="152"/>
      <c r="CG73" s="152"/>
      <c r="CH73" s="152"/>
      <c r="CI73" s="152"/>
      <c r="CJ73" s="267"/>
      <c r="CK73" s="267"/>
      <c r="CL73" s="267"/>
      <c r="CM73" s="267"/>
      <c r="CN73" s="267"/>
      <c r="CO73" s="267"/>
      <c r="CP73" s="267"/>
      <c r="CQ73" s="267"/>
      <c r="CR73" s="267"/>
      <c r="CS73" s="70"/>
      <c r="CT73" s="70"/>
      <c r="CU73" s="70"/>
    </row>
    <row r="74" spans="1:99" ht="17.25" customHeight="1" x14ac:dyDescent="0.2">
      <c r="A74" s="238"/>
      <c r="B74" s="245"/>
      <c r="C74" s="238"/>
      <c r="D74" s="238"/>
      <c r="E74" s="245"/>
      <c r="F74" s="248"/>
      <c r="G74" s="248"/>
      <c r="H74" s="266"/>
      <c r="I74" s="248"/>
      <c r="J74" s="287"/>
      <c r="K74" s="254"/>
      <c r="L74" s="257"/>
      <c r="M74" s="260"/>
      <c r="N74" s="254"/>
      <c r="O74" s="263"/>
      <c r="P74" s="263"/>
      <c r="Q74" s="273"/>
      <c r="R74" s="62"/>
      <c r="S74" s="51"/>
      <c r="T74" s="122">
        <f>VLOOKUP(U74,FORMULAS!$A$15:$B$18,2,0)</f>
        <v>0</v>
      </c>
      <c r="U74" s="63" t="s">
        <v>164</v>
      </c>
      <c r="V74" s="64">
        <f>+IF(U74='Tabla Valoración controles'!$D$4,'Tabla Valoración controles'!$F$4,IF('208-PLA-Ft-78 Mapa Gestión'!U74='Tabla Valoración controles'!$D$5,'Tabla Valoración controles'!$F$5,IF(U74=FORMULAS!$A$10,0,'Tabla Valoración controles'!$F$6)))</f>
        <v>0</v>
      </c>
      <c r="W74" s="63"/>
      <c r="X74" s="65">
        <f>+IF(W74='Tabla Valoración controles'!$D$7,'Tabla Valoración controles'!$F$7,IF(U74=FORMULAS!$A$10,0,'Tabla Valoración controles'!$F$8))</f>
        <v>0</v>
      </c>
      <c r="Y74" s="63"/>
      <c r="Z74" s="64">
        <f>+IF(Y74='Tabla Valoración controles'!$D$9,'Tabla Valoración controles'!$F$9,IF(U74=FORMULAS!$A$10,0,'Tabla Valoración controles'!$F$10))</f>
        <v>0</v>
      </c>
      <c r="AA74" s="63"/>
      <c r="AB74" s="64">
        <f>+IF(AA74='Tabla Valoración controles'!$D$9,'Tabla Valoración controles'!$F$9,IF(W74=FORMULAS!$A$10,0,'Tabla Valoración controles'!$F$10))</f>
        <v>0</v>
      </c>
      <c r="AC74" s="63"/>
      <c r="AD74" s="64">
        <f>+IF(AC74='Tabla Valoración controles'!$D$13,'Tabla Valoración controles'!$F$13,'Tabla Valoración controles'!$F$14)</f>
        <v>0</v>
      </c>
      <c r="AE74" s="66"/>
      <c r="AF74" s="67"/>
      <c r="AG74" s="65"/>
      <c r="AH74" s="67"/>
      <c r="AI74" s="65"/>
      <c r="AJ74" s="68"/>
      <c r="AK74" s="63"/>
      <c r="AL74" s="69"/>
      <c r="AM74" s="72"/>
      <c r="AN74" s="70"/>
      <c r="AO74" s="70"/>
      <c r="AP74" s="70"/>
      <c r="AQ74" s="70"/>
      <c r="AR74" s="70"/>
      <c r="AS74" s="70"/>
      <c r="AT74" s="70"/>
      <c r="AU74" s="70"/>
      <c r="AV74" s="70"/>
      <c r="AW74" s="70"/>
      <c r="AX74" s="70"/>
      <c r="AY74" s="70"/>
      <c r="AZ74" s="70"/>
      <c r="BA74" s="70"/>
      <c r="BB74" s="70"/>
      <c r="BC74" s="120">
        <f t="shared" si="16"/>
        <v>0</v>
      </c>
      <c r="BD74" s="120">
        <f t="shared" si="58"/>
        <v>0</v>
      </c>
      <c r="BE74" s="120">
        <f t="shared" si="14"/>
        <v>0.36</v>
      </c>
      <c r="BF74" s="275"/>
      <c r="BG74" s="275"/>
      <c r="BH74" s="275"/>
      <c r="BI74" s="275"/>
      <c r="BJ74" s="323"/>
      <c r="BK74" s="273"/>
      <c r="BL74" s="330"/>
      <c r="BM74" s="239"/>
      <c r="BN74" s="239"/>
      <c r="BO74" s="239"/>
      <c r="BP74" s="239"/>
      <c r="BQ74" s="239"/>
      <c r="BR74" s="239"/>
      <c r="BS74" s="267"/>
      <c r="BT74" s="267"/>
      <c r="BU74" s="267"/>
      <c r="BV74" s="267"/>
      <c r="BW74" s="267"/>
      <c r="BX74" s="267"/>
      <c r="BY74" s="267"/>
      <c r="BZ74" s="267"/>
      <c r="CA74" s="267"/>
      <c r="CB74" s="152"/>
      <c r="CC74" s="152"/>
      <c r="CD74" s="124"/>
      <c r="CE74" s="152"/>
      <c r="CF74" s="152"/>
      <c r="CG74" s="152"/>
      <c r="CH74" s="152"/>
      <c r="CI74" s="152"/>
      <c r="CJ74" s="267"/>
      <c r="CK74" s="267"/>
      <c r="CL74" s="267"/>
      <c r="CM74" s="267"/>
      <c r="CN74" s="267"/>
      <c r="CO74" s="267"/>
      <c r="CP74" s="267"/>
      <c r="CQ74" s="267"/>
      <c r="CR74" s="267"/>
      <c r="CS74" s="70"/>
      <c r="CT74" s="70"/>
      <c r="CU74" s="70"/>
    </row>
    <row r="75" spans="1:99" ht="131.25" customHeight="1" x14ac:dyDescent="0.2">
      <c r="A75" s="236">
        <v>12</v>
      </c>
      <c r="B75" s="243" t="s">
        <v>204</v>
      </c>
      <c r="C75" s="236" t="str">
        <f>VLOOKUP(B75,FORMULAS!$A$30:$B$46,2,0)</f>
        <v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D75" s="236" t="str">
        <f>VLOOKUP(B75,FORMULAS!$A$30:$C$46,3,0)</f>
        <v>Director de Gestión Corporativa y CID</v>
      </c>
      <c r="E75" s="243" t="s">
        <v>280</v>
      </c>
      <c r="F75" s="243" t="s">
        <v>484</v>
      </c>
      <c r="G75" s="243" t="s">
        <v>341</v>
      </c>
      <c r="H75" s="282" t="s">
        <v>541</v>
      </c>
      <c r="I75" s="243" t="s">
        <v>111</v>
      </c>
      <c r="J75" s="285">
        <v>23</v>
      </c>
      <c r="K75" s="252" t="str">
        <f>+IF(L75=FORMULAS!$N$2,FORMULAS!$O$2,IF('208-PLA-Ft-78 Mapa Gestión'!L75:L80=FORMULAS!$N$3,FORMULAS!$O$3,IF('208-PLA-Ft-78 Mapa Gestión'!L75:L80=FORMULAS!$N$4,FORMULAS!$O$4,IF('208-PLA-Ft-78 Mapa Gestión'!L75:L80=FORMULAS!$N$5,FORMULAS!$O$5,IF('208-PLA-Ft-78 Mapa Gestión'!L75:L80=FORMULAS!$N$6,FORMULAS!$O$6)))))</f>
        <v>Baja</v>
      </c>
      <c r="L75" s="255">
        <f>+IF(J75&lt;=FORMULAS!$M$2,FORMULAS!$N$2,IF('208-PLA-Ft-78 Mapa Gestión'!J75&lt;=FORMULAS!$M$3,FORMULAS!$N$3,IF('208-PLA-Ft-78 Mapa Gestión'!J75&lt;=FORMULAS!$M$4,FORMULAS!$N$4,IF('208-PLA-Ft-78 Mapa Gestión'!J75&lt;=FORMULAS!$M$5,FORMULAS!$N$5,FORMULAS!$N$6))))</f>
        <v>0.4</v>
      </c>
      <c r="M75" s="258" t="s">
        <v>136</v>
      </c>
      <c r="N75" s="252" t="str">
        <f>+IF(M75=FORMULAS!$H$2,FORMULAS!$I$2,IF('208-PLA-Ft-78 Mapa Gestión'!M75:M80=FORMULAS!$H$3,FORMULAS!$I$3,IF('208-PLA-Ft-78 Mapa Gestión'!M75:M80=FORMULAS!$H$4,FORMULAS!$I$4,IF('208-PLA-Ft-78 Mapa Gestión'!M75:M80=FORMULAS!$H$5,FORMULAS!$I$5,IF('208-PLA-Ft-78 Mapa Gestión'!M75:M80=FORMULAS!$H$6,FORMULAS!$I$6,IF('208-PLA-Ft-78 Mapa Gestión'!M75:M80=FORMULAS!$H$7,FORMULAS!$I$7,IF('208-PLA-Ft-78 Mapa Gestión'!M75:M80=FORMULAS!$H$8,FORMULAS!$I$8,IF('208-PLA-Ft-78 Mapa Gestión'!M75:M80=FORMULAS!$H$9,FORMULAS!$I$9,IF('208-PLA-Ft-78 Mapa Gestión'!M75:M80=FORMULAS!$H$10,FORMULAS!$I$10,IF('208-PLA-Ft-78 Mapa Gestión'!M75:M80=FORMULAS!$H$11,FORMULAS!$I$11))))))))))</f>
        <v>Leve</v>
      </c>
      <c r="O75" s="261">
        <f>VLOOKUP(N75,FORMULAS!$I$1:$J$6,2,0)</f>
        <v>0.2</v>
      </c>
      <c r="P75" s="261" t="str">
        <f t="shared" ref="P75" si="59">CONCATENATE(N75,K75)</f>
        <v>LeveBaja</v>
      </c>
      <c r="Q75" s="271" t="str">
        <f>VLOOKUP(P75,FORMULAS!$K$17:$L$42,2,0)</f>
        <v>Bajo</v>
      </c>
      <c r="R75" s="122">
        <v>1</v>
      </c>
      <c r="S75" s="51" t="s">
        <v>485</v>
      </c>
      <c r="T75" s="122" t="str">
        <f>VLOOKUP(U75,FORMULAS!$A$15:$B$18,2,0)</f>
        <v>Probabilidad</v>
      </c>
      <c r="U75" s="63" t="s">
        <v>13</v>
      </c>
      <c r="V75" s="64">
        <f>+IF(U75='Tabla Valoración controles'!$D$4,'Tabla Valoración controles'!$F$4,IF('208-PLA-Ft-78 Mapa Gestión'!U75='Tabla Valoración controles'!$D$5,'Tabla Valoración controles'!$F$5,IF(U75=FORMULAS!$A$10,0,'Tabla Valoración controles'!$F$6)))</f>
        <v>0.25</v>
      </c>
      <c r="W75" s="63" t="s">
        <v>8</v>
      </c>
      <c r="X75" s="65">
        <f>+IF(W75='Tabla Valoración controles'!$D$7,'Tabla Valoración controles'!$F$7,IF(U75=FORMULAS!$A$10,0,'Tabla Valoración controles'!$F$8))</f>
        <v>0.15</v>
      </c>
      <c r="Y75" s="63" t="s">
        <v>18</v>
      </c>
      <c r="Z75" s="64">
        <f>+IF(Y75='Tabla Valoración controles'!$D$9,'Tabla Valoración controles'!$F$9,IF(U75=FORMULAS!$A$10,0,'Tabla Valoración controles'!$F$10))</f>
        <v>0</v>
      </c>
      <c r="AA75" s="63" t="s">
        <v>21</v>
      </c>
      <c r="AB75" s="64">
        <f>+IF(AA75='Tabla Valoración controles'!$D$9,'Tabla Valoración controles'!$F$9,IF(W75=FORMULAS!$A$10,0,'Tabla Valoración controles'!$F$10))</f>
        <v>0</v>
      </c>
      <c r="AC75" s="63" t="s">
        <v>102</v>
      </c>
      <c r="AD75" s="64">
        <f>+IF(AC75='Tabla Valoración controles'!$D$13,'Tabla Valoración controles'!$F$13,'Tabla Valoración controles'!$F$14)</f>
        <v>0</v>
      </c>
      <c r="AE75" s="66"/>
      <c r="AF75" s="67"/>
      <c r="AG75" s="65"/>
      <c r="AH75" s="67"/>
      <c r="AI75" s="65"/>
      <c r="AJ75" s="68"/>
      <c r="AK75" s="63"/>
      <c r="AL75" s="69"/>
      <c r="AM75" s="72"/>
      <c r="AN75" s="70"/>
      <c r="AO75" s="70"/>
      <c r="AP75" s="70"/>
      <c r="AQ75" s="70"/>
      <c r="AR75" s="70"/>
      <c r="AS75" s="70"/>
      <c r="AT75" s="70"/>
      <c r="AU75" s="70"/>
      <c r="AV75" s="70"/>
      <c r="AW75" s="70"/>
      <c r="AX75" s="70"/>
      <c r="AY75" s="70"/>
      <c r="AZ75" s="70"/>
      <c r="BA75" s="70"/>
      <c r="BB75" s="70"/>
      <c r="BC75" s="120">
        <f t="shared" si="16"/>
        <v>0.4</v>
      </c>
      <c r="BD75" s="120">
        <f>+IF(T75=FORMULAS!$A$8,'208-PLA-Ft-78 Mapa Gestión'!BC75*'208-PLA-Ft-78 Mapa Gestión'!L75:L80,'208-PLA-Ft-78 Mapa Gestión'!BC75*'208-PLA-Ft-78 Mapa Gestión'!O75:O80)</f>
        <v>0.16000000000000003</v>
      </c>
      <c r="BE75" s="120">
        <f>+IF(T75=FORMULAS!$A$8,'208-PLA-Ft-78 Mapa Gestión'!L75:L80-'208-PLA-Ft-78 Mapa Gestión'!BD75,0)</f>
        <v>0.24</v>
      </c>
      <c r="BF75" s="274">
        <f t="shared" ref="BF75" si="60">+BE80</f>
        <v>0.24</v>
      </c>
      <c r="BG75" s="274" t="str">
        <f>+IF(BF75&lt;=FORMULAS!$N$2,FORMULAS!$O$2,IF(BF75&lt;=FORMULAS!$N$3,FORMULAS!$O$3,IF(BF75&lt;=FORMULAS!$N$4,FORMULAS!$O$4,IF(BF75&lt;=FORMULAS!$N$5,FORMULAS!$O$5,FORMULAS!O72))))</f>
        <v>Baja</v>
      </c>
      <c r="BH75" s="274" t="str">
        <f>+IF(T75=FORMULAS!$A$9,BE80,'208-PLA-Ft-78 Mapa Gestión'!N75:N80)</f>
        <v>Leve</v>
      </c>
      <c r="BI75" s="274">
        <f>+IF(T75=FORMULAS!B75,'208-PLA-Ft-78 Mapa Gestión'!BE80,'208-PLA-Ft-78 Mapa Gestión'!O75:O80)</f>
        <v>0.2</v>
      </c>
      <c r="BJ75" s="323" t="str">
        <f t="shared" ref="BJ75" si="61">CONCATENATE(BH75,BG75)</f>
        <v>LeveBaja</v>
      </c>
      <c r="BK75" s="271" t="str">
        <f>VLOOKUP(BJ75,FORMULAS!$K$17:$L$42,2,0)</f>
        <v>Bajo</v>
      </c>
      <c r="BL75" s="328" t="s">
        <v>171</v>
      </c>
      <c r="BM75" s="239" t="s">
        <v>342</v>
      </c>
      <c r="BN75" s="239" t="s">
        <v>332</v>
      </c>
      <c r="BO75" s="331">
        <v>44197</v>
      </c>
      <c r="BP75" s="331">
        <v>44283</v>
      </c>
      <c r="BQ75" s="239" t="s">
        <v>343</v>
      </c>
      <c r="BR75" s="239" t="s">
        <v>344</v>
      </c>
      <c r="BS75" s="239" t="s">
        <v>255</v>
      </c>
      <c r="BT75" s="267"/>
      <c r="BU75" s="267"/>
      <c r="BV75" s="267"/>
      <c r="BW75" s="267"/>
      <c r="BX75" s="267"/>
      <c r="BY75" s="267"/>
      <c r="BZ75" s="267"/>
      <c r="CA75" s="267"/>
      <c r="CB75" s="203" t="s">
        <v>480</v>
      </c>
      <c r="CC75" s="192" t="s">
        <v>727</v>
      </c>
      <c r="CD75" s="203" t="s">
        <v>480</v>
      </c>
      <c r="CE75" s="192" t="s">
        <v>728</v>
      </c>
      <c r="CF75" s="203" t="s">
        <v>480</v>
      </c>
      <c r="CG75" s="192" t="s">
        <v>729</v>
      </c>
      <c r="CH75" s="203" t="s">
        <v>480</v>
      </c>
      <c r="CI75" s="192" t="s">
        <v>730</v>
      </c>
      <c r="CJ75" s="267"/>
      <c r="CK75" s="267"/>
      <c r="CL75" s="267"/>
      <c r="CM75" s="267"/>
      <c r="CN75" s="267"/>
      <c r="CO75" s="267"/>
      <c r="CP75" s="267"/>
      <c r="CQ75" s="267"/>
      <c r="CR75" s="267"/>
      <c r="CS75" s="189">
        <v>44446</v>
      </c>
      <c r="CT75" s="185" t="s">
        <v>665</v>
      </c>
      <c r="CU75" s="192" t="s">
        <v>757</v>
      </c>
    </row>
    <row r="76" spans="1:99" ht="17.25" customHeight="1" x14ac:dyDescent="0.2">
      <c r="A76" s="237"/>
      <c r="B76" s="244"/>
      <c r="C76" s="237"/>
      <c r="D76" s="237"/>
      <c r="E76" s="244"/>
      <c r="F76" s="244"/>
      <c r="G76" s="244"/>
      <c r="H76" s="283"/>
      <c r="I76" s="244"/>
      <c r="J76" s="286"/>
      <c r="K76" s="253"/>
      <c r="L76" s="256"/>
      <c r="M76" s="259"/>
      <c r="N76" s="253"/>
      <c r="O76" s="262"/>
      <c r="P76" s="262"/>
      <c r="Q76" s="272"/>
      <c r="R76" s="122"/>
      <c r="S76" s="51"/>
      <c r="T76" s="122">
        <f>VLOOKUP(U76,FORMULAS!$A$15:$B$18,2,0)</f>
        <v>0</v>
      </c>
      <c r="U76" s="63" t="s">
        <v>164</v>
      </c>
      <c r="V76" s="64">
        <f>+IF(U76='Tabla Valoración controles'!$D$4,'Tabla Valoración controles'!$F$4,IF('208-PLA-Ft-78 Mapa Gestión'!U76='Tabla Valoración controles'!$D$5,'Tabla Valoración controles'!$F$5,IF(U76=FORMULAS!$A$10,0,'Tabla Valoración controles'!$F$6)))</f>
        <v>0</v>
      </c>
      <c r="W76" s="63"/>
      <c r="X76" s="65">
        <f>+IF(W76='Tabla Valoración controles'!$D$7,'Tabla Valoración controles'!$F$7,IF(U76=FORMULAS!$A$10,0,'Tabla Valoración controles'!$F$8))</f>
        <v>0</v>
      </c>
      <c r="Y76" s="63"/>
      <c r="Z76" s="64">
        <f>+IF(Y76='Tabla Valoración controles'!$D$9,'Tabla Valoración controles'!$F$9,IF(U76=FORMULAS!$A$10,0,'Tabla Valoración controles'!$F$10))</f>
        <v>0</v>
      </c>
      <c r="AA76" s="63"/>
      <c r="AB76" s="64">
        <f>+IF(AA76='Tabla Valoración controles'!$D$9,'Tabla Valoración controles'!$F$9,IF(W76=FORMULAS!$A$10,0,'Tabla Valoración controles'!$F$10))</f>
        <v>0</v>
      </c>
      <c r="AC76" s="63"/>
      <c r="AD76" s="64">
        <f>+IF(AC76='Tabla Valoración controles'!$D$13,'Tabla Valoración controles'!$F$13,'Tabla Valoración controles'!$F$14)</f>
        <v>0</v>
      </c>
      <c r="AE76" s="66"/>
      <c r="AF76" s="67"/>
      <c r="AG76" s="65"/>
      <c r="AH76" s="67"/>
      <c r="AI76" s="65"/>
      <c r="AJ76" s="68"/>
      <c r="AK76" s="63"/>
      <c r="AL76" s="69"/>
      <c r="AM76" s="72"/>
      <c r="AN76" s="70"/>
      <c r="AO76" s="70"/>
      <c r="AP76" s="70"/>
      <c r="AQ76" s="70"/>
      <c r="AR76" s="70"/>
      <c r="AS76" s="70"/>
      <c r="AT76" s="70"/>
      <c r="AU76" s="70"/>
      <c r="AV76" s="70"/>
      <c r="AW76" s="70"/>
      <c r="AX76" s="70"/>
      <c r="AY76" s="70"/>
      <c r="AZ76" s="70"/>
      <c r="BA76" s="70"/>
      <c r="BB76" s="70"/>
      <c r="BC76" s="120">
        <f t="shared" si="16"/>
        <v>0</v>
      </c>
      <c r="BD76" s="120">
        <f t="shared" ref="BD76" si="62">+BC76*BE75</f>
        <v>0</v>
      </c>
      <c r="BE76" s="120">
        <f t="shared" ref="BE76" si="63">+BE75-BD76</f>
        <v>0.24</v>
      </c>
      <c r="BF76" s="275"/>
      <c r="BG76" s="275"/>
      <c r="BH76" s="275"/>
      <c r="BI76" s="275"/>
      <c r="BJ76" s="323"/>
      <c r="BK76" s="272"/>
      <c r="BL76" s="329"/>
      <c r="BM76" s="239"/>
      <c r="BN76" s="239"/>
      <c r="BO76" s="239"/>
      <c r="BP76" s="239"/>
      <c r="BQ76" s="239"/>
      <c r="BR76" s="239"/>
      <c r="BS76" s="239"/>
      <c r="BT76" s="267"/>
      <c r="BU76" s="267"/>
      <c r="BV76" s="267"/>
      <c r="BW76" s="267"/>
      <c r="BX76" s="267"/>
      <c r="BY76" s="267"/>
      <c r="BZ76" s="267"/>
      <c r="CA76" s="267"/>
      <c r="CB76" s="124"/>
      <c r="CC76" s="124"/>
      <c r="CD76" s="124"/>
      <c r="CE76" s="124"/>
      <c r="CF76" s="124"/>
      <c r="CG76" s="124"/>
      <c r="CH76" s="124"/>
      <c r="CI76" s="124"/>
      <c r="CJ76" s="267"/>
      <c r="CK76" s="267"/>
      <c r="CL76" s="267"/>
      <c r="CM76" s="267"/>
      <c r="CN76" s="267"/>
      <c r="CO76" s="267"/>
      <c r="CP76" s="267"/>
      <c r="CQ76" s="267"/>
      <c r="CR76" s="267"/>
      <c r="CS76" s="70"/>
      <c r="CT76" s="70"/>
      <c r="CU76" s="70"/>
    </row>
    <row r="77" spans="1:99" ht="17.25" customHeight="1" x14ac:dyDescent="0.2">
      <c r="A77" s="237"/>
      <c r="B77" s="244"/>
      <c r="C77" s="237"/>
      <c r="D77" s="237"/>
      <c r="E77" s="244"/>
      <c r="F77" s="244"/>
      <c r="G77" s="244"/>
      <c r="H77" s="283"/>
      <c r="I77" s="244"/>
      <c r="J77" s="286"/>
      <c r="K77" s="253"/>
      <c r="L77" s="256"/>
      <c r="M77" s="259"/>
      <c r="N77" s="253"/>
      <c r="O77" s="262"/>
      <c r="P77" s="262"/>
      <c r="Q77" s="272"/>
      <c r="R77" s="122"/>
      <c r="S77" s="51"/>
      <c r="T77" s="122">
        <f>VLOOKUP(U77,FORMULAS!$A$15:$B$18,2,0)</f>
        <v>0</v>
      </c>
      <c r="U77" s="63" t="s">
        <v>164</v>
      </c>
      <c r="V77" s="64">
        <f>+IF(U77='Tabla Valoración controles'!$D$4,'Tabla Valoración controles'!$F$4,IF('208-PLA-Ft-78 Mapa Gestión'!U77='Tabla Valoración controles'!$D$5,'Tabla Valoración controles'!$F$5,IF(U77=FORMULAS!$A$10,0,'Tabla Valoración controles'!$F$6)))</f>
        <v>0</v>
      </c>
      <c r="W77" s="63"/>
      <c r="X77" s="65">
        <f>+IF(W77='Tabla Valoración controles'!$D$7,'Tabla Valoración controles'!$F$7,IF(U77=FORMULAS!$A$10,0,'Tabla Valoración controles'!$F$8))</f>
        <v>0</v>
      </c>
      <c r="Y77" s="63"/>
      <c r="Z77" s="64">
        <f>+IF(Y77='Tabla Valoración controles'!$D$9,'Tabla Valoración controles'!$F$9,IF(U77=FORMULAS!$A$10,0,'Tabla Valoración controles'!$F$10))</f>
        <v>0</v>
      </c>
      <c r="AA77" s="63"/>
      <c r="AB77" s="64">
        <f>+IF(AA77='Tabla Valoración controles'!$D$9,'Tabla Valoración controles'!$F$9,IF(W77=FORMULAS!$A$10,0,'Tabla Valoración controles'!$F$10))</f>
        <v>0</v>
      </c>
      <c r="AC77" s="63"/>
      <c r="AD77" s="64">
        <f>+IF(AC77='Tabla Valoración controles'!$D$13,'Tabla Valoración controles'!$F$13,'Tabla Valoración controles'!$F$14)</f>
        <v>0</v>
      </c>
      <c r="AE77" s="66"/>
      <c r="AF77" s="67"/>
      <c r="AG77" s="65"/>
      <c r="AH77" s="67"/>
      <c r="AI77" s="65"/>
      <c r="AJ77" s="68"/>
      <c r="AK77" s="63"/>
      <c r="AL77" s="69"/>
      <c r="AM77" s="72"/>
      <c r="AN77" s="70"/>
      <c r="AO77" s="70"/>
      <c r="AP77" s="70"/>
      <c r="AQ77" s="70"/>
      <c r="AR77" s="70"/>
      <c r="AS77" s="70"/>
      <c r="AT77" s="70"/>
      <c r="AU77" s="70"/>
      <c r="AV77" s="70"/>
      <c r="AW77" s="70"/>
      <c r="AX77" s="70"/>
      <c r="AY77" s="70"/>
      <c r="AZ77" s="70"/>
      <c r="BA77" s="70"/>
      <c r="BB77" s="70"/>
      <c r="BC77" s="120">
        <f t="shared" si="16"/>
        <v>0</v>
      </c>
      <c r="BD77" s="120">
        <f t="shared" ref="BD77:BD80" si="64">+BD76*BC77</f>
        <v>0</v>
      </c>
      <c r="BE77" s="120">
        <f t="shared" si="14"/>
        <v>0.24</v>
      </c>
      <c r="BF77" s="275"/>
      <c r="BG77" s="275"/>
      <c r="BH77" s="275"/>
      <c r="BI77" s="275"/>
      <c r="BJ77" s="323"/>
      <c r="BK77" s="272"/>
      <c r="BL77" s="329"/>
      <c r="BM77" s="239"/>
      <c r="BN77" s="239"/>
      <c r="BO77" s="239"/>
      <c r="BP77" s="239"/>
      <c r="BQ77" s="239"/>
      <c r="BR77" s="239"/>
      <c r="BS77" s="239"/>
      <c r="BT77" s="267"/>
      <c r="BU77" s="267"/>
      <c r="BV77" s="267"/>
      <c r="BW77" s="267"/>
      <c r="BX77" s="267"/>
      <c r="BY77" s="267"/>
      <c r="BZ77" s="267"/>
      <c r="CA77" s="267"/>
      <c r="CB77" s="124"/>
      <c r="CC77" s="124"/>
      <c r="CD77" s="124"/>
      <c r="CE77" s="124"/>
      <c r="CF77" s="124"/>
      <c r="CG77" s="124"/>
      <c r="CH77" s="124"/>
      <c r="CI77" s="124"/>
      <c r="CJ77" s="267"/>
      <c r="CK77" s="267"/>
      <c r="CL77" s="267"/>
      <c r="CM77" s="267"/>
      <c r="CN77" s="267"/>
      <c r="CO77" s="267"/>
      <c r="CP77" s="267"/>
      <c r="CQ77" s="267"/>
      <c r="CR77" s="267"/>
      <c r="CS77" s="70"/>
      <c r="CT77" s="70"/>
      <c r="CU77" s="70"/>
    </row>
    <row r="78" spans="1:99" ht="17.25" customHeight="1" x14ac:dyDescent="0.2">
      <c r="A78" s="237"/>
      <c r="B78" s="244"/>
      <c r="C78" s="237"/>
      <c r="D78" s="237"/>
      <c r="E78" s="244"/>
      <c r="F78" s="244"/>
      <c r="G78" s="244"/>
      <c r="H78" s="283"/>
      <c r="I78" s="244"/>
      <c r="J78" s="286"/>
      <c r="K78" s="253"/>
      <c r="L78" s="256"/>
      <c r="M78" s="259"/>
      <c r="N78" s="253"/>
      <c r="O78" s="262"/>
      <c r="P78" s="262"/>
      <c r="Q78" s="272"/>
      <c r="R78" s="122"/>
      <c r="S78" s="51"/>
      <c r="T78" s="122">
        <f>VLOOKUP(U78,FORMULAS!$A$15:$B$18,2,0)</f>
        <v>0</v>
      </c>
      <c r="U78" s="63" t="s">
        <v>164</v>
      </c>
      <c r="V78" s="64">
        <f>+IF(U78='Tabla Valoración controles'!$D$4,'Tabla Valoración controles'!$F$4,IF('208-PLA-Ft-78 Mapa Gestión'!U78='Tabla Valoración controles'!$D$5,'Tabla Valoración controles'!$F$5,IF(U78=FORMULAS!$A$10,0,'Tabla Valoración controles'!$F$6)))</f>
        <v>0</v>
      </c>
      <c r="W78" s="63"/>
      <c r="X78" s="65">
        <f>+IF(W78='Tabla Valoración controles'!$D$7,'Tabla Valoración controles'!$F$7,IF(U78=FORMULAS!$A$10,0,'Tabla Valoración controles'!$F$8))</f>
        <v>0</v>
      </c>
      <c r="Y78" s="63"/>
      <c r="Z78" s="64">
        <f>+IF(Y78='Tabla Valoración controles'!$D$9,'Tabla Valoración controles'!$F$9,IF(U78=FORMULAS!$A$10,0,'Tabla Valoración controles'!$F$10))</f>
        <v>0</v>
      </c>
      <c r="AA78" s="63"/>
      <c r="AB78" s="64">
        <f>+IF(AA78='Tabla Valoración controles'!$D$9,'Tabla Valoración controles'!$F$9,IF(W78=FORMULAS!$A$10,0,'Tabla Valoración controles'!$F$10))</f>
        <v>0</v>
      </c>
      <c r="AC78" s="63"/>
      <c r="AD78" s="64">
        <f>+IF(AC78='Tabla Valoración controles'!$D$13,'Tabla Valoración controles'!$F$13,'Tabla Valoración controles'!$F$14)</f>
        <v>0</v>
      </c>
      <c r="AE78" s="66"/>
      <c r="AF78" s="67"/>
      <c r="AG78" s="65"/>
      <c r="AH78" s="67"/>
      <c r="AI78" s="65"/>
      <c r="AJ78" s="68"/>
      <c r="AK78" s="63"/>
      <c r="AL78" s="69"/>
      <c r="AM78" s="72"/>
      <c r="AN78" s="70"/>
      <c r="AO78" s="70"/>
      <c r="AP78" s="70"/>
      <c r="AQ78" s="70"/>
      <c r="AR78" s="70"/>
      <c r="AS78" s="70"/>
      <c r="AT78" s="70"/>
      <c r="AU78" s="70"/>
      <c r="AV78" s="70"/>
      <c r="AW78" s="70"/>
      <c r="AX78" s="70"/>
      <c r="AY78" s="70"/>
      <c r="AZ78" s="70"/>
      <c r="BA78" s="70"/>
      <c r="BB78" s="70"/>
      <c r="BC78" s="120">
        <f t="shared" si="16"/>
        <v>0</v>
      </c>
      <c r="BD78" s="120">
        <f t="shared" si="64"/>
        <v>0</v>
      </c>
      <c r="BE78" s="120">
        <f t="shared" si="14"/>
        <v>0.24</v>
      </c>
      <c r="BF78" s="275"/>
      <c r="BG78" s="275"/>
      <c r="BH78" s="275"/>
      <c r="BI78" s="275"/>
      <c r="BJ78" s="323"/>
      <c r="BK78" s="272"/>
      <c r="BL78" s="329"/>
      <c r="BM78" s="239"/>
      <c r="BN78" s="239"/>
      <c r="BO78" s="239"/>
      <c r="BP78" s="239"/>
      <c r="BQ78" s="239"/>
      <c r="BR78" s="239"/>
      <c r="BS78" s="239"/>
      <c r="BT78" s="267"/>
      <c r="BU78" s="267"/>
      <c r="BV78" s="267"/>
      <c r="BW78" s="267"/>
      <c r="BX78" s="267"/>
      <c r="BY78" s="267"/>
      <c r="BZ78" s="267"/>
      <c r="CA78" s="267"/>
      <c r="CB78" s="124"/>
      <c r="CC78" s="124"/>
      <c r="CD78" s="124"/>
      <c r="CE78" s="124"/>
      <c r="CF78" s="124"/>
      <c r="CG78" s="124"/>
      <c r="CH78" s="124"/>
      <c r="CI78" s="124"/>
      <c r="CJ78" s="267"/>
      <c r="CK78" s="267"/>
      <c r="CL78" s="267"/>
      <c r="CM78" s="267"/>
      <c r="CN78" s="267"/>
      <c r="CO78" s="267"/>
      <c r="CP78" s="267"/>
      <c r="CQ78" s="267"/>
      <c r="CR78" s="267"/>
      <c r="CS78" s="70"/>
      <c r="CT78" s="70"/>
      <c r="CU78" s="70"/>
    </row>
    <row r="79" spans="1:99" ht="17.25" customHeight="1" x14ac:dyDescent="0.2">
      <c r="A79" s="237"/>
      <c r="B79" s="244"/>
      <c r="C79" s="237"/>
      <c r="D79" s="237"/>
      <c r="E79" s="244"/>
      <c r="F79" s="244"/>
      <c r="G79" s="244"/>
      <c r="H79" s="283"/>
      <c r="I79" s="244"/>
      <c r="J79" s="286"/>
      <c r="K79" s="253"/>
      <c r="L79" s="256"/>
      <c r="M79" s="259"/>
      <c r="N79" s="253"/>
      <c r="O79" s="262"/>
      <c r="P79" s="262"/>
      <c r="Q79" s="272"/>
      <c r="R79" s="122"/>
      <c r="S79" s="51"/>
      <c r="T79" s="122">
        <f>VLOOKUP(U79,FORMULAS!$A$15:$B$18,2,0)</f>
        <v>0</v>
      </c>
      <c r="U79" s="63" t="s">
        <v>164</v>
      </c>
      <c r="V79" s="64">
        <f>+IF(U79='Tabla Valoración controles'!$D$4,'Tabla Valoración controles'!$F$4,IF('208-PLA-Ft-78 Mapa Gestión'!U79='Tabla Valoración controles'!$D$5,'Tabla Valoración controles'!$F$5,IF(U79=FORMULAS!$A$10,0,'Tabla Valoración controles'!$F$6)))</f>
        <v>0</v>
      </c>
      <c r="W79" s="63"/>
      <c r="X79" s="65">
        <f>+IF(W79='Tabla Valoración controles'!$D$7,'Tabla Valoración controles'!$F$7,IF(U79=FORMULAS!$A$10,0,'Tabla Valoración controles'!$F$8))</f>
        <v>0</v>
      </c>
      <c r="Y79" s="63"/>
      <c r="Z79" s="64">
        <f>+IF(Y79='Tabla Valoración controles'!$D$9,'Tabla Valoración controles'!$F$9,IF(U79=FORMULAS!$A$10,0,'Tabla Valoración controles'!$F$10))</f>
        <v>0</v>
      </c>
      <c r="AA79" s="63"/>
      <c r="AB79" s="64">
        <f>+IF(AA79='Tabla Valoración controles'!$D$9,'Tabla Valoración controles'!$F$9,IF(W79=FORMULAS!$A$10,0,'Tabla Valoración controles'!$F$10))</f>
        <v>0</v>
      </c>
      <c r="AC79" s="63"/>
      <c r="AD79" s="64">
        <f>+IF(AC79='Tabla Valoración controles'!$D$13,'Tabla Valoración controles'!$F$13,'Tabla Valoración controles'!$F$14)</f>
        <v>0</v>
      </c>
      <c r="AE79" s="66"/>
      <c r="AF79" s="67"/>
      <c r="AG79" s="65"/>
      <c r="AH79" s="67"/>
      <c r="AI79" s="65"/>
      <c r="AJ79" s="68"/>
      <c r="AK79" s="63"/>
      <c r="AL79" s="69"/>
      <c r="AM79" s="72"/>
      <c r="AN79" s="70"/>
      <c r="AO79" s="70"/>
      <c r="AP79" s="70"/>
      <c r="AQ79" s="70"/>
      <c r="AR79" s="70"/>
      <c r="AS79" s="70"/>
      <c r="AT79" s="70"/>
      <c r="AU79" s="70"/>
      <c r="AV79" s="70"/>
      <c r="AW79" s="70"/>
      <c r="AX79" s="70"/>
      <c r="AY79" s="70"/>
      <c r="AZ79" s="70"/>
      <c r="BA79" s="70"/>
      <c r="BB79" s="70"/>
      <c r="BC79" s="120">
        <f t="shared" si="16"/>
        <v>0</v>
      </c>
      <c r="BD79" s="120">
        <f t="shared" si="64"/>
        <v>0</v>
      </c>
      <c r="BE79" s="120">
        <f t="shared" si="14"/>
        <v>0.24</v>
      </c>
      <c r="BF79" s="275"/>
      <c r="BG79" s="275"/>
      <c r="BH79" s="275"/>
      <c r="BI79" s="275"/>
      <c r="BJ79" s="323"/>
      <c r="BK79" s="272"/>
      <c r="BL79" s="329"/>
      <c r="BM79" s="239"/>
      <c r="BN79" s="239"/>
      <c r="BO79" s="239"/>
      <c r="BP79" s="239"/>
      <c r="BQ79" s="239"/>
      <c r="BR79" s="239"/>
      <c r="BS79" s="239"/>
      <c r="BT79" s="267"/>
      <c r="BU79" s="267"/>
      <c r="BV79" s="267"/>
      <c r="BW79" s="267"/>
      <c r="BX79" s="267"/>
      <c r="BY79" s="267"/>
      <c r="BZ79" s="267"/>
      <c r="CA79" s="267"/>
      <c r="CB79" s="124"/>
      <c r="CC79" s="124"/>
      <c r="CD79" s="124"/>
      <c r="CE79" s="124"/>
      <c r="CF79" s="124"/>
      <c r="CG79" s="124"/>
      <c r="CH79" s="124"/>
      <c r="CI79" s="124"/>
      <c r="CJ79" s="267"/>
      <c r="CK79" s="267"/>
      <c r="CL79" s="267"/>
      <c r="CM79" s="267"/>
      <c r="CN79" s="267"/>
      <c r="CO79" s="267"/>
      <c r="CP79" s="267"/>
      <c r="CQ79" s="267"/>
      <c r="CR79" s="267"/>
      <c r="CS79" s="70"/>
      <c r="CT79" s="70"/>
      <c r="CU79" s="70"/>
    </row>
    <row r="80" spans="1:99" ht="17.25" customHeight="1" x14ac:dyDescent="0.2">
      <c r="A80" s="238"/>
      <c r="B80" s="245"/>
      <c r="C80" s="238"/>
      <c r="D80" s="238"/>
      <c r="E80" s="245"/>
      <c r="F80" s="245"/>
      <c r="G80" s="245"/>
      <c r="H80" s="284"/>
      <c r="I80" s="245"/>
      <c r="J80" s="287"/>
      <c r="K80" s="254"/>
      <c r="L80" s="257"/>
      <c r="M80" s="260"/>
      <c r="N80" s="254"/>
      <c r="O80" s="263"/>
      <c r="P80" s="263"/>
      <c r="Q80" s="273"/>
      <c r="R80" s="122"/>
      <c r="S80" s="51"/>
      <c r="T80" s="122">
        <f>VLOOKUP(U80,FORMULAS!$A$15:$B$18,2,0)</f>
        <v>0</v>
      </c>
      <c r="U80" s="63" t="s">
        <v>164</v>
      </c>
      <c r="V80" s="64">
        <f>+IF(U80='Tabla Valoración controles'!$D$4,'Tabla Valoración controles'!$F$4,IF('208-PLA-Ft-78 Mapa Gestión'!U80='Tabla Valoración controles'!$D$5,'Tabla Valoración controles'!$F$5,IF(U80=FORMULAS!$A$10,0,'Tabla Valoración controles'!$F$6)))</f>
        <v>0</v>
      </c>
      <c r="W80" s="63"/>
      <c r="X80" s="65">
        <f>+IF(W80='Tabla Valoración controles'!$D$7,'Tabla Valoración controles'!$F$7,IF(U80=FORMULAS!$A$10,0,'Tabla Valoración controles'!$F$8))</f>
        <v>0</v>
      </c>
      <c r="Y80" s="63"/>
      <c r="Z80" s="64">
        <f>+IF(Y80='Tabla Valoración controles'!$D$9,'Tabla Valoración controles'!$F$9,IF(U80=FORMULAS!$A$10,0,'Tabla Valoración controles'!$F$10))</f>
        <v>0</v>
      </c>
      <c r="AA80" s="63"/>
      <c r="AB80" s="64">
        <f>+IF(AA80='Tabla Valoración controles'!$D$9,'Tabla Valoración controles'!$F$9,IF(W80=FORMULAS!$A$10,0,'Tabla Valoración controles'!$F$10))</f>
        <v>0</v>
      </c>
      <c r="AC80" s="63"/>
      <c r="AD80" s="64">
        <f>+IF(AC80='Tabla Valoración controles'!$D$13,'Tabla Valoración controles'!$F$13,'Tabla Valoración controles'!$F$14)</f>
        <v>0</v>
      </c>
      <c r="AE80" s="66"/>
      <c r="AF80" s="67"/>
      <c r="AG80" s="65"/>
      <c r="AH80" s="67"/>
      <c r="AI80" s="65"/>
      <c r="AJ80" s="68"/>
      <c r="AK80" s="63"/>
      <c r="AL80" s="69"/>
      <c r="AM80" s="72"/>
      <c r="AN80" s="70"/>
      <c r="AO80" s="70"/>
      <c r="AP80" s="70"/>
      <c r="AQ80" s="70"/>
      <c r="AR80" s="70"/>
      <c r="AS80" s="70"/>
      <c r="AT80" s="70"/>
      <c r="AU80" s="70"/>
      <c r="AV80" s="70"/>
      <c r="AW80" s="70"/>
      <c r="AX80" s="70"/>
      <c r="AY80" s="70"/>
      <c r="AZ80" s="70"/>
      <c r="BA80" s="70"/>
      <c r="BB80" s="70"/>
      <c r="BC80" s="120">
        <f t="shared" si="16"/>
        <v>0</v>
      </c>
      <c r="BD80" s="120">
        <f t="shared" si="64"/>
        <v>0</v>
      </c>
      <c r="BE80" s="120">
        <f t="shared" si="14"/>
        <v>0.24</v>
      </c>
      <c r="BF80" s="275"/>
      <c r="BG80" s="275"/>
      <c r="BH80" s="275"/>
      <c r="BI80" s="275"/>
      <c r="BJ80" s="323"/>
      <c r="BK80" s="273"/>
      <c r="BL80" s="330"/>
      <c r="BM80" s="239"/>
      <c r="BN80" s="239"/>
      <c r="BO80" s="239"/>
      <c r="BP80" s="239"/>
      <c r="BQ80" s="239"/>
      <c r="BR80" s="239"/>
      <c r="BS80" s="239"/>
      <c r="BT80" s="267"/>
      <c r="BU80" s="267"/>
      <c r="BV80" s="267"/>
      <c r="BW80" s="267"/>
      <c r="BX80" s="267"/>
      <c r="BY80" s="267"/>
      <c r="BZ80" s="267"/>
      <c r="CA80" s="267"/>
      <c r="CB80" s="124"/>
      <c r="CC80" s="124"/>
      <c r="CD80" s="124"/>
      <c r="CE80" s="124"/>
      <c r="CF80" s="124"/>
      <c r="CG80" s="124"/>
      <c r="CH80" s="124"/>
      <c r="CI80" s="124"/>
      <c r="CJ80" s="267"/>
      <c r="CK80" s="267"/>
      <c r="CL80" s="267"/>
      <c r="CM80" s="267"/>
      <c r="CN80" s="267"/>
      <c r="CO80" s="267"/>
      <c r="CP80" s="267"/>
      <c r="CQ80" s="267"/>
      <c r="CR80" s="267"/>
      <c r="CS80" s="70"/>
      <c r="CT80" s="70"/>
      <c r="CU80" s="70"/>
    </row>
    <row r="81" spans="1:99" ht="153" x14ac:dyDescent="0.2">
      <c r="A81" s="236">
        <v>13</v>
      </c>
      <c r="B81" s="243" t="s">
        <v>191</v>
      </c>
      <c r="C81" s="236" t="str">
        <f>VLOOKUP(B81,FORMULAS!$A$30:$B$46,2,0)</f>
        <v>Titular predios de desarrollos urbanísticos de la Caja o que han sido cedidos a la misma por otras entidades publicas o privadas, con el fin de garantizar el derecho a la propiedad.</v>
      </c>
      <c r="D81" s="236" t="str">
        <f>VLOOKUP(B81,FORMULAS!$A$30:$C$46,3,0)</f>
        <v>Director de Urbanizaciones y Titulación</v>
      </c>
      <c r="E81" s="243" t="s">
        <v>280</v>
      </c>
      <c r="F81" s="243" t="s">
        <v>346</v>
      </c>
      <c r="G81" s="243" t="s">
        <v>345</v>
      </c>
      <c r="H81" s="282" t="s">
        <v>486</v>
      </c>
      <c r="I81" s="243" t="s">
        <v>281</v>
      </c>
      <c r="J81" s="285">
        <v>500</v>
      </c>
      <c r="K81" s="252" t="str">
        <f>+IF(L81=FORMULAS!$N$2,FORMULAS!$O$2,IF('208-PLA-Ft-78 Mapa Gestión'!L81:L86=FORMULAS!$N$3,FORMULAS!$O$3,IF('208-PLA-Ft-78 Mapa Gestión'!L81:L86=FORMULAS!$N$4,FORMULAS!$O$4,IF('208-PLA-Ft-78 Mapa Gestión'!L81:L86=FORMULAS!$N$5,FORMULAS!$O$5,IF('208-PLA-Ft-78 Mapa Gestión'!L81:L86=FORMULAS!$N$6,FORMULAS!$O$6)))))</f>
        <v>Media</v>
      </c>
      <c r="L81" s="255">
        <f>+IF(J81&lt;=FORMULAS!$M$2,FORMULAS!$N$2,IF('208-PLA-Ft-78 Mapa Gestión'!J81&lt;=FORMULAS!$M$3,FORMULAS!$N$3,IF('208-PLA-Ft-78 Mapa Gestión'!J81&lt;=FORMULAS!$M$4,FORMULAS!$N$4,IF('208-PLA-Ft-78 Mapa Gestión'!J81&lt;=FORMULAS!$M$5,FORMULAS!$N$5,FORMULAS!$N$6))))</f>
        <v>0.6</v>
      </c>
      <c r="M81" s="258" t="s">
        <v>283</v>
      </c>
      <c r="N81" s="252" t="str">
        <f>+IF(M81=FORMULAS!$H$2,FORMULAS!$I$2,IF('208-PLA-Ft-78 Mapa Gestión'!M81:M86=FORMULAS!$H$3,FORMULAS!$I$3,IF('208-PLA-Ft-78 Mapa Gestión'!M81:M86=FORMULAS!$H$4,FORMULAS!$I$4,IF('208-PLA-Ft-78 Mapa Gestión'!M81:M86=FORMULAS!$H$5,FORMULAS!$I$5,IF('208-PLA-Ft-78 Mapa Gestión'!M81:M86=FORMULAS!$H$6,FORMULAS!$I$6,IF('208-PLA-Ft-78 Mapa Gestión'!M81:M86=FORMULAS!$H$7,FORMULAS!$I$7,IF('208-PLA-Ft-78 Mapa Gestión'!M81:M86=FORMULAS!$H$8,FORMULAS!$I$8,IF('208-PLA-Ft-78 Mapa Gestión'!M81:M86=FORMULAS!$H$9,FORMULAS!$I$9,IF('208-PLA-Ft-78 Mapa Gestión'!M81:M86=FORMULAS!$H$10,FORMULAS!$I$10,IF('208-PLA-Ft-78 Mapa Gestión'!M81:M86=FORMULAS!$H$11,FORMULAS!$I$11))))))))))</f>
        <v>Menor</v>
      </c>
      <c r="O81" s="261">
        <f>VLOOKUP(N81,FORMULAS!$I$1:$J$6,2,0)</f>
        <v>0.4</v>
      </c>
      <c r="P81" s="261" t="str">
        <f t="shared" ref="P81" si="65">CONCATENATE(N81,K81)</f>
        <v>MenorMedia</v>
      </c>
      <c r="Q81" s="271" t="str">
        <f>VLOOKUP(P81,FORMULAS!$K$17:$L$42,2,0)</f>
        <v>Moderado</v>
      </c>
      <c r="R81" s="122">
        <v>1</v>
      </c>
      <c r="S81" s="51" t="s">
        <v>542</v>
      </c>
      <c r="T81" s="122" t="str">
        <f>VLOOKUP(U81,FORMULAS!$A$15:$B$18,2,0)</f>
        <v>Probabilidad</v>
      </c>
      <c r="U81" s="63" t="s">
        <v>13</v>
      </c>
      <c r="V81" s="64">
        <f>+IF(U81='Tabla Valoración controles'!$D$4,'Tabla Valoración controles'!$F$4,IF('208-PLA-Ft-78 Mapa Gestión'!U81='Tabla Valoración controles'!$D$5,'Tabla Valoración controles'!$F$5,IF(U81=FORMULAS!$A$10,0,'Tabla Valoración controles'!$F$6)))</f>
        <v>0.25</v>
      </c>
      <c r="W81" s="63" t="s">
        <v>8</v>
      </c>
      <c r="X81" s="65">
        <f>+IF(W81='Tabla Valoración controles'!$D$7,'Tabla Valoración controles'!$F$7,IF(U81=FORMULAS!$A$10,0,'Tabla Valoración controles'!$F$8))</f>
        <v>0.15</v>
      </c>
      <c r="Y81" s="63" t="s">
        <v>18</v>
      </c>
      <c r="Z81" s="64">
        <f>+IF(Y81='Tabla Valoración controles'!$D$9,'Tabla Valoración controles'!$F$9,IF(U81=FORMULAS!$A$10,0,'Tabla Valoración controles'!$F$10))</f>
        <v>0</v>
      </c>
      <c r="AA81" s="63" t="s">
        <v>21</v>
      </c>
      <c r="AB81" s="64">
        <f>+IF(AA81='Tabla Valoración controles'!$D$9,'Tabla Valoración controles'!$F$9,IF(W81=FORMULAS!$A$10,0,'Tabla Valoración controles'!$F$10))</f>
        <v>0</v>
      </c>
      <c r="AC81" s="63" t="s">
        <v>102</v>
      </c>
      <c r="AD81" s="64">
        <f>+IF(AC81='Tabla Valoración controles'!$D$13,'Tabla Valoración controles'!$F$13,'Tabla Valoración controles'!$F$14)</f>
        <v>0</v>
      </c>
      <c r="AE81" s="66"/>
      <c r="AF81" s="67"/>
      <c r="AG81" s="65"/>
      <c r="AH81" s="67"/>
      <c r="AI81" s="65"/>
      <c r="AJ81" s="68"/>
      <c r="AK81" s="63"/>
      <c r="AL81" s="69"/>
      <c r="AM81" s="72"/>
      <c r="AN81" s="70"/>
      <c r="AO81" s="70"/>
      <c r="AP81" s="70"/>
      <c r="AQ81" s="70"/>
      <c r="AR81" s="70"/>
      <c r="AS81" s="70"/>
      <c r="AT81" s="70"/>
      <c r="AU81" s="70"/>
      <c r="AV81" s="70"/>
      <c r="AW81" s="70"/>
      <c r="AX81" s="70"/>
      <c r="AY81" s="70"/>
      <c r="AZ81" s="70"/>
      <c r="BA81" s="70"/>
      <c r="BB81" s="70"/>
      <c r="BC81" s="120">
        <f t="shared" si="16"/>
        <v>0.4</v>
      </c>
      <c r="BD81" s="120">
        <f>+IF(T81=FORMULAS!$A$8,'208-PLA-Ft-78 Mapa Gestión'!BC81*'208-PLA-Ft-78 Mapa Gestión'!L81:L86,'208-PLA-Ft-78 Mapa Gestión'!BC81*'208-PLA-Ft-78 Mapa Gestión'!O81:O86)</f>
        <v>0.24</v>
      </c>
      <c r="BE81" s="120">
        <f>+IF(T81=FORMULAS!$A$8,'208-PLA-Ft-78 Mapa Gestión'!L81:L86-'208-PLA-Ft-78 Mapa Gestión'!BD81,0)</f>
        <v>0.36</v>
      </c>
      <c r="BF81" s="274">
        <f t="shared" ref="BF81" si="66">+BE86</f>
        <v>0.36</v>
      </c>
      <c r="BG81" s="274" t="str">
        <f>+IF(BF81&lt;=FORMULAS!$N$2,FORMULAS!$O$2,IF(BF81&lt;=FORMULAS!$N$3,FORMULAS!$O$3,IF(BF81&lt;=FORMULAS!$N$4,FORMULAS!$O$4,IF(BF81&lt;=FORMULAS!$N$5,FORMULAS!$O$5,FORMULAS!O78))))</f>
        <v>Baja</v>
      </c>
      <c r="BH81" s="274" t="str">
        <f>+IF(T81=FORMULAS!$A$9,BE86,'208-PLA-Ft-78 Mapa Gestión'!N81:N86)</f>
        <v>Menor</v>
      </c>
      <c r="BI81" s="274">
        <f>+IF(T81=FORMULAS!B81,'208-PLA-Ft-78 Mapa Gestión'!BE86,'208-PLA-Ft-78 Mapa Gestión'!O81:O86)</f>
        <v>0.4</v>
      </c>
      <c r="BJ81" s="323" t="str">
        <f t="shared" ref="BJ81" si="67">CONCATENATE(BH81,BG81)</f>
        <v>MenorBaja</v>
      </c>
      <c r="BK81" s="271" t="str">
        <f>VLOOKUP(BJ81,FORMULAS!$K$17:$L$42,2,0)</f>
        <v>Moderado</v>
      </c>
      <c r="BL81" s="328" t="s">
        <v>171</v>
      </c>
      <c r="BM81" s="239" t="s">
        <v>347</v>
      </c>
      <c r="BN81" s="239" t="s">
        <v>348</v>
      </c>
      <c r="BO81" s="331">
        <v>44197</v>
      </c>
      <c r="BP81" s="331">
        <v>44530</v>
      </c>
      <c r="BQ81" s="239" t="s">
        <v>443</v>
      </c>
      <c r="BR81" s="239" t="s">
        <v>444</v>
      </c>
      <c r="BS81" s="267"/>
      <c r="BT81" s="267"/>
      <c r="BU81" s="267"/>
      <c r="BV81" s="267"/>
      <c r="BW81" s="267"/>
      <c r="BX81" s="267"/>
      <c r="BY81" s="267"/>
      <c r="BZ81" s="267"/>
      <c r="CA81" s="267"/>
      <c r="CB81" s="157">
        <v>5</v>
      </c>
      <c r="CC81" s="176" t="s">
        <v>687</v>
      </c>
      <c r="CD81" s="157">
        <v>6</v>
      </c>
      <c r="CE81" s="176" t="s">
        <v>687</v>
      </c>
      <c r="CF81" s="157">
        <v>7</v>
      </c>
      <c r="CG81" s="176" t="s">
        <v>687</v>
      </c>
      <c r="CH81" s="157">
        <v>8</v>
      </c>
      <c r="CI81" s="176" t="s">
        <v>687</v>
      </c>
      <c r="CJ81" s="267"/>
      <c r="CK81" s="267"/>
      <c r="CL81" s="267"/>
      <c r="CM81" s="267"/>
      <c r="CN81" s="267"/>
      <c r="CO81" s="267"/>
      <c r="CP81" s="267"/>
      <c r="CQ81" s="267"/>
      <c r="CR81" s="267"/>
      <c r="CS81" s="190">
        <v>44446</v>
      </c>
      <c r="CT81" s="191" t="s">
        <v>38</v>
      </c>
      <c r="CU81" s="123" t="s">
        <v>670</v>
      </c>
    </row>
    <row r="82" spans="1:99" ht="17.25" customHeight="1" x14ac:dyDescent="0.2">
      <c r="A82" s="237"/>
      <c r="B82" s="244"/>
      <c r="C82" s="237"/>
      <c r="D82" s="237"/>
      <c r="E82" s="244"/>
      <c r="F82" s="244"/>
      <c r="G82" s="244"/>
      <c r="H82" s="283"/>
      <c r="I82" s="244"/>
      <c r="J82" s="286"/>
      <c r="K82" s="253"/>
      <c r="L82" s="256"/>
      <c r="M82" s="259"/>
      <c r="N82" s="253"/>
      <c r="O82" s="262"/>
      <c r="P82" s="262"/>
      <c r="Q82" s="272"/>
      <c r="R82" s="62"/>
      <c r="S82" s="51"/>
      <c r="T82" s="122">
        <f>VLOOKUP(U82,FORMULAS!$A$15:$B$18,2,0)</f>
        <v>0</v>
      </c>
      <c r="U82" s="63" t="s">
        <v>164</v>
      </c>
      <c r="V82" s="64">
        <f>+IF(U82='Tabla Valoración controles'!$D$4,'Tabla Valoración controles'!$F$4,IF('208-PLA-Ft-78 Mapa Gestión'!U82='Tabla Valoración controles'!$D$5,'Tabla Valoración controles'!$F$5,IF(U82=FORMULAS!$A$10,0,'Tabla Valoración controles'!$F$6)))</f>
        <v>0</v>
      </c>
      <c r="W82" s="63"/>
      <c r="X82" s="65">
        <f>+IF(W82='Tabla Valoración controles'!$D$7,'Tabla Valoración controles'!$F$7,IF(U82=FORMULAS!$A$10,0,'Tabla Valoración controles'!$F$8))</f>
        <v>0</v>
      </c>
      <c r="Y82" s="63"/>
      <c r="Z82" s="64">
        <f>+IF(Y82='Tabla Valoración controles'!$D$9,'Tabla Valoración controles'!$F$9,IF(U82=FORMULAS!$A$10,0,'Tabla Valoración controles'!$F$10))</f>
        <v>0</v>
      </c>
      <c r="AA82" s="63"/>
      <c r="AB82" s="64">
        <f>+IF(AA82='Tabla Valoración controles'!$D$9,'Tabla Valoración controles'!$F$9,IF(W82=FORMULAS!$A$10,0,'Tabla Valoración controles'!$F$10))</f>
        <v>0</v>
      </c>
      <c r="AC82" s="63"/>
      <c r="AD82" s="64">
        <f>+IF(AC82='Tabla Valoración controles'!$D$13,'Tabla Valoración controles'!$F$13,'Tabla Valoración controles'!$F$14)</f>
        <v>0</v>
      </c>
      <c r="AE82" s="66"/>
      <c r="AF82" s="67"/>
      <c r="AG82" s="65"/>
      <c r="AH82" s="67"/>
      <c r="AI82" s="65"/>
      <c r="AJ82" s="68"/>
      <c r="AK82" s="63"/>
      <c r="AL82" s="69"/>
      <c r="AM82" s="72"/>
      <c r="AN82" s="70"/>
      <c r="AO82" s="70"/>
      <c r="AP82" s="70"/>
      <c r="AQ82" s="70"/>
      <c r="AR82" s="70"/>
      <c r="AS82" s="70"/>
      <c r="AT82" s="70"/>
      <c r="AU82" s="70"/>
      <c r="AV82" s="70"/>
      <c r="AW82" s="70"/>
      <c r="AX82" s="70"/>
      <c r="AY82" s="70"/>
      <c r="AZ82" s="70"/>
      <c r="BA82" s="70"/>
      <c r="BB82" s="70"/>
      <c r="BC82" s="120">
        <f t="shared" si="16"/>
        <v>0</v>
      </c>
      <c r="BD82" s="120">
        <f t="shared" ref="BD82" si="68">+BC82*BE81</f>
        <v>0</v>
      </c>
      <c r="BE82" s="120">
        <f t="shared" ref="BE82" si="69">+BE81-BD82</f>
        <v>0.36</v>
      </c>
      <c r="BF82" s="275"/>
      <c r="BG82" s="275"/>
      <c r="BH82" s="275"/>
      <c r="BI82" s="275"/>
      <c r="BJ82" s="323"/>
      <c r="BK82" s="272"/>
      <c r="BL82" s="329"/>
      <c r="BM82" s="239"/>
      <c r="BN82" s="239"/>
      <c r="BO82" s="239"/>
      <c r="BP82" s="239"/>
      <c r="BQ82" s="239"/>
      <c r="BR82" s="239"/>
      <c r="BS82" s="267"/>
      <c r="BT82" s="267"/>
      <c r="BU82" s="267"/>
      <c r="BV82" s="267"/>
      <c r="BW82" s="267"/>
      <c r="BX82" s="267"/>
      <c r="BY82" s="267"/>
      <c r="BZ82" s="267"/>
      <c r="CA82" s="267"/>
      <c r="CB82" s="152"/>
      <c r="CC82" s="152"/>
      <c r="CD82" s="124"/>
      <c r="CE82" s="152"/>
      <c r="CF82" s="152"/>
      <c r="CG82" s="152"/>
      <c r="CH82" s="152"/>
      <c r="CI82" s="152"/>
      <c r="CJ82" s="267"/>
      <c r="CK82" s="267"/>
      <c r="CL82" s="267"/>
      <c r="CM82" s="267"/>
      <c r="CN82" s="267"/>
      <c r="CO82" s="267"/>
      <c r="CP82" s="267"/>
      <c r="CQ82" s="267"/>
      <c r="CR82" s="267"/>
      <c r="CS82" s="70"/>
      <c r="CT82" s="70"/>
      <c r="CU82" s="70"/>
    </row>
    <row r="83" spans="1:99" ht="17.25" customHeight="1" x14ac:dyDescent="0.2">
      <c r="A83" s="237"/>
      <c r="B83" s="244"/>
      <c r="C83" s="237"/>
      <c r="D83" s="237"/>
      <c r="E83" s="244"/>
      <c r="F83" s="244"/>
      <c r="G83" s="244"/>
      <c r="H83" s="283"/>
      <c r="I83" s="244"/>
      <c r="J83" s="286"/>
      <c r="K83" s="253"/>
      <c r="L83" s="256"/>
      <c r="M83" s="259"/>
      <c r="N83" s="253"/>
      <c r="O83" s="262"/>
      <c r="P83" s="262"/>
      <c r="Q83" s="272"/>
      <c r="R83" s="62"/>
      <c r="S83" s="51"/>
      <c r="T83" s="122">
        <f>VLOOKUP(U83,FORMULAS!$A$15:$B$18,2,0)</f>
        <v>0</v>
      </c>
      <c r="U83" s="63" t="s">
        <v>164</v>
      </c>
      <c r="V83" s="64">
        <f>+IF(U83='Tabla Valoración controles'!$D$4,'Tabla Valoración controles'!$F$4,IF('208-PLA-Ft-78 Mapa Gestión'!U83='Tabla Valoración controles'!$D$5,'Tabla Valoración controles'!$F$5,IF(U83=FORMULAS!$A$10,0,'Tabla Valoración controles'!$F$6)))</f>
        <v>0</v>
      </c>
      <c r="W83" s="63"/>
      <c r="X83" s="65">
        <f>+IF(W83='Tabla Valoración controles'!$D$7,'Tabla Valoración controles'!$F$7,IF(U83=FORMULAS!$A$10,0,'Tabla Valoración controles'!$F$8))</f>
        <v>0</v>
      </c>
      <c r="Y83" s="63"/>
      <c r="Z83" s="64">
        <f>+IF(Y83='Tabla Valoración controles'!$D$9,'Tabla Valoración controles'!$F$9,IF(U83=FORMULAS!$A$10,0,'Tabla Valoración controles'!$F$10))</f>
        <v>0</v>
      </c>
      <c r="AA83" s="63"/>
      <c r="AB83" s="64">
        <f>+IF(AA83='Tabla Valoración controles'!$D$9,'Tabla Valoración controles'!$F$9,IF(W83=FORMULAS!$A$10,0,'Tabla Valoración controles'!$F$10))</f>
        <v>0</v>
      </c>
      <c r="AC83" s="63"/>
      <c r="AD83" s="64">
        <f>+IF(AC83='Tabla Valoración controles'!$D$13,'Tabla Valoración controles'!$F$13,'Tabla Valoración controles'!$F$14)</f>
        <v>0</v>
      </c>
      <c r="AE83" s="66"/>
      <c r="AF83" s="67"/>
      <c r="AG83" s="65"/>
      <c r="AH83" s="67"/>
      <c r="AI83" s="65"/>
      <c r="AJ83" s="68"/>
      <c r="AK83" s="63"/>
      <c r="AL83" s="69"/>
      <c r="AM83" s="72"/>
      <c r="AN83" s="70"/>
      <c r="AO83" s="70"/>
      <c r="AP83" s="70"/>
      <c r="AQ83" s="70"/>
      <c r="AR83" s="70"/>
      <c r="AS83" s="70"/>
      <c r="AT83" s="70"/>
      <c r="AU83" s="70"/>
      <c r="AV83" s="70"/>
      <c r="AW83" s="70"/>
      <c r="AX83" s="70"/>
      <c r="AY83" s="70"/>
      <c r="AZ83" s="70"/>
      <c r="BA83" s="70"/>
      <c r="BB83" s="70"/>
      <c r="BC83" s="120">
        <f t="shared" si="16"/>
        <v>0</v>
      </c>
      <c r="BD83" s="120">
        <f t="shared" ref="BD83:BD86" si="70">+BD82*BC83</f>
        <v>0</v>
      </c>
      <c r="BE83" s="120">
        <f t="shared" si="14"/>
        <v>0.36</v>
      </c>
      <c r="BF83" s="275"/>
      <c r="BG83" s="275"/>
      <c r="BH83" s="275"/>
      <c r="BI83" s="275"/>
      <c r="BJ83" s="323"/>
      <c r="BK83" s="272"/>
      <c r="BL83" s="329"/>
      <c r="BM83" s="239"/>
      <c r="BN83" s="239"/>
      <c r="BO83" s="239"/>
      <c r="BP83" s="239"/>
      <c r="BQ83" s="239"/>
      <c r="BR83" s="239"/>
      <c r="BS83" s="267"/>
      <c r="BT83" s="267"/>
      <c r="BU83" s="267"/>
      <c r="BV83" s="267"/>
      <c r="BW83" s="267"/>
      <c r="BX83" s="267"/>
      <c r="BY83" s="267"/>
      <c r="BZ83" s="267"/>
      <c r="CA83" s="267"/>
      <c r="CB83" s="152"/>
      <c r="CC83" s="152"/>
      <c r="CD83" s="124"/>
      <c r="CE83" s="152"/>
      <c r="CF83" s="152"/>
      <c r="CG83" s="152"/>
      <c r="CH83" s="152"/>
      <c r="CI83" s="152"/>
      <c r="CJ83" s="267"/>
      <c r="CK83" s="267"/>
      <c r="CL83" s="267"/>
      <c r="CM83" s="267"/>
      <c r="CN83" s="267"/>
      <c r="CO83" s="267"/>
      <c r="CP83" s="267"/>
      <c r="CQ83" s="267"/>
      <c r="CR83" s="267"/>
      <c r="CS83" s="70"/>
      <c r="CT83" s="70"/>
      <c r="CU83" s="70"/>
    </row>
    <row r="84" spans="1:99" ht="17.25" customHeight="1" x14ac:dyDescent="0.2">
      <c r="A84" s="237"/>
      <c r="B84" s="244"/>
      <c r="C84" s="237"/>
      <c r="D84" s="237"/>
      <c r="E84" s="244"/>
      <c r="F84" s="244"/>
      <c r="G84" s="244"/>
      <c r="H84" s="283"/>
      <c r="I84" s="244"/>
      <c r="J84" s="286"/>
      <c r="K84" s="253"/>
      <c r="L84" s="256"/>
      <c r="M84" s="259"/>
      <c r="N84" s="253"/>
      <c r="O84" s="262"/>
      <c r="P84" s="262"/>
      <c r="Q84" s="272"/>
      <c r="R84" s="62"/>
      <c r="S84" s="51"/>
      <c r="T84" s="122">
        <f>VLOOKUP(U84,FORMULAS!$A$15:$B$18,2,0)</f>
        <v>0</v>
      </c>
      <c r="U84" s="63" t="s">
        <v>164</v>
      </c>
      <c r="V84" s="64">
        <f>+IF(U84='Tabla Valoración controles'!$D$4,'Tabla Valoración controles'!$F$4,IF('208-PLA-Ft-78 Mapa Gestión'!U84='Tabla Valoración controles'!$D$5,'Tabla Valoración controles'!$F$5,IF(U84=FORMULAS!$A$10,0,'Tabla Valoración controles'!$F$6)))</f>
        <v>0</v>
      </c>
      <c r="W84" s="63"/>
      <c r="X84" s="65">
        <f>+IF(W84='Tabla Valoración controles'!$D$7,'Tabla Valoración controles'!$F$7,IF(U84=FORMULAS!$A$10,0,'Tabla Valoración controles'!$F$8))</f>
        <v>0</v>
      </c>
      <c r="Y84" s="63"/>
      <c r="Z84" s="64">
        <f>+IF(Y84='Tabla Valoración controles'!$D$9,'Tabla Valoración controles'!$F$9,IF(U84=FORMULAS!$A$10,0,'Tabla Valoración controles'!$F$10))</f>
        <v>0</v>
      </c>
      <c r="AA84" s="63"/>
      <c r="AB84" s="64">
        <f>+IF(AA84='Tabla Valoración controles'!$D$9,'Tabla Valoración controles'!$F$9,IF(W84=FORMULAS!$A$10,0,'Tabla Valoración controles'!$F$10))</f>
        <v>0</v>
      </c>
      <c r="AC84" s="63"/>
      <c r="AD84" s="64">
        <f>+IF(AC84='Tabla Valoración controles'!$D$13,'Tabla Valoración controles'!$F$13,'Tabla Valoración controles'!$F$14)</f>
        <v>0</v>
      </c>
      <c r="AE84" s="66"/>
      <c r="AF84" s="67"/>
      <c r="AG84" s="65"/>
      <c r="AH84" s="67"/>
      <c r="AI84" s="65"/>
      <c r="AJ84" s="68"/>
      <c r="AK84" s="63"/>
      <c r="AL84" s="69"/>
      <c r="AM84" s="72"/>
      <c r="AN84" s="70"/>
      <c r="AO84" s="70"/>
      <c r="AP84" s="70"/>
      <c r="AQ84" s="70"/>
      <c r="AR84" s="70"/>
      <c r="AS84" s="70"/>
      <c r="AT84" s="70"/>
      <c r="AU84" s="70"/>
      <c r="AV84" s="70"/>
      <c r="AW84" s="70"/>
      <c r="AX84" s="70"/>
      <c r="AY84" s="70"/>
      <c r="AZ84" s="70"/>
      <c r="BA84" s="70"/>
      <c r="BB84" s="70"/>
      <c r="BC84" s="120">
        <f t="shared" si="16"/>
        <v>0</v>
      </c>
      <c r="BD84" s="120">
        <f t="shared" si="70"/>
        <v>0</v>
      </c>
      <c r="BE84" s="120">
        <f t="shared" si="14"/>
        <v>0.36</v>
      </c>
      <c r="BF84" s="275"/>
      <c r="BG84" s="275"/>
      <c r="BH84" s="275"/>
      <c r="BI84" s="275"/>
      <c r="BJ84" s="323"/>
      <c r="BK84" s="272"/>
      <c r="BL84" s="329"/>
      <c r="BM84" s="239"/>
      <c r="BN84" s="239"/>
      <c r="BO84" s="239"/>
      <c r="BP84" s="239"/>
      <c r="BQ84" s="239"/>
      <c r="BR84" s="239"/>
      <c r="BS84" s="267"/>
      <c r="BT84" s="267"/>
      <c r="BU84" s="267"/>
      <c r="BV84" s="267"/>
      <c r="BW84" s="267"/>
      <c r="BX84" s="267"/>
      <c r="BY84" s="267"/>
      <c r="BZ84" s="267"/>
      <c r="CA84" s="267"/>
      <c r="CB84" s="152"/>
      <c r="CC84" s="152"/>
      <c r="CD84" s="124"/>
      <c r="CE84" s="152"/>
      <c r="CF84" s="152"/>
      <c r="CG84" s="152"/>
      <c r="CH84" s="152"/>
      <c r="CI84" s="152"/>
      <c r="CJ84" s="267"/>
      <c r="CK84" s="267"/>
      <c r="CL84" s="267"/>
      <c r="CM84" s="267"/>
      <c r="CN84" s="267"/>
      <c r="CO84" s="267"/>
      <c r="CP84" s="267"/>
      <c r="CQ84" s="267"/>
      <c r="CR84" s="267"/>
      <c r="CS84" s="70"/>
      <c r="CT84" s="70"/>
      <c r="CU84" s="70"/>
    </row>
    <row r="85" spans="1:99" ht="17.25" customHeight="1" x14ac:dyDescent="0.2">
      <c r="A85" s="237"/>
      <c r="B85" s="244"/>
      <c r="C85" s="237"/>
      <c r="D85" s="237"/>
      <c r="E85" s="244"/>
      <c r="F85" s="244"/>
      <c r="G85" s="244"/>
      <c r="H85" s="283"/>
      <c r="I85" s="244"/>
      <c r="J85" s="286"/>
      <c r="K85" s="253"/>
      <c r="L85" s="256"/>
      <c r="M85" s="259"/>
      <c r="N85" s="253"/>
      <c r="O85" s="262"/>
      <c r="P85" s="262"/>
      <c r="Q85" s="272"/>
      <c r="R85" s="62"/>
      <c r="S85" s="51"/>
      <c r="T85" s="122">
        <f>VLOOKUP(U85,FORMULAS!$A$15:$B$18,2,0)</f>
        <v>0</v>
      </c>
      <c r="U85" s="63" t="s">
        <v>164</v>
      </c>
      <c r="V85" s="64">
        <f>+IF(U85='Tabla Valoración controles'!$D$4,'Tabla Valoración controles'!$F$4,IF('208-PLA-Ft-78 Mapa Gestión'!U85='Tabla Valoración controles'!$D$5,'Tabla Valoración controles'!$F$5,IF(U85=FORMULAS!$A$10,0,'Tabla Valoración controles'!$F$6)))</f>
        <v>0</v>
      </c>
      <c r="W85" s="63"/>
      <c r="X85" s="65">
        <f>+IF(W85='Tabla Valoración controles'!$D$7,'Tabla Valoración controles'!$F$7,IF(U85=FORMULAS!$A$10,0,'Tabla Valoración controles'!$F$8))</f>
        <v>0</v>
      </c>
      <c r="Y85" s="63"/>
      <c r="Z85" s="64">
        <f>+IF(Y85='Tabla Valoración controles'!$D$9,'Tabla Valoración controles'!$F$9,IF(U85=FORMULAS!$A$10,0,'Tabla Valoración controles'!$F$10))</f>
        <v>0</v>
      </c>
      <c r="AA85" s="63"/>
      <c r="AB85" s="64">
        <f>+IF(AA85='Tabla Valoración controles'!$D$9,'Tabla Valoración controles'!$F$9,IF(W85=FORMULAS!$A$10,0,'Tabla Valoración controles'!$F$10))</f>
        <v>0</v>
      </c>
      <c r="AC85" s="63"/>
      <c r="AD85" s="64">
        <f>+IF(AC85='Tabla Valoración controles'!$D$13,'Tabla Valoración controles'!$F$13,'Tabla Valoración controles'!$F$14)</f>
        <v>0</v>
      </c>
      <c r="AE85" s="66"/>
      <c r="AF85" s="67"/>
      <c r="AG85" s="65"/>
      <c r="AH85" s="67"/>
      <c r="AI85" s="65"/>
      <c r="AJ85" s="68"/>
      <c r="AK85" s="63"/>
      <c r="AL85" s="69"/>
      <c r="AM85" s="72"/>
      <c r="AN85" s="70"/>
      <c r="AO85" s="70"/>
      <c r="AP85" s="70"/>
      <c r="AQ85" s="70"/>
      <c r="AR85" s="70"/>
      <c r="AS85" s="70"/>
      <c r="AT85" s="70"/>
      <c r="AU85" s="70"/>
      <c r="AV85" s="70"/>
      <c r="AW85" s="70"/>
      <c r="AX85" s="70"/>
      <c r="AY85" s="70"/>
      <c r="AZ85" s="70"/>
      <c r="BA85" s="70"/>
      <c r="BB85" s="70"/>
      <c r="BC85" s="120">
        <f t="shared" si="16"/>
        <v>0</v>
      </c>
      <c r="BD85" s="120">
        <f t="shared" si="70"/>
        <v>0</v>
      </c>
      <c r="BE85" s="120">
        <f t="shared" si="14"/>
        <v>0.36</v>
      </c>
      <c r="BF85" s="275"/>
      <c r="BG85" s="275"/>
      <c r="BH85" s="275"/>
      <c r="BI85" s="275"/>
      <c r="BJ85" s="323"/>
      <c r="BK85" s="272"/>
      <c r="BL85" s="329"/>
      <c r="BM85" s="239"/>
      <c r="BN85" s="239"/>
      <c r="BO85" s="239"/>
      <c r="BP85" s="239"/>
      <c r="BQ85" s="239"/>
      <c r="BR85" s="239"/>
      <c r="BS85" s="267"/>
      <c r="BT85" s="267"/>
      <c r="BU85" s="267"/>
      <c r="BV85" s="267"/>
      <c r="BW85" s="267"/>
      <c r="BX85" s="267"/>
      <c r="BY85" s="267"/>
      <c r="BZ85" s="267"/>
      <c r="CA85" s="267"/>
      <c r="CB85" s="152"/>
      <c r="CC85" s="152"/>
      <c r="CD85" s="124"/>
      <c r="CE85" s="152"/>
      <c r="CF85" s="152"/>
      <c r="CG85" s="152"/>
      <c r="CH85" s="152"/>
      <c r="CI85" s="152"/>
      <c r="CJ85" s="267"/>
      <c r="CK85" s="267"/>
      <c r="CL85" s="267"/>
      <c r="CM85" s="267"/>
      <c r="CN85" s="267"/>
      <c r="CO85" s="267"/>
      <c r="CP85" s="267"/>
      <c r="CQ85" s="267"/>
      <c r="CR85" s="267"/>
      <c r="CS85" s="70"/>
      <c r="CT85" s="70"/>
      <c r="CU85" s="70"/>
    </row>
    <row r="86" spans="1:99" ht="17.25" customHeight="1" x14ac:dyDescent="0.2">
      <c r="A86" s="238"/>
      <c r="B86" s="245"/>
      <c r="C86" s="238"/>
      <c r="D86" s="238"/>
      <c r="E86" s="245"/>
      <c r="F86" s="245"/>
      <c r="G86" s="245"/>
      <c r="H86" s="284"/>
      <c r="I86" s="245"/>
      <c r="J86" s="287"/>
      <c r="K86" s="254"/>
      <c r="L86" s="257"/>
      <c r="M86" s="260"/>
      <c r="N86" s="254"/>
      <c r="O86" s="263"/>
      <c r="P86" s="263"/>
      <c r="Q86" s="273"/>
      <c r="R86" s="62"/>
      <c r="S86" s="51"/>
      <c r="T86" s="122">
        <f>VLOOKUP(U86,FORMULAS!$A$15:$B$18,2,0)</f>
        <v>0</v>
      </c>
      <c r="U86" s="63" t="s">
        <v>164</v>
      </c>
      <c r="V86" s="64">
        <f>+IF(U86='Tabla Valoración controles'!$D$4,'Tabla Valoración controles'!$F$4,IF('208-PLA-Ft-78 Mapa Gestión'!U86='Tabla Valoración controles'!$D$5,'Tabla Valoración controles'!$F$5,IF(U86=FORMULAS!$A$10,0,'Tabla Valoración controles'!$F$6)))</f>
        <v>0</v>
      </c>
      <c r="W86" s="63"/>
      <c r="X86" s="65">
        <f>+IF(W86='Tabla Valoración controles'!$D$7,'Tabla Valoración controles'!$F$7,IF(U86=FORMULAS!$A$10,0,'Tabla Valoración controles'!$F$8))</f>
        <v>0</v>
      </c>
      <c r="Y86" s="63"/>
      <c r="Z86" s="64">
        <f>+IF(Y86='Tabla Valoración controles'!$D$9,'Tabla Valoración controles'!$F$9,IF(U86=FORMULAS!$A$10,0,'Tabla Valoración controles'!$F$10))</f>
        <v>0</v>
      </c>
      <c r="AA86" s="63"/>
      <c r="AB86" s="64">
        <f>+IF(AA86='Tabla Valoración controles'!$D$9,'Tabla Valoración controles'!$F$9,IF(W86=FORMULAS!$A$10,0,'Tabla Valoración controles'!$F$10))</f>
        <v>0</v>
      </c>
      <c r="AC86" s="63"/>
      <c r="AD86" s="64">
        <f>+IF(AC86='Tabla Valoración controles'!$D$13,'Tabla Valoración controles'!$F$13,'Tabla Valoración controles'!$F$14)</f>
        <v>0</v>
      </c>
      <c r="AE86" s="66"/>
      <c r="AF86" s="67"/>
      <c r="AG86" s="65"/>
      <c r="AH86" s="67"/>
      <c r="AI86" s="65"/>
      <c r="AJ86" s="68"/>
      <c r="AK86" s="63"/>
      <c r="AL86" s="69"/>
      <c r="AM86" s="72"/>
      <c r="AN86" s="70"/>
      <c r="AO86" s="70"/>
      <c r="AP86" s="70"/>
      <c r="AQ86" s="70"/>
      <c r="AR86" s="70"/>
      <c r="AS86" s="70"/>
      <c r="AT86" s="70"/>
      <c r="AU86" s="70"/>
      <c r="AV86" s="70"/>
      <c r="AW86" s="70"/>
      <c r="AX86" s="70"/>
      <c r="AY86" s="70"/>
      <c r="AZ86" s="70"/>
      <c r="BA86" s="70"/>
      <c r="BB86" s="70"/>
      <c r="BC86" s="120">
        <f t="shared" si="16"/>
        <v>0</v>
      </c>
      <c r="BD86" s="120">
        <f t="shared" si="70"/>
        <v>0</v>
      </c>
      <c r="BE86" s="120">
        <f t="shared" si="14"/>
        <v>0.36</v>
      </c>
      <c r="BF86" s="275"/>
      <c r="BG86" s="275"/>
      <c r="BH86" s="275"/>
      <c r="BI86" s="275"/>
      <c r="BJ86" s="323"/>
      <c r="BK86" s="273"/>
      <c r="BL86" s="330"/>
      <c r="BM86" s="239"/>
      <c r="BN86" s="239"/>
      <c r="BO86" s="239"/>
      <c r="BP86" s="239"/>
      <c r="BQ86" s="239"/>
      <c r="BR86" s="239"/>
      <c r="BS86" s="267"/>
      <c r="BT86" s="267"/>
      <c r="BU86" s="267"/>
      <c r="BV86" s="267"/>
      <c r="BW86" s="267"/>
      <c r="BX86" s="267"/>
      <c r="BY86" s="267"/>
      <c r="BZ86" s="267"/>
      <c r="CA86" s="267"/>
      <c r="CB86" s="152"/>
      <c r="CC86" s="152"/>
      <c r="CD86" s="124"/>
      <c r="CE86" s="152"/>
      <c r="CF86" s="152"/>
      <c r="CG86" s="152"/>
      <c r="CH86" s="152"/>
      <c r="CI86" s="152"/>
      <c r="CJ86" s="267"/>
      <c r="CK86" s="267"/>
      <c r="CL86" s="267"/>
      <c r="CM86" s="267"/>
      <c r="CN86" s="267"/>
      <c r="CO86" s="267"/>
      <c r="CP86" s="267"/>
      <c r="CQ86" s="267"/>
      <c r="CR86" s="267"/>
      <c r="CS86" s="70"/>
      <c r="CT86" s="70"/>
      <c r="CU86" s="70"/>
    </row>
    <row r="87" spans="1:99" ht="226.5" customHeight="1" x14ac:dyDescent="0.2">
      <c r="A87" s="236">
        <v>14</v>
      </c>
      <c r="B87" s="243" t="s">
        <v>196</v>
      </c>
      <c r="C87" s="236" t="str">
        <f>VLOOKUP(B87,FORMULAS!$A$30:$B$46,2,0)</f>
        <v>Programar, registrar y controlar los recursos financieros de la Entidad, con el propósito de garantizar la calidad, confiabilidad, razonabilidad y oportunidad de la información financiera.</v>
      </c>
      <c r="D87" s="236" t="str">
        <f>VLOOKUP(B87,FORMULAS!$A$30:$C$46,3,0)</f>
        <v>Subdirector Financiero</v>
      </c>
      <c r="E87" s="243" t="s">
        <v>114</v>
      </c>
      <c r="F87" s="243" t="s">
        <v>445</v>
      </c>
      <c r="G87" s="243" t="s">
        <v>349</v>
      </c>
      <c r="H87" s="282" t="s">
        <v>487</v>
      </c>
      <c r="I87" s="243" t="s">
        <v>281</v>
      </c>
      <c r="J87" s="285">
        <v>350</v>
      </c>
      <c r="K87" s="252" t="str">
        <f>+IF(L87=FORMULAS!$N$2,FORMULAS!$O$2,IF('208-PLA-Ft-78 Mapa Gestión'!L87:L92=FORMULAS!$N$3,FORMULAS!$O$3,IF('208-PLA-Ft-78 Mapa Gestión'!L87:L92=FORMULAS!$N$4,FORMULAS!$O$4,IF('208-PLA-Ft-78 Mapa Gestión'!L87:L92=FORMULAS!$N$5,FORMULAS!$O$5,IF('208-PLA-Ft-78 Mapa Gestión'!L87:L92=FORMULAS!$N$6,FORMULAS!$O$6)))))</f>
        <v>Media</v>
      </c>
      <c r="L87" s="255">
        <f>+IF(J87&lt;=FORMULAS!$M$2,FORMULAS!$N$2,IF('208-PLA-Ft-78 Mapa Gestión'!J87&lt;=FORMULAS!$M$3,FORMULAS!$N$3,IF('208-PLA-Ft-78 Mapa Gestión'!J87&lt;=FORMULAS!$M$4,FORMULAS!$N$4,IF('208-PLA-Ft-78 Mapa Gestión'!J87&lt;=FORMULAS!$M$5,FORMULAS!$N$5,FORMULAS!$N$6))))</f>
        <v>0.6</v>
      </c>
      <c r="M87" s="258" t="s">
        <v>93</v>
      </c>
      <c r="N87" s="252" t="str">
        <f>+IF(M87=FORMULAS!$H$2,FORMULAS!$I$2,IF('208-PLA-Ft-78 Mapa Gestión'!M87:M92=FORMULAS!$H$3,FORMULAS!$I$3,IF('208-PLA-Ft-78 Mapa Gestión'!M87:M92=FORMULAS!$H$4,FORMULAS!$I$4,IF('208-PLA-Ft-78 Mapa Gestión'!M87:M92=FORMULAS!$H$5,FORMULAS!$I$5,IF('208-PLA-Ft-78 Mapa Gestión'!M87:M92=FORMULAS!$H$6,FORMULAS!$I$6,IF('208-PLA-Ft-78 Mapa Gestión'!M87:M92=FORMULAS!$H$7,FORMULAS!$I$7,IF('208-PLA-Ft-78 Mapa Gestión'!M87:M92=FORMULAS!$H$8,FORMULAS!$I$8,IF('208-PLA-Ft-78 Mapa Gestión'!M87:M92=FORMULAS!$H$9,FORMULAS!$I$9,IF('208-PLA-Ft-78 Mapa Gestión'!M87:M92=FORMULAS!$H$10,FORMULAS!$I$10,IF('208-PLA-Ft-78 Mapa Gestión'!M87:M92=FORMULAS!$H$11,FORMULAS!$I$11))))))))))</f>
        <v>Moderado</v>
      </c>
      <c r="O87" s="261">
        <f>VLOOKUP(N87,FORMULAS!$I$1:$J$6,2,0)</f>
        <v>0.6</v>
      </c>
      <c r="P87" s="261" t="str">
        <f t="shared" ref="P87" si="71">CONCATENATE(N87,K87)</f>
        <v>ModeradoMedia</v>
      </c>
      <c r="Q87" s="271" t="str">
        <f>VLOOKUP(P87,FORMULAS!$K$17:$L$42,2,0)</f>
        <v>Moderado</v>
      </c>
      <c r="R87" s="62">
        <v>1</v>
      </c>
      <c r="S87" s="135" t="s">
        <v>689</v>
      </c>
      <c r="T87" s="122" t="str">
        <f>VLOOKUP(U87,FORMULAS!$A$15:$B$18,2,0)</f>
        <v>Probabilidad</v>
      </c>
      <c r="U87" s="63" t="s">
        <v>14</v>
      </c>
      <c r="V87" s="64">
        <f>+IF(U87='Tabla Valoración controles'!$D$4,'Tabla Valoración controles'!$F$4,IF('208-PLA-Ft-78 Mapa Gestión'!U87='Tabla Valoración controles'!$D$5,'Tabla Valoración controles'!$F$5,IF(U87=FORMULAS!$A$10,0,'Tabla Valoración controles'!$F$6)))</f>
        <v>0.15</v>
      </c>
      <c r="W87" s="63" t="s">
        <v>8</v>
      </c>
      <c r="X87" s="65">
        <f>+IF(W87='Tabla Valoración controles'!$D$7,'Tabla Valoración controles'!$F$7,IF(U87=FORMULAS!$A$10,0,'Tabla Valoración controles'!$F$8))</f>
        <v>0.15</v>
      </c>
      <c r="Y87" s="63" t="s">
        <v>19</v>
      </c>
      <c r="Z87" s="64">
        <f>+IF(Y87='Tabla Valoración controles'!$D$9,'Tabla Valoración controles'!$F$9,IF(U87=FORMULAS!$A$10,0,'Tabla Valoración controles'!$F$10))</f>
        <v>0</v>
      </c>
      <c r="AA87" s="63" t="s">
        <v>21</v>
      </c>
      <c r="AB87" s="64">
        <f>+IF(AA87='Tabla Valoración controles'!$D$9,'Tabla Valoración controles'!$F$9,IF(W87=FORMULAS!$A$10,0,'Tabla Valoración controles'!$F$10))</f>
        <v>0</v>
      </c>
      <c r="AC87" s="63" t="s">
        <v>102</v>
      </c>
      <c r="AD87" s="64">
        <f>+IF(AC87='Tabla Valoración controles'!$D$13,'Tabla Valoración controles'!$F$13,'Tabla Valoración controles'!$F$14)</f>
        <v>0</v>
      </c>
      <c r="AE87" s="66"/>
      <c r="AF87" s="67"/>
      <c r="AG87" s="65"/>
      <c r="AH87" s="67"/>
      <c r="AI87" s="65"/>
      <c r="AJ87" s="68"/>
      <c r="AK87" s="63"/>
      <c r="AL87" s="69"/>
      <c r="AM87" s="72"/>
      <c r="AN87" s="70"/>
      <c r="AO87" s="70"/>
      <c r="AP87" s="70"/>
      <c r="AQ87" s="70"/>
      <c r="AR87" s="70"/>
      <c r="AS87" s="70"/>
      <c r="AT87" s="70"/>
      <c r="AU87" s="70"/>
      <c r="AV87" s="70"/>
      <c r="AW87" s="70"/>
      <c r="AX87" s="70"/>
      <c r="AY87" s="70"/>
      <c r="AZ87" s="70"/>
      <c r="BA87" s="70"/>
      <c r="BB87" s="70"/>
      <c r="BC87" s="120">
        <f t="shared" si="16"/>
        <v>0.3</v>
      </c>
      <c r="BD87" s="120">
        <f>+IF(T87=FORMULAS!$A$8,'208-PLA-Ft-78 Mapa Gestión'!BC87*'208-PLA-Ft-78 Mapa Gestión'!L87:L92,'208-PLA-Ft-78 Mapa Gestión'!BC87*'208-PLA-Ft-78 Mapa Gestión'!O87:O92)</f>
        <v>0.18</v>
      </c>
      <c r="BE87" s="120">
        <f>+IF(T87=FORMULAS!$A$8,'208-PLA-Ft-78 Mapa Gestión'!L87:L92-'208-PLA-Ft-78 Mapa Gestión'!BD87,0)</f>
        <v>0.42</v>
      </c>
      <c r="BF87" s="274">
        <f t="shared" ref="BF87" si="72">+BE92</f>
        <v>0.24485999999999999</v>
      </c>
      <c r="BG87" s="274" t="str">
        <f>+IF(BF87&lt;=FORMULAS!$N$2,FORMULAS!$O$2,IF(BF87&lt;=FORMULAS!$N$3,FORMULAS!$O$3,IF(BF87&lt;=FORMULAS!$N$4,FORMULAS!$O$4,IF(BF87&lt;=FORMULAS!$N$5,FORMULAS!$O$5,FORMULAS!O84))))</f>
        <v>Baja</v>
      </c>
      <c r="BH87" s="274" t="str">
        <f>+IF(T87=FORMULAS!$A$9,BE92,'208-PLA-Ft-78 Mapa Gestión'!N87:N92)</f>
        <v>Moderado</v>
      </c>
      <c r="BI87" s="274">
        <f>+IF(T87=FORMULAS!B87,'208-PLA-Ft-78 Mapa Gestión'!BE92,'208-PLA-Ft-78 Mapa Gestión'!O87:O92)</f>
        <v>0.6</v>
      </c>
      <c r="BJ87" s="323" t="str">
        <f t="shared" ref="BJ87" si="73">CONCATENATE(BH87,BG87)</f>
        <v>ModeradoBaja</v>
      </c>
      <c r="BK87" s="271" t="str">
        <f>VLOOKUP(BJ87,FORMULAS!$K$17:$L$42,2,0)</f>
        <v>Moderado</v>
      </c>
      <c r="BL87" s="328" t="s">
        <v>171</v>
      </c>
      <c r="BM87" s="123" t="s">
        <v>350</v>
      </c>
      <c r="BN87" s="148" t="s">
        <v>488</v>
      </c>
      <c r="BO87" s="149">
        <v>44197</v>
      </c>
      <c r="BP87" s="149">
        <v>44561</v>
      </c>
      <c r="BQ87" s="148" t="s">
        <v>352</v>
      </c>
      <c r="BR87" s="148" t="s">
        <v>353</v>
      </c>
      <c r="BS87" s="267"/>
      <c r="BT87" s="267"/>
      <c r="BU87" s="267"/>
      <c r="BV87" s="267"/>
      <c r="BW87" s="267"/>
      <c r="BX87" s="267"/>
      <c r="BY87" s="267"/>
      <c r="BZ87" s="267"/>
      <c r="CA87" s="267"/>
      <c r="CB87" s="158">
        <v>5</v>
      </c>
      <c r="CC87" s="124" t="s">
        <v>774</v>
      </c>
      <c r="CD87" s="158">
        <v>6</v>
      </c>
      <c r="CE87" s="124" t="s">
        <v>775</v>
      </c>
      <c r="CF87" s="158">
        <v>7</v>
      </c>
      <c r="CG87" s="124" t="s">
        <v>776</v>
      </c>
      <c r="CH87" s="158">
        <v>8</v>
      </c>
      <c r="CI87" s="124" t="s">
        <v>777</v>
      </c>
      <c r="CJ87" s="267"/>
      <c r="CK87" s="267"/>
      <c r="CL87" s="267"/>
      <c r="CM87" s="267"/>
      <c r="CN87" s="267"/>
      <c r="CO87" s="267"/>
      <c r="CP87" s="267"/>
      <c r="CQ87" s="267"/>
      <c r="CR87" s="267"/>
      <c r="CS87" s="190">
        <v>44446</v>
      </c>
      <c r="CT87" s="191" t="s">
        <v>38</v>
      </c>
      <c r="CU87" s="123" t="s">
        <v>778</v>
      </c>
    </row>
    <row r="88" spans="1:99" ht="115.5" customHeight="1" x14ac:dyDescent="0.2">
      <c r="A88" s="237"/>
      <c r="B88" s="244"/>
      <c r="C88" s="237"/>
      <c r="D88" s="237"/>
      <c r="E88" s="244"/>
      <c r="F88" s="244"/>
      <c r="G88" s="244"/>
      <c r="H88" s="283"/>
      <c r="I88" s="244"/>
      <c r="J88" s="286"/>
      <c r="K88" s="253"/>
      <c r="L88" s="256"/>
      <c r="M88" s="259"/>
      <c r="N88" s="253"/>
      <c r="O88" s="262"/>
      <c r="P88" s="262"/>
      <c r="Q88" s="272"/>
      <c r="R88" s="62">
        <v>2</v>
      </c>
      <c r="S88" s="51" t="s">
        <v>543</v>
      </c>
      <c r="T88" s="122" t="str">
        <f>VLOOKUP(U88,FORMULAS!$A$15:$B$18,2,0)</f>
        <v>Probabilidad</v>
      </c>
      <c r="U88" s="63" t="s">
        <v>14</v>
      </c>
      <c r="V88" s="64">
        <f>+IF(U88='Tabla Valoración controles'!$D$4,'Tabla Valoración controles'!$F$4,IF('208-PLA-Ft-78 Mapa Gestión'!U88='Tabla Valoración controles'!$D$5,'Tabla Valoración controles'!$F$5,IF(U88=FORMULAS!$A$10,0,'Tabla Valoración controles'!$F$6)))</f>
        <v>0.15</v>
      </c>
      <c r="W88" s="63" t="s">
        <v>8</v>
      </c>
      <c r="X88" s="65">
        <f>+IF(W88='Tabla Valoración controles'!$D$7,'Tabla Valoración controles'!$F$7,IF(U88=FORMULAS!$A$10,0,'Tabla Valoración controles'!$F$8))</f>
        <v>0.15</v>
      </c>
      <c r="Y88" s="63" t="s">
        <v>18</v>
      </c>
      <c r="Z88" s="64">
        <f>+IF(Y88='Tabla Valoración controles'!$D$9,'Tabla Valoración controles'!$F$9,IF(U88=FORMULAS!$A$10,0,'Tabla Valoración controles'!$F$10))</f>
        <v>0</v>
      </c>
      <c r="AA88" s="63" t="s">
        <v>21</v>
      </c>
      <c r="AB88" s="64">
        <f>+IF(AA88='Tabla Valoración controles'!$D$9,'Tabla Valoración controles'!$F$9,IF(W88=FORMULAS!$A$10,0,'Tabla Valoración controles'!$F$10))</f>
        <v>0</v>
      </c>
      <c r="AC88" s="63" t="s">
        <v>102</v>
      </c>
      <c r="AD88" s="64">
        <f>+IF(AC88='Tabla Valoración controles'!$D$13,'Tabla Valoración controles'!$F$13,'Tabla Valoración controles'!$F$14)</f>
        <v>0</v>
      </c>
      <c r="AE88" s="66"/>
      <c r="AF88" s="67"/>
      <c r="AG88" s="65"/>
      <c r="AH88" s="67"/>
      <c r="AI88" s="65"/>
      <c r="AJ88" s="68"/>
      <c r="AK88" s="63"/>
      <c r="AL88" s="69"/>
      <c r="AM88" s="72"/>
      <c r="AN88" s="70"/>
      <c r="AO88" s="70"/>
      <c r="AP88" s="70"/>
      <c r="AQ88" s="70"/>
      <c r="AR88" s="70"/>
      <c r="AS88" s="70"/>
      <c r="AT88" s="70"/>
      <c r="AU88" s="70"/>
      <c r="AV88" s="70"/>
      <c r="AW88" s="70"/>
      <c r="AX88" s="70"/>
      <c r="AY88" s="70"/>
      <c r="AZ88" s="70"/>
      <c r="BA88" s="70"/>
      <c r="BB88" s="70"/>
      <c r="BC88" s="120">
        <f t="shared" si="16"/>
        <v>0.3</v>
      </c>
      <c r="BD88" s="120">
        <f t="shared" ref="BD88" si="74">+BC88*BE87</f>
        <v>0.126</v>
      </c>
      <c r="BE88" s="120">
        <f t="shared" ref="BE88" si="75">+BE87-BD88</f>
        <v>0.29399999999999998</v>
      </c>
      <c r="BF88" s="275"/>
      <c r="BG88" s="275"/>
      <c r="BH88" s="275"/>
      <c r="BI88" s="275"/>
      <c r="BJ88" s="323"/>
      <c r="BK88" s="272"/>
      <c r="BL88" s="329"/>
      <c r="BM88" s="123" t="s">
        <v>351</v>
      </c>
      <c r="BN88" s="148" t="s">
        <v>489</v>
      </c>
      <c r="BO88" s="149">
        <v>44197</v>
      </c>
      <c r="BP88" s="149">
        <v>44561</v>
      </c>
      <c r="BQ88" s="148" t="s">
        <v>354</v>
      </c>
      <c r="BR88" s="148" t="s">
        <v>355</v>
      </c>
      <c r="BS88" s="267"/>
      <c r="BT88" s="267"/>
      <c r="BU88" s="267"/>
      <c r="BV88" s="267"/>
      <c r="BW88" s="267"/>
      <c r="BX88" s="267"/>
      <c r="BY88" s="267"/>
      <c r="BZ88" s="267"/>
      <c r="CA88" s="267"/>
      <c r="CB88" s="158">
        <v>5</v>
      </c>
      <c r="CC88" s="124" t="s">
        <v>619</v>
      </c>
      <c r="CD88" s="158">
        <v>6</v>
      </c>
      <c r="CE88" s="124" t="s">
        <v>619</v>
      </c>
      <c r="CF88" s="158">
        <v>7</v>
      </c>
      <c r="CG88" s="124" t="s">
        <v>619</v>
      </c>
      <c r="CH88" s="158">
        <v>8</v>
      </c>
      <c r="CI88" s="124" t="s">
        <v>619</v>
      </c>
      <c r="CJ88" s="267"/>
      <c r="CK88" s="267"/>
      <c r="CL88" s="267"/>
      <c r="CM88" s="267"/>
      <c r="CN88" s="267"/>
      <c r="CO88" s="267"/>
      <c r="CP88" s="267"/>
      <c r="CQ88" s="267"/>
      <c r="CR88" s="267"/>
      <c r="CS88" s="190">
        <v>44446</v>
      </c>
      <c r="CT88" s="191" t="s">
        <v>38</v>
      </c>
      <c r="CU88" s="123" t="s">
        <v>670</v>
      </c>
    </row>
    <row r="89" spans="1:99" ht="115.5" customHeight="1" x14ac:dyDescent="0.2">
      <c r="A89" s="237"/>
      <c r="B89" s="244"/>
      <c r="C89" s="237"/>
      <c r="D89" s="237"/>
      <c r="E89" s="244"/>
      <c r="F89" s="244"/>
      <c r="G89" s="244"/>
      <c r="H89" s="283"/>
      <c r="I89" s="244"/>
      <c r="J89" s="286"/>
      <c r="K89" s="253"/>
      <c r="L89" s="256"/>
      <c r="M89" s="259"/>
      <c r="N89" s="253"/>
      <c r="O89" s="262"/>
      <c r="P89" s="262"/>
      <c r="Q89" s="272"/>
      <c r="R89" s="62">
        <v>3</v>
      </c>
      <c r="S89" s="51" t="s">
        <v>544</v>
      </c>
      <c r="T89" s="122" t="str">
        <f>VLOOKUP(U89,FORMULAS!$A$15:$B$18,2,0)</f>
        <v>Probabilidad</v>
      </c>
      <c r="U89" s="63" t="s">
        <v>14</v>
      </c>
      <c r="V89" s="64">
        <f>+IF(U89='Tabla Valoración controles'!$D$4,'Tabla Valoración controles'!$F$4,IF('208-PLA-Ft-78 Mapa Gestión'!U89='Tabla Valoración controles'!$D$5,'Tabla Valoración controles'!$F$5,IF(U89=FORMULAS!$A$10,0,'Tabla Valoración controles'!$F$6)))</f>
        <v>0.15</v>
      </c>
      <c r="W89" s="63" t="s">
        <v>8</v>
      </c>
      <c r="X89" s="65">
        <f>+IF(W89='Tabla Valoración controles'!$D$7,'Tabla Valoración controles'!$F$7,IF(U89=FORMULAS!$A$10,0,'Tabla Valoración controles'!$F$8))</f>
        <v>0.15</v>
      </c>
      <c r="Y89" s="63" t="s">
        <v>18</v>
      </c>
      <c r="Z89" s="64">
        <f>+IF(Y89='Tabla Valoración controles'!$D$9,'Tabla Valoración controles'!$F$9,IF(U89=FORMULAS!$A$10,0,'Tabla Valoración controles'!$F$10))</f>
        <v>0</v>
      </c>
      <c r="AA89" s="63" t="s">
        <v>21</v>
      </c>
      <c r="AB89" s="64">
        <f>+IF(AA89='Tabla Valoración controles'!$D$9,'Tabla Valoración controles'!$F$9,IF(W89=FORMULAS!$A$10,0,'Tabla Valoración controles'!$F$10))</f>
        <v>0</v>
      </c>
      <c r="AC89" s="63" t="s">
        <v>102</v>
      </c>
      <c r="AD89" s="64">
        <f>+IF(AC89='Tabla Valoración controles'!$D$13,'Tabla Valoración controles'!$F$13,'Tabla Valoración controles'!$F$14)</f>
        <v>0</v>
      </c>
      <c r="AE89" s="66"/>
      <c r="AF89" s="67"/>
      <c r="AG89" s="65"/>
      <c r="AH89" s="67"/>
      <c r="AI89" s="65"/>
      <c r="AJ89" s="68"/>
      <c r="AK89" s="63"/>
      <c r="AL89" s="69"/>
      <c r="AM89" s="72"/>
      <c r="AN89" s="70"/>
      <c r="AO89" s="70"/>
      <c r="AP89" s="70"/>
      <c r="AQ89" s="70"/>
      <c r="AR89" s="70"/>
      <c r="AS89" s="70"/>
      <c r="AT89" s="70"/>
      <c r="AU89" s="70"/>
      <c r="AV89" s="70"/>
      <c r="AW89" s="70"/>
      <c r="AX89" s="70"/>
      <c r="AY89" s="70"/>
      <c r="AZ89" s="70"/>
      <c r="BA89" s="70"/>
      <c r="BB89" s="70"/>
      <c r="BC89" s="120">
        <f t="shared" si="16"/>
        <v>0.3</v>
      </c>
      <c r="BD89" s="120">
        <f t="shared" ref="BD89:BD92" si="76">+BD88*BC89</f>
        <v>3.78E-2</v>
      </c>
      <c r="BE89" s="120">
        <f t="shared" si="14"/>
        <v>0.25619999999999998</v>
      </c>
      <c r="BF89" s="275"/>
      <c r="BG89" s="275"/>
      <c r="BH89" s="275"/>
      <c r="BI89" s="275"/>
      <c r="BJ89" s="323"/>
      <c r="BK89" s="272"/>
      <c r="BL89" s="329"/>
      <c r="BM89" s="146" t="s">
        <v>480</v>
      </c>
      <c r="BN89" s="146" t="s">
        <v>480</v>
      </c>
      <c r="BO89" s="146" t="s">
        <v>480</v>
      </c>
      <c r="BP89" s="146" t="s">
        <v>480</v>
      </c>
      <c r="BQ89" s="146" t="s">
        <v>480</v>
      </c>
      <c r="BR89" s="146" t="s">
        <v>480</v>
      </c>
      <c r="BS89" s="267"/>
      <c r="BT89" s="267"/>
      <c r="BU89" s="267"/>
      <c r="BV89" s="267"/>
      <c r="BW89" s="267"/>
      <c r="BX89" s="267"/>
      <c r="BY89" s="267"/>
      <c r="BZ89" s="267"/>
      <c r="CA89" s="267"/>
      <c r="CB89" s="175" t="s">
        <v>480</v>
      </c>
      <c r="CC89" s="124" t="s">
        <v>779</v>
      </c>
      <c r="CD89" s="175" t="s">
        <v>480</v>
      </c>
      <c r="CE89" s="124" t="s">
        <v>779</v>
      </c>
      <c r="CF89" s="175" t="s">
        <v>480</v>
      </c>
      <c r="CG89" s="124" t="s">
        <v>780</v>
      </c>
      <c r="CH89" s="175" t="s">
        <v>480</v>
      </c>
      <c r="CI89" s="124" t="s">
        <v>780</v>
      </c>
      <c r="CJ89" s="267"/>
      <c r="CK89" s="267"/>
      <c r="CL89" s="267"/>
      <c r="CM89" s="267"/>
      <c r="CN89" s="267"/>
      <c r="CO89" s="267"/>
      <c r="CP89" s="267"/>
      <c r="CQ89" s="267"/>
      <c r="CR89" s="267"/>
      <c r="CS89" s="190">
        <v>44446</v>
      </c>
      <c r="CT89" s="191" t="s">
        <v>664</v>
      </c>
      <c r="CU89" s="123" t="s">
        <v>686</v>
      </c>
    </row>
    <row r="90" spans="1:99" ht="115.5" customHeight="1" x14ac:dyDescent="0.2">
      <c r="A90" s="237"/>
      <c r="B90" s="244"/>
      <c r="C90" s="237"/>
      <c r="D90" s="237"/>
      <c r="E90" s="244"/>
      <c r="F90" s="244"/>
      <c r="G90" s="244"/>
      <c r="H90" s="283"/>
      <c r="I90" s="244"/>
      <c r="J90" s="286"/>
      <c r="K90" s="253"/>
      <c r="L90" s="256"/>
      <c r="M90" s="259"/>
      <c r="N90" s="253"/>
      <c r="O90" s="262"/>
      <c r="P90" s="262"/>
      <c r="Q90" s="272"/>
      <c r="R90" s="62">
        <v>4</v>
      </c>
      <c r="S90" s="51" t="s">
        <v>545</v>
      </c>
      <c r="T90" s="122" t="str">
        <f>VLOOKUP(U90,FORMULAS!$A$15:$B$18,2,0)</f>
        <v>Probabilidad</v>
      </c>
      <c r="U90" s="63" t="s">
        <v>14</v>
      </c>
      <c r="V90" s="64">
        <f>+IF(U90='Tabla Valoración controles'!$D$4,'Tabla Valoración controles'!$F$4,IF('208-PLA-Ft-78 Mapa Gestión'!U90='Tabla Valoración controles'!$D$5,'Tabla Valoración controles'!$F$5,IF(U90=FORMULAS!$A$10,0,'Tabla Valoración controles'!$F$6)))</f>
        <v>0.15</v>
      </c>
      <c r="W90" s="63" t="s">
        <v>8</v>
      </c>
      <c r="X90" s="65">
        <f>+IF(W90='Tabla Valoración controles'!$D$7,'Tabla Valoración controles'!$F$7,IF(U90=FORMULAS!$A$10,0,'Tabla Valoración controles'!$F$8))</f>
        <v>0.15</v>
      </c>
      <c r="Y90" s="63" t="s">
        <v>18</v>
      </c>
      <c r="Z90" s="64">
        <f>+IF(Y90='Tabla Valoración controles'!$D$9,'Tabla Valoración controles'!$F$9,IF(U90=FORMULAS!$A$10,0,'Tabla Valoración controles'!$F$10))</f>
        <v>0</v>
      </c>
      <c r="AA90" s="63" t="s">
        <v>21</v>
      </c>
      <c r="AB90" s="64">
        <f>+IF(AA90='Tabla Valoración controles'!$D$9,'Tabla Valoración controles'!$F$9,IF(W90=FORMULAS!$A$10,0,'Tabla Valoración controles'!$F$10))</f>
        <v>0</v>
      </c>
      <c r="AC90" s="63" t="s">
        <v>102</v>
      </c>
      <c r="AD90" s="64">
        <f>+IF(AC90='Tabla Valoración controles'!$D$13,'Tabla Valoración controles'!$F$13,'Tabla Valoración controles'!$F$14)</f>
        <v>0</v>
      </c>
      <c r="AE90" s="66"/>
      <c r="AF90" s="67"/>
      <c r="AG90" s="65"/>
      <c r="AH90" s="67"/>
      <c r="AI90" s="65"/>
      <c r="AJ90" s="68"/>
      <c r="AK90" s="63"/>
      <c r="AL90" s="69"/>
      <c r="AM90" s="72"/>
      <c r="AN90" s="70"/>
      <c r="AO90" s="70"/>
      <c r="AP90" s="70"/>
      <c r="AQ90" s="70"/>
      <c r="AR90" s="70"/>
      <c r="AS90" s="70"/>
      <c r="AT90" s="70"/>
      <c r="AU90" s="70"/>
      <c r="AV90" s="70"/>
      <c r="AW90" s="70"/>
      <c r="AX90" s="70"/>
      <c r="AY90" s="70"/>
      <c r="AZ90" s="70"/>
      <c r="BA90" s="70"/>
      <c r="BB90" s="70"/>
      <c r="BC90" s="120">
        <f t="shared" si="16"/>
        <v>0.3</v>
      </c>
      <c r="BD90" s="120">
        <f t="shared" si="76"/>
        <v>1.1339999999999999E-2</v>
      </c>
      <c r="BE90" s="120">
        <f t="shared" si="14"/>
        <v>0.24485999999999999</v>
      </c>
      <c r="BF90" s="275"/>
      <c r="BG90" s="275"/>
      <c r="BH90" s="275"/>
      <c r="BI90" s="275"/>
      <c r="BJ90" s="323"/>
      <c r="BK90" s="272"/>
      <c r="BL90" s="329"/>
      <c r="BM90" s="146" t="s">
        <v>480</v>
      </c>
      <c r="BN90" s="146" t="s">
        <v>480</v>
      </c>
      <c r="BO90" s="146" t="s">
        <v>480</v>
      </c>
      <c r="BP90" s="146" t="s">
        <v>480</v>
      </c>
      <c r="BQ90" s="146" t="s">
        <v>480</v>
      </c>
      <c r="BR90" s="146" t="s">
        <v>480</v>
      </c>
      <c r="BS90" s="267"/>
      <c r="BT90" s="267"/>
      <c r="BU90" s="267"/>
      <c r="BV90" s="267"/>
      <c r="BW90" s="267"/>
      <c r="BX90" s="267"/>
      <c r="BY90" s="267"/>
      <c r="BZ90" s="267"/>
      <c r="CA90" s="267"/>
      <c r="CB90" s="175" t="s">
        <v>480</v>
      </c>
      <c r="CC90" s="124" t="s">
        <v>617</v>
      </c>
      <c r="CD90" s="175" t="s">
        <v>480</v>
      </c>
      <c r="CE90" s="124" t="s">
        <v>618</v>
      </c>
      <c r="CF90" s="175" t="s">
        <v>480</v>
      </c>
      <c r="CG90" s="124" t="s">
        <v>617</v>
      </c>
      <c r="CH90" s="175" t="s">
        <v>480</v>
      </c>
      <c r="CI90" s="124" t="s">
        <v>618</v>
      </c>
      <c r="CJ90" s="267"/>
      <c r="CK90" s="267"/>
      <c r="CL90" s="267"/>
      <c r="CM90" s="267"/>
      <c r="CN90" s="267"/>
      <c r="CO90" s="267"/>
      <c r="CP90" s="267"/>
      <c r="CQ90" s="267"/>
      <c r="CR90" s="267"/>
      <c r="CS90" s="190">
        <v>44446</v>
      </c>
      <c r="CT90" s="191" t="s">
        <v>664</v>
      </c>
      <c r="CU90" s="123" t="s">
        <v>686</v>
      </c>
    </row>
    <row r="91" spans="1:99" ht="17.25" customHeight="1" x14ac:dyDescent="0.2">
      <c r="A91" s="237"/>
      <c r="B91" s="244"/>
      <c r="C91" s="237"/>
      <c r="D91" s="237"/>
      <c r="E91" s="244"/>
      <c r="F91" s="244"/>
      <c r="G91" s="244"/>
      <c r="H91" s="283"/>
      <c r="I91" s="244"/>
      <c r="J91" s="286"/>
      <c r="K91" s="253"/>
      <c r="L91" s="256"/>
      <c r="M91" s="259"/>
      <c r="N91" s="253"/>
      <c r="O91" s="262"/>
      <c r="P91" s="262"/>
      <c r="Q91" s="272"/>
      <c r="R91" s="62"/>
      <c r="S91" s="51"/>
      <c r="T91" s="122">
        <f>VLOOKUP(U91,FORMULAS!$A$15:$B$18,2,0)</f>
        <v>0</v>
      </c>
      <c r="U91" s="63" t="s">
        <v>164</v>
      </c>
      <c r="V91" s="64">
        <f>+IF(U91='Tabla Valoración controles'!$D$4,'Tabla Valoración controles'!$F$4,IF('208-PLA-Ft-78 Mapa Gestión'!U91='Tabla Valoración controles'!$D$5,'Tabla Valoración controles'!$F$5,IF(U91=FORMULAS!$A$10,0,'Tabla Valoración controles'!$F$6)))</f>
        <v>0</v>
      </c>
      <c r="W91" s="63"/>
      <c r="X91" s="65">
        <f>+IF(W91='Tabla Valoración controles'!$D$7,'Tabla Valoración controles'!$F$7,IF(U91=FORMULAS!$A$10,0,'Tabla Valoración controles'!$F$8))</f>
        <v>0</v>
      </c>
      <c r="Y91" s="63"/>
      <c r="Z91" s="64">
        <f>+IF(Y91='Tabla Valoración controles'!$D$9,'Tabla Valoración controles'!$F$9,IF(U91=FORMULAS!$A$10,0,'Tabla Valoración controles'!$F$10))</f>
        <v>0</v>
      </c>
      <c r="AA91" s="63"/>
      <c r="AB91" s="64">
        <f>+IF(AA91='Tabla Valoración controles'!$D$9,'Tabla Valoración controles'!$F$9,IF(W91=FORMULAS!$A$10,0,'Tabla Valoración controles'!$F$10))</f>
        <v>0</v>
      </c>
      <c r="AC91" s="63"/>
      <c r="AD91" s="64">
        <f>+IF(AC91='Tabla Valoración controles'!$D$13,'Tabla Valoración controles'!$F$13,'Tabla Valoración controles'!$F$14)</f>
        <v>0</v>
      </c>
      <c r="AE91" s="66"/>
      <c r="AF91" s="67"/>
      <c r="AG91" s="65"/>
      <c r="AH91" s="67"/>
      <c r="AI91" s="65"/>
      <c r="AJ91" s="68"/>
      <c r="AK91" s="63"/>
      <c r="AL91" s="69"/>
      <c r="AM91" s="72"/>
      <c r="AN91" s="70"/>
      <c r="AO91" s="70"/>
      <c r="AP91" s="70"/>
      <c r="AQ91" s="70"/>
      <c r="AR91" s="70"/>
      <c r="AS91" s="70"/>
      <c r="AT91" s="70"/>
      <c r="AU91" s="70"/>
      <c r="AV91" s="70"/>
      <c r="AW91" s="70"/>
      <c r="AX91" s="70"/>
      <c r="AY91" s="70"/>
      <c r="AZ91" s="70"/>
      <c r="BA91" s="70"/>
      <c r="BB91" s="70"/>
      <c r="BC91" s="120">
        <f t="shared" si="16"/>
        <v>0</v>
      </c>
      <c r="BD91" s="120">
        <f t="shared" si="76"/>
        <v>0</v>
      </c>
      <c r="BE91" s="120">
        <f t="shared" si="14"/>
        <v>0.24485999999999999</v>
      </c>
      <c r="BF91" s="275"/>
      <c r="BG91" s="275"/>
      <c r="BH91" s="275"/>
      <c r="BI91" s="275"/>
      <c r="BJ91" s="323"/>
      <c r="BK91" s="272"/>
      <c r="BL91" s="329"/>
      <c r="BM91" s="124"/>
      <c r="BN91" s="124"/>
      <c r="BO91" s="124"/>
      <c r="BP91" s="124"/>
      <c r="BQ91" s="124"/>
      <c r="BR91" s="124"/>
      <c r="BS91" s="267"/>
      <c r="BT91" s="267"/>
      <c r="BU91" s="267"/>
      <c r="BV91" s="267"/>
      <c r="BW91" s="267"/>
      <c r="BX91" s="267"/>
      <c r="BY91" s="267"/>
      <c r="BZ91" s="267"/>
      <c r="CA91" s="267"/>
      <c r="CB91" s="124"/>
      <c r="CC91" s="124"/>
      <c r="CD91" s="124"/>
      <c r="CE91" s="124"/>
      <c r="CF91" s="124"/>
      <c r="CG91" s="124"/>
      <c r="CH91" s="124"/>
      <c r="CI91" s="124"/>
      <c r="CJ91" s="267"/>
      <c r="CK91" s="267"/>
      <c r="CL91" s="267"/>
      <c r="CM91" s="267"/>
      <c r="CN91" s="267"/>
      <c r="CO91" s="267"/>
      <c r="CP91" s="267"/>
      <c r="CQ91" s="267"/>
      <c r="CR91" s="267"/>
      <c r="CS91" s="70"/>
      <c r="CT91" s="70"/>
      <c r="CU91" s="70"/>
    </row>
    <row r="92" spans="1:99" ht="17.25" customHeight="1" x14ac:dyDescent="0.2">
      <c r="A92" s="238"/>
      <c r="B92" s="245"/>
      <c r="C92" s="238"/>
      <c r="D92" s="238"/>
      <c r="E92" s="245"/>
      <c r="F92" s="245"/>
      <c r="G92" s="245"/>
      <c r="H92" s="284"/>
      <c r="I92" s="245"/>
      <c r="J92" s="287"/>
      <c r="K92" s="254"/>
      <c r="L92" s="257"/>
      <c r="M92" s="260"/>
      <c r="N92" s="254"/>
      <c r="O92" s="263"/>
      <c r="P92" s="263"/>
      <c r="Q92" s="273"/>
      <c r="R92" s="62"/>
      <c r="S92" s="51"/>
      <c r="T92" s="122">
        <f>VLOOKUP(U92,FORMULAS!$A$15:$B$18,2,0)</f>
        <v>0</v>
      </c>
      <c r="U92" s="63" t="s">
        <v>164</v>
      </c>
      <c r="V92" s="64">
        <f>+IF(U92='Tabla Valoración controles'!$D$4,'Tabla Valoración controles'!$F$4,IF('208-PLA-Ft-78 Mapa Gestión'!U92='Tabla Valoración controles'!$D$5,'Tabla Valoración controles'!$F$5,IF(U92=FORMULAS!$A$10,0,'Tabla Valoración controles'!$F$6)))</f>
        <v>0</v>
      </c>
      <c r="W92" s="63"/>
      <c r="X92" s="65">
        <f>+IF(W92='Tabla Valoración controles'!$D$7,'Tabla Valoración controles'!$F$7,IF(U92=FORMULAS!$A$10,0,'Tabla Valoración controles'!$F$8))</f>
        <v>0</v>
      </c>
      <c r="Y92" s="63"/>
      <c r="Z92" s="64">
        <f>+IF(Y92='Tabla Valoración controles'!$D$9,'Tabla Valoración controles'!$F$9,IF(U92=FORMULAS!$A$10,0,'Tabla Valoración controles'!$F$10))</f>
        <v>0</v>
      </c>
      <c r="AA92" s="63"/>
      <c r="AB92" s="64">
        <f>+IF(AA92='Tabla Valoración controles'!$D$9,'Tabla Valoración controles'!$F$9,IF(W92=FORMULAS!$A$10,0,'Tabla Valoración controles'!$F$10))</f>
        <v>0</v>
      </c>
      <c r="AC92" s="63"/>
      <c r="AD92" s="64">
        <f>+IF(AC92='Tabla Valoración controles'!$D$13,'Tabla Valoración controles'!$F$13,'Tabla Valoración controles'!$F$14)</f>
        <v>0</v>
      </c>
      <c r="AE92" s="66"/>
      <c r="AF92" s="67"/>
      <c r="AG92" s="65"/>
      <c r="AH92" s="67"/>
      <c r="AI92" s="65"/>
      <c r="AJ92" s="68"/>
      <c r="AK92" s="63"/>
      <c r="AL92" s="69"/>
      <c r="AM92" s="72"/>
      <c r="AN92" s="70"/>
      <c r="AO92" s="70"/>
      <c r="AP92" s="70"/>
      <c r="AQ92" s="70"/>
      <c r="AR92" s="70"/>
      <c r="AS92" s="70"/>
      <c r="AT92" s="70"/>
      <c r="AU92" s="70"/>
      <c r="AV92" s="70"/>
      <c r="AW92" s="70"/>
      <c r="AX92" s="70"/>
      <c r="AY92" s="70"/>
      <c r="AZ92" s="70"/>
      <c r="BA92" s="70"/>
      <c r="BB92" s="70"/>
      <c r="BC92" s="120">
        <f t="shared" si="16"/>
        <v>0</v>
      </c>
      <c r="BD92" s="120">
        <f t="shared" si="76"/>
        <v>0</v>
      </c>
      <c r="BE92" s="120">
        <f t="shared" ref="BE92:BE149" si="77">+BE91-BD92</f>
        <v>0.24485999999999999</v>
      </c>
      <c r="BF92" s="275"/>
      <c r="BG92" s="275"/>
      <c r="BH92" s="275"/>
      <c r="BI92" s="275"/>
      <c r="BJ92" s="323"/>
      <c r="BK92" s="273"/>
      <c r="BL92" s="330"/>
      <c r="BM92" s="124"/>
      <c r="BN92" s="124"/>
      <c r="BO92" s="124"/>
      <c r="BP92" s="124"/>
      <c r="BQ92" s="124"/>
      <c r="BR92" s="124"/>
      <c r="BS92" s="267"/>
      <c r="BT92" s="267"/>
      <c r="BU92" s="267"/>
      <c r="BV92" s="267"/>
      <c r="BW92" s="267"/>
      <c r="BX92" s="267"/>
      <c r="BY92" s="267"/>
      <c r="BZ92" s="267"/>
      <c r="CA92" s="267"/>
      <c r="CB92" s="124"/>
      <c r="CC92" s="124"/>
      <c r="CD92" s="124"/>
      <c r="CE92" s="124"/>
      <c r="CF92" s="124"/>
      <c r="CG92" s="124"/>
      <c r="CH92" s="124"/>
      <c r="CI92" s="124"/>
      <c r="CJ92" s="267"/>
      <c r="CK92" s="267"/>
      <c r="CL92" s="267"/>
      <c r="CM92" s="267"/>
      <c r="CN92" s="267"/>
      <c r="CO92" s="267"/>
      <c r="CP92" s="267"/>
      <c r="CQ92" s="267"/>
      <c r="CR92" s="267"/>
      <c r="CS92" s="70"/>
      <c r="CT92" s="70"/>
      <c r="CU92" s="70"/>
    </row>
    <row r="93" spans="1:99" ht="165.75" x14ac:dyDescent="0.2">
      <c r="A93" s="236">
        <v>15</v>
      </c>
      <c r="B93" s="243" t="s">
        <v>191</v>
      </c>
      <c r="C93" s="236" t="str">
        <f>VLOOKUP(B93,FORMULAS!$A$30:$B$46,2,0)</f>
        <v>Titular predios de desarrollos urbanísticos de la Caja o que han sido cedidos a la misma por otras entidades publicas o privadas, con el fin de garantizar el derecho a la propiedad.</v>
      </c>
      <c r="D93" s="236" t="str">
        <f>VLOOKUP(B93,FORMULAS!$A$30:$C$46,3,0)</f>
        <v>Director de Urbanizaciones y Titulación</v>
      </c>
      <c r="E93" s="243" t="s">
        <v>280</v>
      </c>
      <c r="F93" s="246" t="s">
        <v>490</v>
      </c>
      <c r="G93" s="246" t="s">
        <v>357</v>
      </c>
      <c r="H93" s="264" t="s">
        <v>546</v>
      </c>
      <c r="I93" s="243" t="s">
        <v>281</v>
      </c>
      <c r="J93" s="249">
        <v>4000</v>
      </c>
      <c r="K93" s="252" t="str">
        <f>+IF(L93=FORMULAS!$N$2,FORMULAS!$O$2,IF('208-PLA-Ft-78 Mapa Gestión'!L93:L98=FORMULAS!$N$3,FORMULAS!$O$3,IF('208-PLA-Ft-78 Mapa Gestión'!L93:L98=FORMULAS!$N$4,FORMULAS!$O$4,IF('208-PLA-Ft-78 Mapa Gestión'!L93:L98=FORMULAS!$N$5,FORMULAS!$O$5,IF('208-PLA-Ft-78 Mapa Gestión'!L93:L98=FORMULAS!$N$6,FORMULAS!$O$6)))))</f>
        <v>Alta</v>
      </c>
      <c r="L93" s="255">
        <f>+IF(J93&lt;=FORMULAS!$M$2,FORMULAS!$N$2,IF('208-PLA-Ft-78 Mapa Gestión'!J93&lt;=FORMULAS!$M$3,FORMULAS!$N$3,IF('208-PLA-Ft-78 Mapa Gestión'!J93&lt;=FORMULAS!$M$4,FORMULAS!$N$4,IF('208-PLA-Ft-78 Mapa Gestión'!J93&lt;=FORMULAS!$M$5,FORMULAS!$N$5,FORMULAS!$N$6))))</f>
        <v>0.8</v>
      </c>
      <c r="M93" s="258" t="s">
        <v>284</v>
      </c>
      <c r="N93" s="252" t="str">
        <f>+IF(M93=FORMULAS!$H$2,FORMULAS!$I$2,IF('208-PLA-Ft-78 Mapa Gestión'!M93:M98=FORMULAS!$H$3,FORMULAS!$I$3,IF('208-PLA-Ft-78 Mapa Gestión'!M93:M98=FORMULAS!$H$4,FORMULAS!$I$4,IF('208-PLA-Ft-78 Mapa Gestión'!M93:M98=FORMULAS!$H$5,FORMULAS!$I$5,IF('208-PLA-Ft-78 Mapa Gestión'!M93:M98=FORMULAS!$H$6,FORMULAS!$I$6,IF('208-PLA-Ft-78 Mapa Gestión'!M93:M98=FORMULAS!$H$7,FORMULAS!$I$7,IF('208-PLA-Ft-78 Mapa Gestión'!M93:M98=FORMULAS!$H$8,FORMULAS!$I$8,IF('208-PLA-Ft-78 Mapa Gestión'!M93:M98=FORMULAS!$H$9,FORMULAS!$I$9,IF('208-PLA-Ft-78 Mapa Gestión'!M93:M98=FORMULAS!$H$10,FORMULAS!$I$10,IF('208-PLA-Ft-78 Mapa Gestión'!M93:M98=FORMULAS!$H$11,FORMULAS!$I$11))))))))))</f>
        <v>Mayor</v>
      </c>
      <c r="O93" s="261">
        <f>VLOOKUP(N93,FORMULAS!$I$1:$J$6,2,0)</f>
        <v>0.8</v>
      </c>
      <c r="P93" s="261" t="str">
        <f t="shared" ref="P93" si="78">CONCATENATE(N93,K93)</f>
        <v>MayorAlta</v>
      </c>
      <c r="Q93" s="271" t="str">
        <f>VLOOKUP(P93,FORMULAS!$K$17:$L$42,2,0)</f>
        <v>Alto</v>
      </c>
      <c r="R93" s="62">
        <v>1</v>
      </c>
      <c r="S93" s="51" t="s">
        <v>547</v>
      </c>
      <c r="T93" s="122" t="str">
        <f>VLOOKUP(U93,FORMULAS!$A$15:$B$18,2,0)</f>
        <v>Probabilidad</v>
      </c>
      <c r="U93" s="63" t="s">
        <v>13</v>
      </c>
      <c r="V93" s="64">
        <f>+IF(U93='Tabla Valoración controles'!$D$4,'Tabla Valoración controles'!$F$4,IF('208-PLA-Ft-78 Mapa Gestión'!U93='Tabla Valoración controles'!$D$5,'Tabla Valoración controles'!$F$5,IF(U93=FORMULAS!$A$10,0,'Tabla Valoración controles'!$F$6)))</f>
        <v>0.25</v>
      </c>
      <c r="W93" s="63" t="s">
        <v>8</v>
      </c>
      <c r="X93" s="65">
        <f>+IF(W93='Tabla Valoración controles'!$D$7,'Tabla Valoración controles'!$F$7,IF(U93=FORMULAS!$A$10,0,'Tabla Valoración controles'!$F$8))</f>
        <v>0.15</v>
      </c>
      <c r="Y93" s="63" t="s">
        <v>19</v>
      </c>
      <c r="Z93" s="64">
        <f>+IF(Y93='Tabla Valoración controles'!$D$9,'Tabla Valoración controles'!$F$9,IF(U93=FORMULAS!$A$10,0,'Tabla Valoración controles'!$F$10))</f>
        <v>0</v>
      </c>
      <c r="AA93" s="63" t="s">
        <v>21</v>
      </c>
      <c r="AB93" s="64">
        <f>+IF(AA93='Tabla Valoración controles'!$D$9,'Tabla Valoración controles'!$F$9,IF(W93=FORMULAS!$A$10,0,'Tabla Valoración controles'!$F$10))</f>
        <v>0</v>
      </c>
      <c r="AC93" s="63" t="s">
        <v>102</v>
      </c>
      <c r="AD93" s="64">
        <f>+IF(AC93='Tabla Valoración controles'!$D$13,'Tabla Valoración controles'!$F$13,'Tabla Valoración controles'!$F$14)</f>
        <v>0</v>
      </c>
      <c r="AE93" s="66"/>
      <c r="AF93" s="67"/>
      <c r="AG93" s="65"/>
      <c r="AH93" s="67"/>
      <c r="AI93" s="65"/>
      <c r="AJ93" s="68"/>
      <c r="AK93" s="63"/>
      <c r="AL93" s="69"/>
      <c r="AM93" s="72"/>
      <c r="AN93" s="70"/>
      <c r="AO93" s="70"/>
      <c r="AP93" s="70"/>
      <c r="AQ93" s="70"/>
      <c r="AR93" s="70"/>
      <c r="AS93" s="70"/>
      <c r="AT93" s="70"/>
      <c r="AU93" s="70"/>
      <c r="AV93" s="70"/>
      <c r="AW93" s="70"/>
      <c r="AX93" s="70"/>
      <c r="AY93" s="70"/>
      <c r="AZ93" s="70"/>
      <c r="BA93" s="70"/>
      <c r="BB93" s="70"/>
      <c r="BC93" s="120">
        <f t="shared" si="16"/>
        <v>0.4</v>
      </c>
      <c r="BD93" s="120">
        <f>+IF(T93=FORMULAS!$A$8,'208-PLA-Ft-78 Mapa Gestión'!BC93*'208-PLA-Ft-78 Mapa Gestión'!L93:L98,'208-PLA-Ft-78 Mapa Gestión'!BC93*'208-PLA-Ft-78 Mapa Gestión'!O93:O98)</f>
        <v>0.32000000000000006</v>
      </c>
      <c r="BE93" s="120">
        <f>+IF(T93=FORMULAS!$A$8,'208-PLA-Ft-78 Mapa Gestión'!L93:L98-'208-PLA-Ft-78 Mapa Gestión'!BD93,0)</f>
        <v>0.48</v>
      </c>
      <c r="BF93" s="274">
        <f t="shared" ref="BF93" si="79">+BE98</f>
        <v>0.48</v>
      </c>
      <c r="BG93" s="274" t="str">
        <f>+IF(BF93&lt;=FORMULAS!$N$2,FORMULAS!$O$2,IF(BF93&lt;=FORMULAS!$N$3,FORMULAS!$O$3,IF(BF93&lt;=FORMULAS!$N$4,FORMULAS!$O$4,IF(BF93&lt;=FORMULAS!$N$5,FORMULAS!$O$5,FORMULAS!O90))))</f>
        <v>Media</v>
      </c>
      <c r="BH93" s="274" t="str">
        <f>+IF(T93=FORMULAS!$A$9,BE98,'208-PLA-Ft-78 Mapa Gestión'!N93:N98)</f>
        <v>Mayor</v>
      </c>
      <c r="BI93" s="274">
        <f>+IF(T93=FORMULAS!B93,'208-PLA-Ft-78 Mapa Gestión'!BE98,'208-PLA-Ft-78 Mapa Gestión'!O93:O98)</f>
        <v>0.8</v>
      </c>
      <c r="BJ93" s="323" t="str">
        <f t="shared" ref="BJ93" si="80">CONCATENATE(BH93,BG93)</f>
        <v>MayorMedia</v>
      </c>
      <c r="BK93" s="271" t="str">
        <f>VLOOKUP(BJ93,FORMULAS!$K$17:$L$42,2,0)</f>
        <v>Alto</v>
      </c>
      <c r="BL93" s="328" t="s">
        <v>171</v>
      </c>
      <c r="BM93" s="239" t="s">
        <v>358</v>
      </c>
      <c r="BN93" s="239" t="s">
        <v>348</v>
      </c>
      <c r="BO93" s="331">
        <v>44197</v>
      </c>
      <c r="BP93" s="331">
        <v>44560</v>
      </c>
      <c r="BQ93" s="239" t="s">
        <v>359</v>
      </c>
      <c r="BR93" s="239" t="s">
        <v>446</v>
      </c>
      <c r="BS93" s="267"/>
      <c r="BT93" s="267"/>
      <c r="BU93" s="267"/>
      <c r="BV93" s="267"/>
      <c r="BW93" s="267"/>
      <c r="BX93" s="267"/>
      <c r="BY93" s="267"/>
      <c r="BZ93" s="267"/>
      <c r="CA93" s="267"/>
      <c r="CB93" s="175" t="s">
        <v>480</v>
      </c>
      <c r="CC93" s="175" t="s">
        <v>480</v>
      </c>
      <c r="CD93" s="157">
        <v>2</v>
      </c>
      <c r="CE93" s="176" t="s">
        <v>688</v>
      </c>
      <c r="CF93" s="175" t="s">
        <v>480</v>
      </c>
      <c r="CG93" s="175" t="s">
        <v>480</v>
      </c>
      <c r="CH93" s="175" t="s">
        <v>480</v>
      </c>
      <c r="CI93" s="175" t="s">
        <v>480</v>
      </c>
      <c r="CJ93" s="267"/>
      <c r="CK93" s="267"/>
      <c r="CL93" s="267"/>
      <c r="CM93" s="267"/>
      <c r="CN93" s="267"/>
      <c r="CO93" s="267"/>
      <c r="CP93" s="267"/>
      <c r="CQ93" s="267"/>
      <c r="CR93" s="267"/>
      <c r="CS93" s="190">
        <v>44446</v>
      </c>
      <c r="CT93" s="191" t="s">
        <v>38</v>
      </c>
      <c r="CU93" s="123" t="s">
        <v>670</v>
      </c>
    </row>
    <row r="94" spans="1:99" ht="17.25" customHeight="1" x14ac:dyDescent="0.2">
      <c r="A94" s="237"/>
      <c r="B94" s="244"/>
      <c r="C94" s="237"/>
      <c r="D94" s="237"/>
      <c r="E94" s="244"/>
      <c r="F94" s="247"/>
      <c r="G94" s="247"/>
      <c r="H94" s="265"/>
      <c r="I94" s="244"/>
      <c r="J94" s="250"/>
      <c r="K94" s="253"/>
      <c r="L94" s="256"/>
      <c r="M94" s="259"/>
      <c r="N94" s="253"/>
      <c r="O94" s="262"/>
      <c r="P94" s="262"/>
      <c r="Q94" s="272"/>
      <c r="R94" s="62"/>
      <c r="S94" s="51"/>
      <c r="T94" s="122">
        <f>VLOOKUP(U94,FORMULAS!$A$15:$B$18,2,0)</f>
        <v>0</v>
      </c>
      <c r="U94" s="63" t="s">
        <v>164</v>
      </c>
      <c r="V94" s="64">
        <f>+IF(U94='Tabla Valoración controles'!$D$4,'Tabla Valoración controles'!$F$4,IF('208-PLA-Ft-78 Mapa Gestión'!U94='Tabla Valoración controles'!$D$5,'Tabla Valoración controles'!$F$5,IF(U94=FORMULAS!$A$10,0,'Tabla Valoración controles'!$F$6)))</f>
        <v>0</v>
      </c>
      <c r="W94" s="63"/>
      <c r="X94" s="65">
        <f>+IF(W94='Tabla Valoración controles'!$D$7,'Tabla Valoración controles'!$F$7,IF(U94=FORMULAS!$A$10,0,'Tabla Valoración controles'!$F$8))</f>
        <v>0</v>
      </c>
      <c r="Y94" s="63"/>
      <c r="Z94" s="64">
        <f>+IF(Y94='Tabla Valoración controles'!$D$9,'Tabla Valoración controles'!$F$9,IF(U94=FORMULAS!$A$10,0,'Tabla Valoración controles'!$F$10))</f>
        <v>0</v>
      </c>
      <c r="AA94" s="63"/>
      <c r="AB94" s="64">
        <f>+IF(AA94='Tabla Valoración controles'!$D$9,'Tabla Valoración controles'!$F$9,IF(W94=FORMULAS!$A$10,0,'Tabla Valoración controles'!$F$10))</f>
        <v>0</v>
      </c>
      <c r="AC94" s="63"/>
      <c r="AD94" s="64">
        <f>+IF(AC94='Tabla Valoración controles'!$D$13,'Tabla Valoración controles'!$F$13,'Tabla Valoración controles'!$F$14)</f>
        <v>0</v>
      </c>
      <c r="AE94" s="66"/>
      <c r="AF94" s="67"/>
      <c r="AG94" s="65"/>
      <c r="AH94" s="67"/>
      <c r="AI94" s="65"/>
      <c r="AJ94" s="68"/>
      <c r="AK94" s="63"/>
      <c r="AL94" s="69"/>
      <c r="AM94" s="72"/>
      <c r="AN94" s="70"/>
      <c r="AO94" s="70"/>
      <c r="AP94" s="70"/>
      <c r="AQ94" s="70"/>
      <c r="AR94" s="70"/>
      <c r="AS94" s="70"/>
      <c r="AT94" s="70"/>
      <c r="AU94" s="70"/>
      <c r="AV94" s="70"/>
      <c r="AW94" s="70"/>
      <c r="AX94" s="70"/>
      <c r="AY94" s="70"/>
      <c r="AZ94" s="70"/>
      <c r="BA94" s="70"/>
      <c r="BB94" s="70"/>
      <c r="BC94" s="120">
        <f t="shared" ref="BC94:BC151" si="81">+V94+X94+Z94</f>
        <v>0</v>
      </c>
      <c r="BD94" s="120">
        <f t="shared" ref="BD94" si="82">+BC94*BE93</f>
        <v>0</v>
      </c>
      <c r="BE94" s="120">
        <f t="shared" ref="BE94" si="83">+BE93-BD94</f>
        <v>0.48</v>
      </c>
      <c r="BF94" s="275"/>
      <c r="BG94" s="275"/>
      <c r="BH94" s="275"/>
      <c r="BI94" s="275"/>
      <c r="BJ94" s="323"/>
      <c r="BK94" s="272"/>
      <c r="BL94" s="329"/>
      <c r="BM94" s="239"/>
      <c r="BN94" s="239"/>
      <c r="BO94" s="239"/>
      <c r="BP94" s="239"/>
      <c r="BQ94" s="239"/>
      <c r="BR94" s="239"/>
      <c r="BS94" s="267"/>
      <c r="BT94" s="267"/>
      <c r="BU94" s="267"/>
      <c r="BV94" s="267"/>
      <c r="BW94" s="267"/>
      <c r="BX94" s="267"/>
      <c r="BY94" s="267"/>
      <c r="BZ94" s="267"/>
      <c r="CA94" s="267"/>
      <c r="CB94" s="152"/>
      <c r="CC94" s="152"/>
      <c r="CD94" s="124"/>
      <c r="CE94" s="152"/>
      <c r="CF94" s="152"/>
      <c r="CG94" s="152"/>
      <c r="CH94" s="152"/>
      <c r="CI94" s="152"/>
      <c r="CJ94" s="267"/>
      <c r="CK94" s="267"/>
      <c r="CL94" s="267"/>
      <c r="CM94" s="267"/>
      <c r="CN94" s="267"/>
      <c r="CO94" s="267"/>
      <c r="CP94" s="267"/>
      <c r="CQ94" s="267"/>
      <c r="CR94" s="267"/>
      <c r="CS94" s="70"/>
      <c r="CT94" s="70"/>
      <c r="CU94" s="70"/>
    </row>
    <row r="95" spans="1:99" ht="17.25" customHeight="1" x14ac:dyDescent="0.2">
      <c r="A95" s="237"/>
      <c r="B95" s="244"/>
      <c r="C95" s="237"/>
      <c r="D95" s="237"/>
      <c r="E95" s="244"/>
      <c r="F95" s="247"/>
      <c r="G95" s="247"/>
      <c r="H95" s="265"/>
      <c r="I95" s="244"/>
      <c r="J95" s="250"/>
      <c r="K95" s="253"/>
      <c r="L95" s="256"/>
      <c r="M95" s="259"/>
      <c r="N95" s="253"/>
      <c r="O95" s="262"/>
      <c r="P95" s="262"/>
      <c r="Q95" s="272"/>
      <c r="R95" s="62"/>
      <c r="S95" s="51"/>
      <c r="T95" s="122">
        <f>VLOOKUP(U95,FORMULAS!$A$15:$B$18,2,0)</f>
        <v>0</v>
      </c>
      <c r="U95" s="63" t="s">
        <v>164</v>
      </c>
      <c r="V95" s="64">
        <f>+IF(U95='Tabla Valoración controles'!$D$4,'Tabla Valoración controles'!$F$4,IF('208-PLA-Ft-78 Mapa Gestión'!U95='Tabla Valoración controles'!$D$5,'Tabla Valoración controles'!$F$5,IF(U95=FORMULAS!$A$10,0,'Tabla Valoración controles'!$F$6)))</f>
        <v>0</v>
      </c>
      <c r="W95" s="63"/>
      <c r="X95" s="65">
        <f>+IF(W95='Tabla Valoración controles'!$D$7,'Tabla Valoración controles'!$F$7,IF(U95=FORMULAS!$A$10,0,'Tabla Valoración controles'!$F$8))</f>
        <v>0</v>
      </c>
      <c r="Y95" s="63"/>
      <c r="Z95" s="64">
        <f>+IF(Y95='Tabla Valoración controles'!$D$9,'Tabla Valoración controles'!$F$9,IF(U95=FORMULAS!$A$10,0,'Tabla Valoración controles'!$F$10))</f>
        <v>0</v>
      </c>
      <c r="AA95" s="63"/>
      <c r="AB95" s="64">
        <f>+IF(AA95='Tabla Valoración controles'!$D$9,'Tabla Valoración controles'!$F$9,IF(W95=FORMULAS!$A$10,0,'Tabla Valoración controles'!$F$10))</f>
        <v>0</v>
      </c>
      <c r="AC95" s="63"/>
      <c r="AD95" s="64">
        <f>+IF(AC95='Tabla Valoración controles'!$D$13,'Tabla Valoración controles'!$F$13,'Tabla Valoración controles'!$F$14)</f>
        <v>0</v>
      </c>
      <c r="AE95" s="66"/>
      <c r="AF95" s="67"/>
      <c r="AG95" s="65"/>
      <c r="AH95" s="67"/>
      <c r="AI95" s="65"/>
      <c r="AJ95" s="68"/>
      <c r="AK95" s="63"/>
      <c r="AL95" s="69"/>
      <c r="AM95" s="72"/>
      <c r="AN95" s="70"/>
      <c r="AO95" s="70"/>
      <c r="AP95" s="70"/>
      <c r="AQ95" s="70"/>
      <c r="AR95" s="70"/>
      <c r="AS95" s="70"/>
      <c r="AT95" s="70"/>
      <c r="AU95" s="70"/>
      <c r="AV95" s="70"/>
      <c r="AW95" s="70"/>
      <c r="AX95" s="70"/>
      <c r="AY95" s="70"/>
      <c r="AZ95" s="70"/>
      <c r="BA95" s="70"/>
      <c r="BB95" s="70"/>
      <c r="BC95" s="120">
        <f t="shared" si="81"/>
        <v>0</v>
      </c>
      <c r="BD95" s="120">
        <f t="shared" ref="BD95:BD98" si="84">+BD94*BC95</f>
        <v>0</v>
      </c>
      <c r="BE95" s="120">
        <f t="shared" si="77"/>
        <v>0.48</v>
      </c>
      <c r="BF95" s="275"/>
      <c r="BG95" s="275"/>
      <c r="BH95" s="275"/>
      <c r="BI95" s="275"/>
      <c r="BJ95" s="323"/>
      <c r="BK95" s="272"/>
      <c r="BL95" s="329"/>
      <c r="BM95" s="239"/>
      <c r="BN95" s="239"/>
      <c r="BO95" s="239"/>
      <c r="BP95" s="239"/>
      <c r="BQ95" s="239"/>
      <c r="BR95" s="239"/>
      <c r="BS95" s="267"/>
      <c r="BT95" s="267"/>
      <c r="BU95" s="267"/>
      <c r="BV95" s="267"/>
      <c r="BW95" s="267"/>
      <c r="BX95" s="267"/>
      <c r="BY95" s="267"/>
      <c r="BZ95" s="267"/>
      <c r="CA95" s="267"/>
      <c r="CB95" s="152"/>
      <c r="CC95" s="152"/>
      <c r="CD95" s="124"/>
      <c r="CE95" s="152"/>
      <c r="CF95" s="152"/>
      <c r="CG95" s="152"/>
      <c r="CH95" s="152"/>
      <c r="CI95" s="152"/>
      <c r="CJ95" s="267"/>
      <c r="CK95" s="267"/>
      <c r="CL95" s="267"/>
      <c r="CM95" s="267"/>
      <c r="CN95" s="267"/>
      <c r="CO95" s="267"/>
      <c r="CP95" s="267"/>
      <c r="CQ95" s="267"/>
      <c r="CR95" s="267"/>
      <c r="CS95" s="70"/>
      <c r="CT95" s="70"/>
      <c r="CU95" s="70"/>
    </row>
    <row r="96" spans="1:99" ht="17.25" customHeight="1" x14ac:dyDescent="0.2">
      <c r="A96" s="237"/>
      <c r="B96" s="244"/>
      <c r="C96" s="237"/>
      <c r="D96" s="237"/>
      <c r="E96" s="244"/>
      <c r="F96" s="247"/>
      <c r="G96" s="247"/>
      <c r="H96" s="265"/>
      <c r="I96" s="244"/>
      <c r="J96" s="250"/>
      <c r="K96" s="253"/>
      <c r="L96" s="256"/>
      <c r="M96" s="259"/>
      <c r="N96" s="253"/>
      <c r="O96" s="262"/>
      <c r="P96" s="262"/>
      <c r="Q96" s="272"/>
      <c r="R96" s="62"/>
      <c r="S96" s="51"/>
      <c r="T96" s="122">
        <f>VLOOKUP(U96,FORMULAS!$A$15:$B$18,2,0)</f>
        <v>0</v>
      </c>
      <c r="U96" s="63" t="s">
        <v>164</v>
      </c>
      <c r="V96" s="64">
        <f>+IF(U96='Tabla Valoración controles'!$D$4,'Tabla Valoración controles'!$F$4,IF('208-PLA-Ft-78 Mapa Gestión'!U96='Tabla Valoración controles'!$D$5,'Tabla Valoración controles'!$F$5,IF(U96=FORMULAS!$A$10,0,'Tabla Valoración controles'!$F$6)))</f>
        <v>0</v>
      </c>
      <c r="W96" s="63"/>
      <c r="X96" s="65">
        <f>+IF(W96='Tabla Valoración controles'!$D$7,'Tabla Valoración controles'!$F$7,IF(U96=FORMULAS!$A$10,0,'Tabla Valoración controles'!$F$8))</f>
        <v>0</v>
      </c>
      <c r="Y96" s="63"/>
      <c r="Z96" s="64">
        <f>+IF(Y96='Tabla Valoración controles'!$D$9,'Tabla Valoración controles'!$F$9,IF(U96=FORMULAS!$A$10,0,'Tabla Valoración controles'!$F$10))</f>
        <v>0</v>
      </c>
      <c r="AA96" s="63"/>
      <c r="AB96" s="64">
        <f>+IF(AA96='Tabla Valoración controles'!$D$9,'Tabla Valoración controles'!$F$9,IF(W96=FORMULAS!$A$10,0,'Tabla Valoración controles'!$F$10))</f>
        <v>0</v>
      </c>
      <c r="AC96" s="63"/>
      <c r="AD96" s="64">
        <f>+IF(AC96='Tabla Valoración controles'!$D$13,'Tabla Valoración controles'!$F$13,'Tabla Valoración controles'!$F$14)</f>
        <v>0</v>
      </c>
      <c r="AE96" s="66"/>
      <c r="AF96" s="67"/>
      <c r="AG96" s="65"/>
      <c r="AH96" s="67"/>
      <c r="AI96" s="65"/>
      <c r="AJ96" s="68"/>
      <c r="AK96" s="63"/>
      <c r="AL96" s="69"/>
      <c r="AM96" s="72"/>
      <c r="AN96" s="70"/>
      <c r="AO96" s="70"/>
      <c r="AP96" s="70"/>
      <c r="AQ96" s="70"/>
      <c r="AR96" s="70"/>
      <c r="AS96" s="70"/>
      <c r="AT96" s="70"/>
      <c r="AU96" s="70"/>
      <c r="AV96" s="70"/>
      <c r="AW96" s="70"/>
      <c r="AX96" s="70"/>
      <c r="AY96" s="70"/>
      <c r="AZ96" s="70"/>
      <c r="BA96" s="70"/>
      <c r="BB96" s="70"/>
      <c r="BC96" s="120">
        <f t="shared" si="81"/>
        <v>0</v>
      </c>
      <c r="BD96" s="120">
        <f t="shared" si="84"/>
        <v>0</v>
      </c>
      <c r="BE96" s="120">
        <f t="shared" si="77"/>
        <v>0.48</v>
      </c>
      <c r="BF96" s="275"/>
      <c r="BG96" s="275"/>
      <c r="BH96" s="275"/>
      <c r="BI96" s="275"/>
      <c r="BJ96" s="323"/>
      <c r="BK96" s="272"/>
      <c r="BL96" s="329"/>
      <c r="BM96" s="239"/>
      <c r="BN96" s="239"/>
      <c r="BO96" s="239"/>
      <c r="BP96" s="239"/>
      <c r="BQ96" s="239"/>
      <c r="BR96" s="239"/>
      <c r="BS96" s="267"/>
      <c r="BT96" s="267"/>
      <c r="BU96" s="267"/>
      <c r="BV96" s="267"/>
      <c r="BW96" s="267"/>
      <c r="BX96" s="267"/>
      <c r="BY96" s="267"/>
      <c r="BZ96" s="267"/>
      <c r="CA96" s="267"/>
      <c r="CB96" s="152"/>
      <c r="CC96" s="152"/>
      <c r="CD96" s="124"/>
      <c r="CE96" s="152"/>
      <c r="CF96" s="152"/>
      <c r="CG96" s="152"/>
      <c r="CH96" s="152"/>
      <c r="CI96" s="152"/>
      <c r="CJ96" s="267"/>
      <c r="CK96" s="267"/>
      <c r="CL96" s="267"/>
      <c r="CM96" s="267"/>
      <c r="CN96" s="267"/>
      <c r="CO96" s="267"/>
      <c r="CP96" s="267"/>
      <c r="CQ96" s="267"/>
      <c r="CR96" s="267"/>
      <c r="CS96" s="70"/>
      <c r="CT96" s="70"/>
      <c r="CU96" s="70"/>
    </row>
    <row r="97" spans="1:99" ht="17.25" customHeight="1" x14ac:dyDescent="0.2">
      <c r="A97" s="237"/>
      <c r="B97" s="244"/>
      <c r="C97" s="237"/>
      <c r="D97" s="237"/>
      <c r="E97" s="244"/>
      <c r="F97" s="247"/>
      <c r="G97" s="247"/>
      <c r="H97" s="265"/>
      <c r="I97" s="244"/>
      <c r="J97" s="250"/>
      <c r="K97" s="253"/>
      <c r="L97" s="256"/>
      <c r="M97" s="259"/>
      <c r="N97" s="253"/>
      <c r="O97" s="262"/>
      <c r="P97" s="262"/>
      <c r="Q97" s="272"/>
      <c r="R97" s="62"/>
      <c r="S97" s="51"/>
      <c r="T97" s="122">
        <f>VLOOKUP(U97,FORMULAS!$A$15:$B$18,2,0)</f>
        <v>0</v>
      </c>
      <c r="U97" s="63" t="s">
        <v>164</v>
      </c>
      <c r="V97" s="64">
        <f>+IF(U97='Tabla Valoración controles'!$D$4,'Tabla Valoración controles'!$F$4,IF('208-PLA-Ft-78 Mapa Gestión'!U97='Tabla Valoración controles'!$D$5,'Tabla Valoración controles'!$F$5,IF(U97=FORMULAS!$A$10,0,'Tabla Valoración controles'!$F$6)))</f>
        <v>0</v>
      </c>
      <c r="W97" s="63"/>
      <c r="X97" s="65">
        <f>+IF(W97='Tabla Valoración controles'!$D$7,'Tabla Valoración controles'!$F$7,IF(U97=FORMULAS!$A$10,0,'Tabla Valoración controles'!$F$8))</f>
        <v>0</v>
      </c>
      <c r="Y97" s="63"/>
      <c r="Z97" s="64">
        <f>+IF(Y97='Tabla Valoración controles'!$D$9,'Tabla Valoración controles'!$F$9,IF(U97=FORMULAS!$A$10,0,'Tabla Valoración controles'!$F$10))</f>
        <v>0</v>
      </c>
      <c r="AA97" s="63"/>
      <c r="AB97" s="64">
        <f>+IF(AA97='Tabla Valoración controles'!$D$9,'Tabla Valoración controles'!$F$9,IF(W97=FORMULAS!$A$10,0,'Tabla Valoración controles'!$F$10))</f>
        <v>0</v>
      </c>
      <c r="AC97" s="63"/>
      <c r="AD97" s="64">
        <f>+IF(AC97='Tabla Valoración controles'!$D$13,'Tabla Valoración controles'!$F$13,'Tabla Valoración controles'!$F$14)</f>
        <v>0</v>
      </c>
      <c r="AE97" s="66"/>
      <c r="AF97" s="67"/>
      <c r="AG97" s="65"/>
      <c r="AH97" s="67"/>
      <c r="AI97" s="65"/>
      <c r="AJ97" s="68"/>
      <c r="AK97" s="63"/>
      <c r="AL97" s="69"/>
      <c r="AM97" s="72"/>
      <c r="AN97" s="70"/>
      <c r="AO97" s="70"/>
      <c r="AP97" s="70"/>
      <c r="AQ97" s="70"/>
      <c r="AR97" s="70"/>
      <c r="AS97" s="70"/>
      <c r="AT97" s="70"/>
      <c r="AU97" s="70"/>
      <c r="AV97" s="70"/>
      <c r="AW97" s="70"/>
      <c r="AX97" s="70"/>
      <c r="AY97" s="70"/>
      <c r="AZ97" s="70"/>
      <c r="BA97" s="70"/>
      <c r="BB97" s="70"/>
      <c r="BC97" s="120">
        <f t="shared" si="81"/>
        <v>0</v>
      </c>
      <c r="BD97" s="120">
        <f t="shared" si="84"/>
        <v>0</v>
      </c>
      <c r="BE97" s="120">
        <f t="shared" si="77"/>
        <v>0.48</v>
      </c>
      <c r="BF97" s="275"/>
      <c r="BG97" s="275"/>
      <c r="BH97" s="275"/>
      <c r="BI97" s="275"/>
      <c r="BJ97" s="323"/>
      <c r="BK97" s="272"/>
      <c r="BL97" s="329"/>
      <c r="BM97" s="239"/>
      <c r="BN97" s="239"/>
      <c r="BO97" s="239"/>
      <c r="BP97" s="239"/>
      <c r="BQ97" s="239"/>
      <c r="BR97" s="239"/>
      <c r="BS97" s="267"/>
      <c r="BT97" s="267"/>
      <c r="BU97" s="267"/>
      <c r="BV97" s="267"/>
      <c r="BW97" s="267"/>
      <c r="BX97" s="267"/>
      <c r="BY97" s="267"/>
      <c r="BZ97" s="267"/>
      <c r="CA97" s="267"/>
      <c r="CB97" s="152"/>
      <c r="CC97" s="152"/>
      <c r="CD97" s="124"/>
      <c r="CE97" s="152"/>
      <c r="CF97" s="152"/>
      <c r="CG97" s="152"/>
      <c r="CH97" s="152"/>
      <c r="CI97" s="152"/>
      <c r="CJ97" s="267"/>
      <c r="CK97" s="267"/>
      <c r="CL97" s="267"/>
      <c r="CM97" s="267"/>
      <c r="CN97" s="267"/>
      <c r="CO97" s="267"/>
      <c r="CP97" s="267"/>
      <c r="CQ97" s="267"/>
      <c r="CR97" s="267"/>
      <c r="CS97" s="70"/>
      <c r="CT97" s="70"/>
      <c r="CU97" s="70"/>
    </row>
    <row r="98" spans="1:99" ht="18" customHeight="1" x14ac:dyDescent="0.2">
      <c r="A98" s="238"/>
      <c r="B98" s="245"/>
      <c r="C98" s="238"/>
      <c r="D98" s="238"/>
      <c r="E98" s="245"/>
      <c r="F98" s="248"/>
      <c r="G98" s="248"/>
      <c r="H98" s="266"/>
      <c r="I98" s="245"/>
      <c r="J98" s="251"/>
      <c r="K98" s="254"/>
      <c r="L98" s="257"/>
      <c r="M98" s="260"/>
      <c r="N98" s="254"/>
      <c r="O98" s="263"/>
      <c r="P98" s="263"/>
      <c r="Q98" s="273"/>
      <c r="R98" s="62"/>
      <c r="S98" s="51"/>
      <c r="T98" s="122">
        <f>VLOOKUP(U98,FORMULAS!$A$15:$B$18,2,0)</f>
        <v>0</v>
      </c>
      <c r="U98" s="63" t="s">
        <v>164</v>
      </c>
      <c r="V98" s="64">
        <f>+IF(U98='Tabla Valoración controles'!$D$4,'Tabla Valoración controles'!$F$4,IF('208-PLA-Ft-78 Mapa Gestión'!U98='Tabla Valoración controles'!$D$5,'Tabla Valoración controles'!$F$5,IF(U98=FORMULAS!$A$10,0,'Tabla Valoración controles'!$F$6)))</f>
        <v>0</v>
      </c>
      <c r="W98" s="63"/>
      <c r="X98" s="65">
        <f>+IF(W98='Tabla Valoración controles'!$D$7,'Tabla Valoración controles'!$F$7,IF(U98=FORMULAS!$A$10,0,'Tabla Valoración controles'!$F$8))</f>
        <v>0</v>
      </c>
      <c r="Y98" s="63"/>
      <c r="Z98" s="64">
        <f>+IF(Y98='Tabla Valoración controles'!$D$9,'Tabla Valoración controles'!$F$9,IF(U98=FORMULAS!$A$10,0,'Tabla Valoración controles'!$F$10))</f>
        <v>0</v>
      </c>
      <c r="AA98" s="63"/>
      <c r="AB98" s="64">
        <f>+IF(AA98='Tabla Valoración controles'!$D$9,'Tabla Valoración controles'!$F$9,IF(W98=FORMULAS!$A$10,0,'Tabla Valoración controles'!$F$10))</f>
        <v>0</v>
      </c>
      <c r="AC98" s="63"/>
      <c r="AD98" s="64">
        <f>+IF(AC98='Tabla Valoración controles'!$D$13,'Tabla Valoración controles'!$F$13,'Tabla Valoración controles'!$F$14)</f>
        <v>0</v>
      </c>
      <c r="AE98" s="66"/>
      <c r="AF98" s="67"/>
      <c r="AG98" s="65"/>
      <c r="AH98" s="67"/>
      <c r="AI98" s="65"/>
      <c r="AJ98" s="68"/>
      <c r="AK98" s="63"/>
      <c r="AL98" s="69"/>
      <c r="AM98" s="72"/>
      <c r="AN98" s="70"/>
      <c r="AO98" s="70"/>
      <c r="AP98" s="70"/>
      <c r="AQ98" s="70"/>
      <c r="AR98" s="70"/>
      <c r="AS98" s="70"/>
      <c r="AT98" s="70"/>
      <c r="AU98" s="70"/>
      <c r="AV98" s="70"/>
      <c r="AW98" s="70"/>
      <c r="AX98" s="70"/>
      <c r="AY98" s="70"/>
      <c r="AZ98" s="70"/>
      <c r="BA98" s="70"/>
      <c r="BB98" s="70"/>
      <c r="BC98" s="120">
        <f t="shared" si="81"/>
        <v>0</v>
      </c>
      <c r="BD98" s="120">
        <f t="shared" si="84"/>
        <v>0</v>
      </c>
      <c r="BE98" s="120">
        <f t="shared" si="77"/>
        <v>0.48</v>
      </c>
      <c r="BF98" s="275"/>
      <c r="BG98" s="275"/>
      <c r="BH98" s="275"/>
      <c r="BI98" s="275"/>
      <c r="BJ98" s="323"/>
      <c r="BK98" s="273"/>
      <c r="BL98" s="330"/>
      <c r="BM98" s="239"/>
      <c r="BN98" s="239"/>
      <c r="BO98" s="239"/>
      <c r="BP98" s="239"/>
      <c r="BQ98" s="239"/>
      <c r="BR98" s="239"/>
      <c r="BS98" s="267"/>
      <c r="BT98" s="267"/>
      <c r="BU98" s="267"/>
      <c r="BV98" s="267"/>
      <c r="BW98" s="267"/>
      <c r="BX98" s="267"/>
      <c r="BY98" s="267"/>
      <c r="BZ98" s="267"/>
      <c r="CA98" s="267"/>
      <c r="CB98" s="152"/>
      <c r="CC98" s="152"/>
      <c r="CD98" s="124"/>
      <c r="CE98" s="152"/>
      <c r="CF98" s="152"/>
      <c r="CG98" s="152"/>
      <c r="CH98" s="152"/>
      <c r="CI98" s="152"/>
      <c r="CJ98" s="267"/>
      <c r="CK98" s="267"/>
      <c r="CL98" s="267"/>
      <c r="CM98" s="267"/>
      <c r="CN98" s="267"/>
      <c r="CO98" s="267"/>
      <c r="CP98" s="267"/>
      <c r="CQ98" s="267"/>
      <c r="CR98" s="267"/>
      <c r="CS98" s="70"/>
      <c r="CT98" s="70"/>
      <c r="CU98" s="70"/>
    </row>
    <row r="99" spans="1:99" ht="96.75" customHeight="1" x14ac:dyDescent="0.2">
      <c r="A99" s="236">
        <v>16</v>
      </c>
      <c r="B99" s="243" t="s">
        <v>196</v>
      </c>
      <c r="C99" s="236" t="str">
        <f>VLOOKUP(B99,FORMULAS!$A$30:$B$46,2,0)</f>
        <v>Programar, registrar y controlar los recursos financieros de la Entidad, con el propósito de garantizar la calidad, confiabilidad, razonabilidad y oportunidad de la información financiera.</v>
      </c>
      <c r="D99" s="236" t="str">
        <f>VLOOKUP(B99,FORMULAS!$A$30:$C$46,3,0)</f>
        <v>Subdirector Financiero</v>
      </c>
      <c r="E99" s="243" t="s">
        <v>114</v>
      </c>
      <c r="F99" s="246" t="s">
        <v>361</v>
      </c>
      <c r="G99" s="246" t="s">
        <v>360</v>
      </c>
      <c r="H99" s="264" t="s">
        <v>491</v>
      </c>
      <c r="I99" s="246" t="s">
        <v>281</v>
      </c>
      <c r="J99" s="249">
        <v>4000</v>
      </c>
      <c r="K99" s="252" t="str">
        <f>+IF(L99=FORMULAS!$N$2,FORMULAS!$O$2,IF('208-PLA-Ft-78 Mapa Gestión'!L99:L104=FORMULAS!$N$3,FORMULAS!$O$3,IF('208-PLA-Ft-78 Mapa Gestión'!L99:L104=FORMULAS!$N$4,FORMULAS!$O$4,IF('208-PLA-Ft-78 Mapa Gestión'!L99:L104=FORMULAS!$N$5,FORMULAS!$O$5,IF('208-PLA-Ft-78 Mapa Gestión'!L99:L104=FORMULAS!$N$6,FORMULAS!$O$6)))))</f>
        <v>Alta</v>
      </c>
      <c r="L99" s="255">
        <f>+IF(J99&lt;=FORMULAS!$M$2,FORMULAS!$N$2,IF('208-PLA-Ft-78 Mapa Gestión'!J99&lt;=FORMULAS!$M$3,FORMULAS!$N$3,IF('208-PLA-Ft-78 Mapa Gestión'!J99&lt;=FORMULAS!$M$4,FORMULAS!$N$4,IF('208-PLA-Ft-78 Mapa Gestión'!J99&lt;=FORMULAS!$M$5,FORMULAS!$N$5,FORMULAS!$N$6))))</f>
        <v>0.8</v>
      </c>
      <c r="M99" s="258" t="s">
        <v>88</v>
      </c>
      <c r="N99" s="252" t="str">
        <f>+IF(M99=FORMULAS!$H$2,FORMULAS!$I$2,IF('208-PLA-Ft-78 Mapa Gestión'!M99:M104=FORMULAS!$H$3,FORMULAS!$I$3,IF('208-PLA-Ft-78 Mapa Gestión'!M99:M104=FORMULAS!$H$4,FORMULAS!$I$4,IF('208-PLA-Ft-78 Mapa Gestión'!M99:M104=FORMULAS!$H$5,FORMULAS!$I$5,IF('208-PLA-Ft-78 Mapa Gestión'!M99:M104=FORMULAS!$H$6,FORMULAS!$I$6,IF('208-PLA-Ft-78 Mapa Gestión'!M99:M104=FORMULAS!$H$7,FORMULAS!$I$7,IF('208-PLA-Ft-78 Mapa Gestión'!M99:M104=FORMULAS!$H$8,FORMULAS!$I$8,IF('208-PLA-Ft-78 Mapa Gestión'!M99:M104=FORMULAS!$H$9,FORMULAS!$I$9,IF('208-PLA-Ft-78 Mapa Gestión'!M99:M104=FORMULAS!$H$10,FORMULAS!$I$10,IF('208-PLA-Ft-78 Mapa Gestión'!M99:M104=FORMULAS!$H$11,FORMULAS!$I$11))))))))))</f>
        <v>Mayor</v>
      </c>
      <c r="O99" s="261">
        <f>VLOOKUP(N99,FORMULAS!$I$1:$J$6,2,0)</f>
        <v>0.8</v>
      </c>
      <c r="P99" s="261" t="str">
        <f t="shared" ref="P99" si="85">CONCATENATE(N99,K99)</f>
        <v>MayorAlta</v>
      </c>
      <c r="Q99" s="271" t="str">
        <f>VLOOKUP(P99,FORMULAS!$K$17:$L$42,2,0)</f>
        <v>Alto</v>
      </c>
      <c r="R99" s="62">
        <v>1</v>
      </c>
      <c r="S99" s="51" t="s">
        <v>492</v>
      </c>
      <c r="T99" s="122" t="str">
        <f>VLOOKUP(U99,FORMULAS!$A$15:$B$18,2,0)</f>
        <v>Probabilidad</v>
      </c>
      <c r="U99" s="63" t="s">
        <v>13</v>
      </c>
      <c r="V99" s="64">
        <f>+IF(U99='Tabla Valoración controles'!$D$4,'Tabla Valoración controles'!$F$4,IF('208-PLA-Ft-78 Mapa Gestión'!U99='Tabla Valoración controles'!$D$5,'Tabla Valoración controles'!$F$5,IF(U99=FORMULAS!$A$10,0,'Tabla Valoración controles'!$F$6)))</f>
        <v>0.25</v>
      </c>
      <c r="W99" s="63" t="s">
        <v>8</v>
      </c>
      <c r="X99" s="65">
        <f>+IF(W99='Tabla Valoración controles'!$D$7,'Tabla Valoración controles'!$F$7,IF(U99=FORMULAS!$A$10,0,'Tabla Valoración controles'!$F$8))</f>
        <v>0.15</v>
      </c>
      <c r="Y99" s="63" t="s">
        <v>18</v>
      </c>
      <c r="Z99" s="64">
        <f>+IF(Y99='Tabla Valoración controles'!$D$9,'Tabla Valoración controles'!$F$9,IF(U99=FORMULAS!$A$10,0,'Tabla Valoración controles'!$F$10))</f>
        <v>0</v>
      </c>
      <c r="AA99" s="63" t="s">
        <v>22</v>
      </c>
      <c r="AB99" s="64">
        <f>+IF(AA99='Tabla Valoración controles'!$D$9,'Tabla Valoración controles'!$F$9,IF(W99=FORMULAS!$A$10,0,'Tabla Valoración controles'!$F$10))</f>
        <v>0</v>
      </c>
      <c r="AC99" s="63" t="s">
        <v>102</v>
      </c>
      <c r="AD99" s="64">
        <f>+IF(AC99='Tabla Valoración controles'!$D$13,'Tabla Valoración controles'!$F$13,'Tabla Valoración controles'!$F$14)</f>
        <v>0</v>
      </c>
      <c r="AE99" s="66"/>
      <c r="AF99" s="67"/>
      <c r="AG99" s="65"/>
      <c r="AH99" s="67"/>
      <c r="AI99" s="65"/>
      <c r="AJ99" s="68"/>
      <c r="AK99" s="63"/>
      <c r="AL99" s="69"/>
      <c r="AM99" s="72"/>
      <c r="AN99" s="70"/>
      <c r="AO99" s="70"/>
      <c r="AP99" s="70"/>
      <c r="AQ99" s="70"/>
      <c r="AR99" s="70"/>
      <c r="AS99" s="70"/>
      <c r="AT99" s="70"/>
      <c r="AU99" s="70"/>
      <c r="AV99" s="70"/>
      <c r="AW99" s="70"/>
      <c r="AX99" s="70"/>
      <c r="AY99" s="70"/>
      <c r="AZ99" s="70"/>
      <c r="BA99" s="70"/>
      <c r="BB99" s="70"/>
      <c r="BC99" s="120">
        <f t="shared" si="81"/>
        <v>0.4</v>
      </c>
      <c r="BD99" s="120">
        <f>+IF(T99=FORMULAS!$A$8,'208-PLA-Ft-78 Mapa Gestión'!BC99*'208-PLA-Ft-78 Mapa Gestión'!L99:L104,'208-PLA-Ft-78 Mapa Gestión'!BC99*'208-PLA-Ft-78 Mapa Gestión'!O99:O104)</f>
        <v>0.32000000000000006</v>
      </c>
      <c r="BE99" s="120">
        <f>+IF(T99=FORMULAS!$A$8,'208-PLA-Ft-78 Mapa Gestión'!L99:L104-'208-PLA-Ft-78 Mapa Gestión'!BD99,0)</f>
        <v>0.48</v>
      </c>
      <c r="BF99" s="274">
        <f t="shared" ref="BF99" si="86">+BE104</f>
        <v>0.18815999999999997</v>
      </c>
      <c r="BG99" s="274" t="str">
        <f>+IF(BF99&lt;=FORMULAS!$N$2,FORMULAS!$O$2,IF(BF99&lt;=FORMULAS!$N$3,FORMULAS!$O$3,IF(BF99&lt;=FORMULAS!$N$4,FORMULAS!$O$4,IF(BF99&lt;=FORMULAS!$N$5,FORMULAS!$O$5,FORMULAS!O96))))</f>
        <v>Muy Baja</v>
      </c>
      <c r="BH99" s="274" t="str">
        <f>+IF(T99=FORMULAS!$A$9,BE104,'208-PLA-Ft-78 Mapa Gestión'!N99:N104)</f>
        <v>Mayor</v>
      </c>
      <c r="BI99" s="274">
        <f>+IF(T99=FORMULAS!B99,'208-PLA-Ft-78 Mapa Gestión'!BE104,'208-PLA-Ft-78 Mapa Gestión'!O99:O104)</f>
        <v>0.8</v>
      </c>
      <c r="BJ99" s="323" t="str">
        <f t="shared" ref="BJ99" si="87">CONCATENATE(BH99,BG99)</f>
        <v>MayorMuy Baja</v>
      </c>
      <c r="BK99" s="271" t="str">
        <f>VLOOKUP(BJ99,FORMULAS!$K$17:$L$42,2,0)</f>
        <v>Alto</v>
      </c>
      <c r="BL99" s="328" t="s">
        <v>171</v>
      </c>
      <c r="BM99" s="239" t="s">
        <v>447</v>
      </c>
      <c r="BN99" s="239" t="s">
        <v>356</v>
      </c>
      <c r="BO99" s="331">
        <v>44197</v>
      </c>
      <c r="BP99" s="331">
        <v>44560</v>
      </c>
      <c r="BQ99" s="239" t="s">
        <v>548</v>
      </c>
      <c r="BR99" s="239" t="s">
        <v>362</v>
      </c>
      <c r="BS99" s="267"/>
      <c r="BT99" s="267"/>
      <c r="BU99" s="267"/>
      <c r="BV99" s="267"/>
      <c r="BW99" s="267"/>
      <c r="BX99" s="267"/>
      <c r="BY99" s="267"/>
      <c r="BZ99" s="267"/>
      <c r="CA99" s="267"/>
      <c r="CB99" s="158">
        <v>5</v>
      </c>
      <c r="CC99" s="124" t="s">
        <v>623</v>
      </c>
      <c r="CD99" s="158">
        <v>6</v>
      </c>
      <c r="CE99" s="124" t="s">
        <v>623</v>
      </c>
      <c r="CF99" s="158">
        <v>7</v>
      </c>
      <c r="CG99" s="124" t="s">
        <v>624</v>
      </c>
      <c r="CH99" s="158">
        <v>8</v>
      </c>
      <c r="CI99" s="124" t="s">
        <v>781</v>
      </c>
      <c r="CJ99" s="267"/>
      <c r="CK99" s="267"/>
      <c r="CL99" s="267"/>
      <c r="CM99" s="267"/>
      <c r="CN99" s="267"/>
      <c r="CO99" s="267"/>
      <c r="CP99" s="267"/>
      <c r="CQ99" s="267"/>
      <c r="CR99" s="267"/>
      <c r="CS99" s="190">
        <v>44446</v>
      </c>
      <c r="CT99" s="191" t="s">
        <v>38</v>
      </c>
      <c r="CU99" s="123" t="s">
        <v>690</v>
      </c>
    </row>
    <row r="100" spans="1:99" ht="86.25" customHeight="1" x14ac:dyDescent="0.2">
      <c r="A100" s="237"/>
      <c r="B100" s="244"/>
      <c r="C100" s="237"/>
      <c r="D100" s="237"/>
      <c r="E100" s="244"/>
      <c r="F100" s="247"/>
      <c r="G100" s="247"/>
      <c r="H100" s="265"/>
      <c r="I100" s="247"/>
      <c r="J100" s="250"/>
      <c r="K100" s="253"/>
      <c r="L100" s="256"/>
      <c r="M100" s="259"/>
      <c r="N100" s="253"/>
      <c r="O100" s="262"/>
      <c r="P100" s="262"/>
      <c r="Q100" s="272"/>
      <c r="R100" s="62">
        <v>2</v>
      </c>
      <c r="S100" s="51" t="s">
        <v>549</v>
      </c>
      <c r="T100" s="122" t="str">
        <f>VLOOKUP(U100,FORMULAS!$A$15:$B$18,2,0)</f>
        <v>Probabilidad</v>
      </c>
      <c r="U100" s="63" t="s">
        <v>13</v>
      </c>
      <c r="V100" s="64">
        <f>+IF(U100='Tabla Valoración controles'!$D$4,'Tabla Valoración controles'!$F$4,IF('208-PLA-Ft-78 Mapa Gestión'!U100='Tabla Valoración controles'!$D$5,'Tabla Valoración controles'!$F$5,IF(U100=FORMULAS!$A$10,0,'Tabla Valoración controles'!$F$6)))</f>
        <v>0.25</v>
      </c>
      <c r="W100" s="63" t="s">
        <v>8</v>
      </c>
      <c r="X100" s="65">
        <f>+IF(W100='Tabla Valoración controles'!$D$7,'Tabla Valoración controles'!$F$7,IF(U100=FORMULAS!$A$10,0,'Tabla Valoración controles'!$F$8))</f>
        <v>0.15</v>
      </c>
      <c r="Y100" s="63" t="s">
        <v>18</v>
      </c>
      <c r="Z100" s="64">
        <f>+IF(Y100='Tabla Valoración controles'!$D$9,'Tabla Valoración controles'!$F$9,IF(U100=FORMULAS!$A$10,0,'Tabla Valoración controles'!$F$10))</f>
        <v>0</v>
      </c>
      <c r="AA100" s="63" t="s">
        <v>21</v>
      </c>
      <c r="AB100" s="64">
        <f>+IF(AA100='Tabla Valoración controles'!$D$9,'Tabla Valoración controles'!$F$9,IF(W100=FORMULAS!$A$10,0,'Tabla Valoración controles'!$F$10))</f>
        <v>0</v>
      </c>
      <c r="AC100" s="63" t="s">
        <v>102</v>
      </c>
      <c r="AD100" s="64">
        <f>+IF(AC100='Tabla Valoración controles'!$D$13,'Tabla Valoración controles'!$F$13,'Tabla Valoración controles'!$F$14)</f>
        <v>0</v>
      </c>
      <c r="AE100" s="66"/>
      <c r="AF100" s="67"/>
      <c r="AG100" s="65"/>
      <c r="AH100" s="67"/>
      <c r="AI100" s="65"/>
      <c r="AJ100" s="68"/>
      <c r="AK100" s="63"/>
      <c r="AL100" s="69"/>
      <c r="AM100" s="72"/>
      <c r="AN100" s="70"/>
      <c r="AO100" s="70"/>
      <c r="AP100" s="70"/>
      <c r="AQ100" s="70"/>
      <c r="AR100" s="70"/>
      <c r="AS100" s="70"/>
      <c r="AT100" s="70"/>
      <c r="AU100" s="70"/>
      <c r="AV100" s="70"/>
      <c r="AW100" s="70"/>
      <c r="AX100" s="70"/>
      <c r="AY100" s="70"/>
      <c r="AZ100" s="70"/>
      <c r="BA100" s="70"/>
      <c r="BB100" s="70"/>
      <c r="BC100" s="120">
        <f t="shared" si="81"/>
        <v>0.4</v>
      </c>
      <c r="BD100" s="120">
        <f t="shared" ref="BD100" si="88">+BC100*BE99</f>
        <v>0.192</v>
      </c>
      <c r="BE100" s="120">
        <f t="shared" ref="BE100" si="89">+BE99-BD100</f>
        <v>0.28799999999999998</v>
      </c>
      <c r="BF100" s="275"/>
      <c r="BG100" s="275"/>
      <c r="BH100" s="275"/>
      <c r="BI100" s="275"/>
      <c r="BJ100" s="323"/>
      <c r="BK100" s="272"/>
      <c r="BL100" s="329"/>
      <c r="BM100" s="239"/>
      <c r="BN100" s="239"/>
      <c r="BO100" s="239"/>
      <c r="BP100" s="239"/>
      <c r="BQ100" s="239"/>
      <c r="BR100" s="239"/>
      <c r="BS100" s="267"/>
      <c r="BT100" s="267"/>
      <c r="BU100" s="267"/>
      <c r="BV100" s="267"/>
      <c r="BW100" s="267"/>
      <c r="BX100" s="267"/>
      <c r="BY100" s="267"/>
      <c r="BZ100" s="267"/>
      <c r="CA100" s="267"/>
      <c r="CB100" s="123" t="s">
        <v>480</v>
      </c>
      <c r="CC100" s="124" t="s">
        <v>620</v>
      </c>
      <c r="CD100" s="123" t="s">
        <v>480</v>
      </c>
      <c r="CE100" s="124" t="s">
        <v>620</v>
      </c>
      <c r="CF100" s="123" t="s">
        <v>480</v>
      </c>
      <c r="CG100" s="124" t="s">
        <v>620</v>
      </c>
      <c r="CH100" s="123" t="s">
        <v>480</v>
      </c>
      <c r="CI100" s="124" t="s">
        <v>620</v>
      </c>
      <c r="CJ100" s="267"/>
      <c r="CK100" s="267"/>
      <c r="CL100" s="267"/>
      <c r="CM100" s="267"/>
      <c r="CN100" s="267"/>
      <c r="CO100" s="267"/>
      <c r="CP100" s="267"/>
      <c r="CQ100" s="267"/>
      <c r="CR100" s="267"/>
      <c r="CS100" s="190">
        <v>44446</v>
      </c>
      <c r="CT100" s="185" t="s">
        <v>664</v>
      </c>
      <c r="CU100" s="192" t="s">
        <v>686</v>
      </c>
    </row>
    <row r="101" spans="1:99" ht="86.25" customHeight="1" x14ac:dyDescent="0.2">
      <c r="A101" s="237"/>
      <c r="B101" s="244"/>
      <c r="C101" s="237"/>
      <c r="D101" s="237"/>
      <c r="E101" s="244"/>
      <c r="F101" s="247"/>
      <c r="G101" s="247"/>
      <c r="H101" s="265"/>
      <c r="I101" s="247"/>
      <c r="J101" s="250"/>
      <c r="K101" s="253"/>
      <c r="L101" s="256"/>
      <c r="M101" s="259"/>
      <c r="N101" s="253"/>
      <c r="O101" s="262"/>
      <c r="P101" s="262"/>
      <c r="Q101" s="272"/>
      <c r="R101" s="62">
        <v>3</v>
      </c>
      <c r="S101" s="51" t="s">
        <v>550</v>
      </c>
      <c r="T101" s="122" t="str">
        <f>VLOOKUP(U101,FORMULAS!$A$15:$B$18,2,0)</f>
        <v>Probabilidad</v>
      </c>
      <c r="U101" s="63" t="s">
        <v>13</v>
      </c>
      <c r="V101" s="64">
        <f>+IF(U101='Tabla Valoración controles'!$D$4,'Tabla Valoración controles'!$F$4,IF('208-PLA-Ft-78 Mapa Gestión'!U101='Tabla Valoración controles'!$D$5,'Tabla Valoración controles'!$F$5,IF(U101=FORMULAS!$A$10,0,'Tabla Valoración controles'!$F$6)))</f>
        <v>0.25</v>
      </c>
      <c r="W101" s="63" t="s">
        <v>8</v>
      </c>
      <c r="X101" s="65">
        <f>+IF(W101='Tabla Valoración controles'!$D$7,'Tabla Valoración controles'!$F$7,IF(U101=FORMULAS!$A$10,0,'Tabla Valoración controles'!$F$8))</f>
        <v>0.15</v>
      </c>
      <c r="Y101" s="63" t="s">
        <v>18</v>
      </c>
      <c r="Z101" s="64">
        <f>+IF(Y101='Tabla Valoración controles'!$D$9,'Tabla Valoración controles'!$F$9,IF(U101=FORMULAS!$A$10,0,'Tabla Valoración controles'!$F$10))</f>
        <v>0</v>
      </c>
      <c r="AA101" s="63" t="s">
        <v>22</v>
      </c>
      <c r="AB101" s="64">
        <f>+IF(AA101='Tabla Valoración controles'!$D$9,'Tabla Valoración controles'!$F$9,IF(W101=FORMULAS!$A$10,0,'Tabla Valoración controles'!$F$10))</f>
        <v>0</v>
      </c>
      <c r="AC101" s="63" t="s">
        <v>102</v>
      </c>
      <c r="AD101" s="64">
        <f>+IF(AC101='Tabla Valoración controles'!$D$13,'Tabla Valoración controles'!$F$13,'Tabla Valoración controles'!$F$14)</f>
        <v>0</v>
      </c>
      <c r="AE101" s="66"/>
      <c r="AF101" s="67"/>
      <c r="AG101" s="65"/>
      <c r="AH101" s="67"/>
      <c r="AI101" s="65"/>
      <c r="AJ101" s="68"/>
      <c r="AK101" s="63"/>
      <c r="AL101" s="69"/>
      <c r="AM101" s="72"/>
      <c r="AN101" s="70"/>
      <c r="AO101" s="70"/>
      <c r="AP101" s="70"/>
      <c r="AQ101" s="70"/>
      <c r="AR101" s="70"/>
      <c r="AS101" s="70"/>
      <c r="AT101" s="70"/>
      <c r="AU101" s="70"/>
      <c r="AV101" s="70"/>
      <c r="AW101" s="70"/>
      <c r="AX101" s="70"/>
      <c r="AY101" s="70"/>
      <c r="AZ101" s="70"/>
      <c r="BA101" s="70"/>
      <c r="BB101" s="70"/>
      <c r="BC101" s="120">
        <f t="shared" si="81"/>
        <v>0.4</v>
      </c>
      <c r="BD101" s="120">
        <f t="shared" ref="BD101:BD104" si="90">+BD100*BC101</f>
        <v>7.6800000000000007E-2</v>
      </c>
      <c r="BE101" s="120">
        <f t="shared" si="77"/>
        <v>0.21119999999999997</v>
      </c>
      <c r="BF101" s="275"/>
      <c r="BG101" s="275"/>
      <c r="BH101" s="275"/>
      <c r="BI101" s="275"/>
      <c r="BJ101" s="323"/>
      <c r="BK101" s="272"/>
      <c r="BL101" s="329"/>
      <c r="BM101" s="239"/>
      <c r="BN101" s="239"/>
      <c r="BO101" s="239"/>
      <c r="BP101" s="239"/>
      <c r="BQ101" s="239"/>
      <c r="BR101" s="239"/>
      <c r="BS101" s="267"/>
      <c r="BT101" s="267"/>
      <c r="BU101" s="267"/>
      <c r="BV101" s="267"/>
      <c r="BW101" s="267"/>
      <c r="BX101" s="267"/>
      <c r="BY101" s="267"/>
      <c r="BZ101" s="267"/>
      <c r="CA101" s="267"/>
      <c r="CB101" s="123" t="s">
        <v>480</v>
      </c>
      <c r="CC101" s="124" t="s">
        <v>621</v>
      </c>
      <c r="CD101" s="123" t="s">
        <v>480</v>
      </c>
      <c r="CE101" s="124" t="s">
        <v>621</v>
      </c>
      <c r="CF101" s="123" t="s">
        <v>480</v>
      </c>
      <c r="CG101" s="124" t="s">
        <v>621</v>
      </c>
      <c r="CH101" s="123" t="s">
        <v>480</v>
      </c>
      <c r="CI101" s="124" t="s">
        <v>621</v>
      </c>
      <c r="CJ101" s="267"/>
      <c r="CK101" s="267"/>
      <c r="CL101" s="267"/>
      <c r="CM101" s="267"/>
      <c r="CN101" s="267"/>
      <c r="CO101" s="267"/>
      <c r="CP101" s="267"/>
      <c r="CQ101" s="267"/>
      <c r="CR101" s="267"/>
      <c r="CS101" s="190">
        <v>44446</v>
      </c>
      <c r="CT101" s="185" t="s">
        <v>664</v>
      </c>
      <c r="CU101" s="192" t="s">
        <v>782</v>
      </c>
    </row>
    <row r="102" spans="1:99" ht="86.25" customHeight="1" x14ac:dyDescent="0.2">
      <c r="A102" s="237"/>
      <c r="B102" s="244"/>
      <c r="C102" s="237"/>
      <c r="D102" s="237"/>
      <c r="E102" s="244"/>
      <c r="F102" s="247"/>
      <c r="G102" s="247"/>
      <c r="H102" s="265"/>
      <c r="I102" s="247"/>
      <c r="J102" s="250"/>
      <c r="K102" s="253"/>
      <c r="L102" s="256"/>
      <c r="M102" s="259"/>
      <c r="N102" s="253"/>
      <c r="O102" s="262"/>
      <c r="P102" s="262"/>
      <c r="Q102" s="272"/>
      <c r="R102" s="62">
        <v>4</v>
      </c>
      <c r="S102" s="51" t="s">
        <v>493</v>
      </c>
      <c r="T102" s="122" t="str">
        <f>VLOOKUP(U102,FORMULAS!$A$15:$B$18,2,0)</f>
        <v>Probabilidad</v>
      </c>
      <c r="U102" s="63" t="s">
        <v>14</v>
      </c>
      <c r="V102" s="64">
        <f>+IF(U102='Tabla Valoración controles'!$D$4,'Tabla Valoración controles'!$F$4,IF('208-PLA-Ft-78 Mapa Gestión'!U102='Tabla Valoración controles'!$D$5,'Tabla Valoración controles'!$F$5,IF(U102=FORMULAS!$A$10,0,'Tabla Valoración controles'!$F$6)))</f>
        <v>0.15</v>
      </c>
      <c r="W102" s="63" t="s">
        <v>8</v>
      </c>
      <c r="X102" s="65">
        <f>+IF(W102='Tabla Valoración controles'!$D$7,'Tabla Valoración controles'!$F$7,IF(U102=FORMULAS!$A$10,0,'Tabla Valoración controles'!$F$8))</f>
        <v>0.15</v>
      </c>
      <c r="Y102" s="63" t="s">
        <v>18</v>
      </c>
      <c r="Z102" s="64">
        <f>+IF(Y102='Tabla Valoración controles'!$D$9,'Tabla Valoración controles'!$F$9,IF(U102=FORMULAS!$A$10,0,'Tabla Valoración controles'!$F$10))</f>
        <v>0</v>
      </c>
      <c r="AA102" s="63" t="s">
        <v>21</v>
      </c>
      <c r="AB102" s="64">
        <f>+IF(AA102='Tabla Valoración controles'!$D$9,'Tabla Valoración controles'!$F$9,IF(W102=FORMULAS!$A$10,0,'Tabla Valoración controles'!$F$10))</f>
        <v>0</v>
      </c>
      <c r="AC102" s="63" t="s">
        <v>102</v>
      </c>
      <c r="AD102" s="64">
        <f>+IF(AC102='Tabla Valoración controles'!$D$13,'Tabla Valoración controles'!$F$13,'Tabla Valoración controles'!$F$14)</f>
        <v>0</v>
      </c>
      <c r="AE102" s="66"/>
      <c r="AF102" s="67"/>
      <c r="AG102" s="65"/>
      <c r="AH102" s="67"/>
      <c r="AI102" s="65"/>
      <c r="AJ102" s="68"/>
      <c r="AK102" s="63"/>
      <c r="AL102" s="69"/>
      <c r="AM102" s="72"/>
      <c r="AN102" s="70"/>
      <c r="AO102" s="70"/>
      <c r="AP102" s="70"/>
      <c r="AQ102" s="70"/>
      <c r="AR102" s="70"/>
      <c r="AS102" s="70"/>
      <c r="AT102" s="70"/>
      <c r="AU102" s="70"/>
      <c r="AV102" s="70"/>
      <c r="AW102" s="70"/>
      <c r="AX102" s="70"/>
      <c r="AY102" s="70"/>
      <c r="AZ102" s="70"/>
      <c r="BA102" s="70"/>
      <c r="BB102" s="70"/>
      <c r="BC102" s="120">
        <f t="shared" si="81"/>
        <v>0.3</v>
      </c>
      <c r="BD102" s="120">
        <f t="shared" si="90"/>
        <v>2.3040000000000001E-2</v>
      </c>
      <c r="BE102" s="120">
        <f t="shared" si="77"/>
        <v>0.18815999999999997</v>
      </c>
      <c r="BF102" s="275"/>
      <c r="BG102" s="275"/>
      <c r="BH102" s="275"/>
      <c r="BI102" s="275"/>
      <c r="BJ102" s="323"/>
      <c r="BK102" s="272"/>
      <c r="BL102" s="329"/>
      <c r="BM102" s="239"/>
      <c r="BN102" s="239"/>
      <c r="BO102" s="239"/>
      <c r="BP102" s="239"/>
      <c r="BQ102" s="239"/>
      <c r="BR102" s="239"/>
      <c r="BS102" s="267"/>
      <c r="BT102" s="267"/>
      <c r="BU102" s="267"/>
      <c r="BV102" s="267"/>
      <c r="BW102" s="267"/>
      <c r="BX102" s="267"/>
      <c r="BY102" s="267"/>
      <c r="BZ102" s="267"/>
      <c r="CA102" s="267"/>
      <c r="CB102" s="123" t="s">
        <v>480</v>
      </c>
      <c r="CC102" s="124" t="s">
        <v>622</v>
      </c>
      <c r="CD102" s="123" t="s">
        <v>480</v>
      </c>
      <c r="CE102" s="124" t="s">
        <v>622</v>
      </c>
      <c r="CF102" s="123" t="s">
        <v>480</v>
      </c>
      <c r="CG102" s="124" t="s">
        <v>622</v>
      </c>
      <c r="CH102" s="123" t="s">
        <v>480</v>
      </c>
      <c r="CI102" s="124" t="s">
        <v>622</v>
      </c>
      <c r="CJ102" s="267"/>
      <c r="CK102" s="267"/>
      <c r="CL102" s="267"/>
      <c r="CM102" s="267"/>
      <c r="CN102" s="267"/>
      <c r="CO102" s="267"/>
      <c r="CP102" s="267"/>
      <c r="CQ102" s="267"/>
      <c r="CR102" s="267"/>
      <c r="CS102" s="190">
        <v>44446</v>
      </c>
      <c r="CT102" s="185" t="s">
        <v>664</v>
      </c>
      <c r="CU102" s="192" t="s">
        <v>686</v>
      </c>
    </row>
    <row r="103" spans="1:99" ht="15" customHeight="1" x14ac:dyDescent="0.2">
      <c r="A103" s="237"/>
      <c r="B103" s="244"/>
      <c r="C103" s="237"/>
      <c r="D103" s="237"/>
      <c r="E103" s="244"/>
      <c r="F103" s="247"/>
      <c r="G103" s="247"/>
      <c r="H103" s="265"/>
      <c r="I103" s="247"/>
      <c r="J103" s="250"/>
      <c r="K103" s="253"/>
      <c r="L103" s="256"/>
      <c r="M103" s="259"/>
      <c r="N103" s="253"/>
      <c r="O103" s="262"/>
      <c r="P103" s="262"/>
      <c r="Q103" s="272"/>
      <c r="R103" s="62"/>
      <c r="S103" s="51"/>
      <c r="T103" s="122">
        <f>VLOOKUP(U103,FORMULAS!$A$15:$B$18,2,0)</f>
        <v>0</v>
      </c>
      <c r="U103" s="63" t="s">
        <v>164</v>
      </c>
      <c r="V103" s="64">
        <f>+IF(U103='Tabla Valoración controles'!$D$4,'Tabla Valoración controles'!$F$4,IF('208-PLA-Ft-78 Mapa Gestión'!U103='Tabla Valoración controles'!$D$5,'Tabla Valoración controles'!$F$5,IF(U103=FORMULAS!$A$10,0,'Tabla Valoración controles'!$F$6)))</f>
        <v>0</v>
      </c>
      <c r="W103" s="63"/>
      <c r="X103" s="65">
        <f>+IF(W103='Tabla Valoración controles'!$D$7,'Tabla Valoración controles'!$F$7,IF(U103=FORMULAS!$A$10,0,'Tabla Valoración controles'!$F$8))</f>
        <v>0</v>
      </c>
      <c r="Y103" s="63"/>
      <c r="Z103" s="64">
        <f>+IF(Y103='Tabla Valoración controles'!$D$9,'Tabla Valoración controles'!$F$9,IF(U103=FORMULAS!$A$10,0,'Tabla Valoración controles'!$F$10))</f>
        <v>0</v>
      </c>
      <c r="AA103" s="63"/>
      <c r="AB103" s="64">
        <f>+IF(AA103='Tabla Valoración controles'!$D$9,'Tabla Valoración controles'!$F$9,IF(W103=FORMULAS!$A$10,0,'Tabla Valoración controles'!$F$10))</f>
        <v>0</v>
      </c>
      <c r="AC103" s="63"/>
      <c r="AD103" s="64">
        <f>+IF(AC103='Tabla Valoración controles'!$D$13,'Tabla Valoración controles'!$F$13,'Tabla Valoración controles'!$F$14)</f>
        <v>0</v>
      </c>
      <c r="AE103" s="66"/>
      <c r="AF103" s="67"/>
      <c r="AG103" s="65"/>
      <c r="AH103" s="67"/>
      <c r="AI103" s="65"/>
      <c r="AJ103" s="68"/>
      <c r="AK103" s="63"/>
      <c r="AL103" s="69"/>
      <c r="AM103" s="72"/>
      <c r="AN103" s="70"/>
      <c r="AO103" s="70"/>
      <c r="AP103" s="70"/>
      <c r="AQ103" s="70"/>
      <c r="AR103" s="70"/>
      <c r="AS103" s="70"/>
      <c r="AT103" s="70"/>
      <c r="AU103" s="70"/>
      <c r="AV103" s="70"/>
      <c r="AW103" s="70"/>
      <c r="AX103" s="70"/>
      <c r="AY103" s="70"/>
      <c r="AZ103" s="70"/>
      <c r="BA103" s="70"/>
      <c r="BB103" s="70"/>
      <c r="BC103" s="120">
        <f t="shared" si="81"/>
        <v>0</v>
      </c>
      <c r="BD103" s="120">
        <f t="shared" si="90"/>
        <v>0</v>
      </c>
      <c r="BE103" s="120">
        <f t="shared" si="77"/>
        <v>0.18815999999999997</v>
      </c>
      <c r="BF103" s="275"/>
      <c r="BG103" s="275"/>
      <c r="BH103" s="275"/>
      <c r="BI103" s="275"/>
      <c r="BJ103" s="323"/>
      <c r="BK103" s="272"/>
      <c r="BL103" s="329"/>
      <c r="BM103" s="239"/>
      <c r="BN103" s="239"/>
      <c r="BO103" s="239"/>
      <c r="BP103" s="239"/>
      <c r="BQ103" s="239"/>
      <c r="BR103" s="239"/>
      <c r="BS103" s="267"/>
      <c r="BT103" s="267"/>
      <c r="BU103" s="267"/>
      <c r="BV103" s="267"/>
      <c r="BW103" s="267"/>
      <c r="BX103" s="267"/>
      <c r="BY103" s="267"/>
      <c r="BZ103" s="267"/>
      <c r="CA103" s="267"/>
      <c r="CB103" s="124"/>
      <c r="CC103" s="124"/>
      <c r="CD103" s="124"/>
      <c r="CE103" s="124"/>
      <c r="CF103" s="124"/>
      <c r="CG103" s="124"/>
      <c r="CH103" s="124"/>
      <c r="CI103" s="124"/>
      <c r="CJ103" s="267"/>
      <c r="CK103" s="267"/>
      <c r="CL103" s="267"/>
      <c r="CM103" s="267"/>
      <c r="CN103" s="267"/>
      <c r="CO103" s="267"/>
      <c r="CP103" s="267"/>
      <c r="CQ103" s="267"/>
      <c r="CR103" s="267"/>
      <c r="CS103" s="70"/>
      <c r="CT103" s="70"/>
      <c r="CU103" s="70"/>
    </row>
    <row r="104" spans="1:99" ht="15" customHeight="1" x14ac:dyDescent="0.2">
      <c r="A104" s="238"/>
      <c r="B104" s="245"/>
      <c r="C104" s="238"/>
      <c r="D104" s="238"/>
      <c r="E104" s="245"/>
      <c r="F104" s="248"/>
      <c r="G104" s="248"/>
      <c r="H104" s="266"/>
      <c r="I104" s="248"/>
      <c r="J104" s="251"/>
      <c r="K104" s="254"/>
      <c r="L104" s="257"/>
      <c r="M104" s="260"/>
      <c r="N104" s="254"/>
      <c r="O104" s="263"/>
      <c r="P104" s="263"/>
      <c r="Q104" s="273"/>
      <c r="R104" s="62"/>
      <c r="S104" s="51"/>
      <c r="T104" s="122">
        <f>VLOOKUP(U104,FORMULAS!$A$15:$B$18,2,0)</f>
        <v>0</v>
      </c>
      <c r="U104" s="63" t="s">
        <v>164</v>
      </c>
      <c r="V104" s="64">
        <f>+IF(U104='Tabla Valoración controles'!$D$4,'Tabla Valoración controles'!$F$4,IF('208-PLA-Ft-78 Mapa Gestión'!U104='Tabla Valoración controles'!$D$5,'Tabla Valoración controles'!$F$5,IF(U104=FORMULAS!$A$10,0,'Tabla Valoración controles'!$F$6)))</f>
        <v>0</v>
      </c>
      <c r="W104" s="63"/>
      <c r="X104" s="65">
        <f>+IF(W104='Tabla Valoración controles'!$D$7,'Tabla Valoración controles'!$F$7,IF(U104=FORMULAS!$A$10,0,'Tabla Valoración controles'!$F$8))</f>
        <v>0</v>
      </c>
      <c r="Y104" s="63"/>
      <c r="Z104" s="64">
        <f>+IF(Y104='Tabla Valoración controles'!$D$9,'Tabla Valoración controles'!$F$9,IF(U104=FORMULAS!$A$10,0,'Tabla Valoración controles'!$F$10))</f>
        <v>0</v>
      </c>
      <c r="AA104" s="63"/>
      <c r="AB104" s="64">
        <f>+IF(AA104='Tabla Valoración controles'!$D$9,'Tabla Valoración controles'!$F$9,IF(W104=FORMULAS!$A$10,0,'Tabla Valoración controles'!$F$10))</f>
        <v>0</v>
      </c>
      <c r="AC104" s="63"/>
      <c r="AD104" s="64">
        <f>+IF(AC104='Tabla Valoración controles'!$D$13,'Tabla Valoración controles'!$F$13,'Tabla Valoración controles'!$F$14)</f>
        <v>0</v>
      </c>
      <c r="AE104" s="66"/>
      <c r="AF104" s="67"/>
      <c r="AG104" s="65"/>
      <c r="AH104" s="67"/>
      <c r="AI104" s="65"/>
      <c r="AJ104" s="68"/>
      <c r="AK104" s="63"/>
      <c r="AL104" s="69"/>
      <c r="AM104" s="72"/>
      <c r="AN104" s="70"/>
      <c r="AO104" s="70"/>
      <c r="AP104" s="70"/>
      <c r="AQ104" s="70"/>
      <c r="AR104" s="70"/>
      <c r="AS104" s="70"/>
      <c r="AT104" s="70"/>
      <c r="AU104" s="70"/>
      <c r="AV104" s="70"/>
      <c r="AW104" s="70"/>
      <c r="AX104" s="70"/>
      <c r="AY104" s="70"/>
      <c r="AZ104" s="70"/>
      <c r="BA104" s="70"/>
      <c r="BB104" s="70"/>
      <c r="BC104" s="120">
        <f t="shared" si="81"/>
        <v>0</v>
      </c>
      <c r="BD104" s="120">
        <f t="shared" si="90"/>
        <v>0</v>
      </c>
      <c r="BE104" s="120">
        <f t="shared" si="77"/>
        <v>0.18815999999999997</v>
      </c>
      <c r="BF104" s="275"/>
      <c r="BG104" s="275"/>
      <c r="BH104" s="275"/>
      <c r="BI104" s="275"/>
      <c r="BJ104" s="323"/>
      <c r="BK104" s="273"/>
      <c r="BL104" s="330"/>
      <c r="BM104" s="239"/>
      <c r="BN104" s="239"/>
      <c r="BO104" s="239"/>
      <c r="BP104" s="239"/>
      <c r="BQ104" s="239"/>
      <c r="BR104" s="239"/>
      <c r="BS104" s="267"/>
      <c r="BT104" s="267"/>
      <c r="BU104" s="267"/>
      <c r="BV104" s="267"/>
      <c r="BW104" s="267"/>
      <c r="BX104" s="267"/>
      <c r="BY104" s="267"/>
      <c r="BZ104" s="267"/>
      <c r="CA104" s="267"/>
      <c r="CB104" s="124"/>
      <c r="CC104" s="124"/>
      <c r="CD104" s="124"/>
      <c r="CE104" s="124"/>
      <c r="CF104" s="124"/>
      <c r="CG104" s="124"/>
      <c r="CH104" s="124"/>
      <c r="CI104" s="124"/>
      <c r="CJ104" s="267"/>
      <c r="CK104" s="267"/>
      <c r="CL104" s="267"/>
      <c r="CM104" s="267"/>
      <c r="CN104" s="267"/>
      <c r="CO104" s="267"/>
      <c r="CP104" s="267"/>
      <c r="CQ104" s="267"/>
      <c r="CR104" s="267"/>
      <c r="CS104" s="70"/>
      <c r="CT104" s="70"/>
      <c r="CU104" s="70"/>
    </row>
    <row r="105" spans="1:99" ht="102.75" customHeight="1" x14ac:dyDescent="0.2">
      <c r="A105" s="236">
        <v>17</v>
      </c>
      <c r="B105" s="243" t="s">
        <v>196</v>
      </c>
      <c r="C105" s="236" t="str">
        <f>VLOOKUP(B105,FORMULAS!$A$30:$B$46,2,0)</f>
        <v>Programar, registrar y controlar los recursos financieros de la Entidad, con el propósito de garantizar la calidad, confiabilidad, razonabilidad y oportunidad de la información financiera.</v>
      </c>
      <c r="D105" s="236" t="str">
        <f>VLOOKUP(B105,FORMULAS!$A$30:$C$46,3,0)</f>
        <v>Subdirector Financiero</v>
      </c>
      <c r="E105" s="243" t="s">
        <v>115</v>
      </c>
      <c r="F105" s="246" t="s">
        <v>448</v>
      </c>
      <c r="G105" s="246" t="s">
        <v>364</v>
      </c>
      <c r="H105" s="264" t="s">
        <v>363</v>
      </c>
      <c r="I105" s="246" t="s">
        <v>281</v>
      </c>
      <c r="J105" s="249">
        <v>400</v>
      </c>
      <c r="K105" s="252" t="str">
        <f>+IF(L105=FORMULAS!$N$2,FORMULAS!$O$2,IF('208-PLA-Ft-78 Mapa Gestión'!L105:L110=FORMULAS!$N$3,FORMULAS!$O$3,IF('208-PLA-Ft-78 Mapa Gestión'!L105:L110=FORMULAS!$N$4,FORMULAS!$O$4,IF('208-PLA-Ft-78 Mapa Gestión'!L105:L110=FORMULAS!$N$5,FORMULAS!$O$5,IF('208-PLA-Ft-78 Mapa Gestión'!L105:L110=FORMULAS!$N$6,FORMULAS!$O$6)))))</f>
        <v>Media</v>
      </c>
      <c r="L105" s="255">
        <f>+IF(J105&lt;=FORMULAS!$M$2,FORMULAS!$N$2,IF('208-PLA-Ft-78 Mapa Gestión'!J105&lt;=FORMULAS!$M$3,FORMULAS!$N$3,IF('208-PLA-Ft-78 Mapa Gestión'!J105&lt;=FORMULAS!$M$4,FORMULAS!$N$4,IF('208-PLA-Ft-78 Mapa Gestión'!J105&lt;=FORMULAS!$M$5,FORMULAS!$N$5,FORMULAS!$N$6))))</f>
        <v>0.6</v>
      </c>
      <c r="M105" s="258" t="s">
        <v>284</v>
      </c>
      <c r="N105" s="252" t="str">
        <f>+IF(M105=FORMULAS!$H$2,FORMULAS!$I$2,IF('208-PLA-Ft-78 Mapa Gestión'!M105:M110=FORMULAS!$H$3,FORMULAS!$I$3,IF('208-PLA-Ft-78 Mapa Gestión'!M105:M110=FORMULAS!$H$4,FORMULAS!$I$4,IF('208-PLA-Ft-78 Mapa Gestión'!M105:M110=FORMULAS!$H$5,FORMULAS!$I$5,IF('208-PLA-Ft-78 Mapa Gestión'!M105:M110=FORMULAS!$H$6,FORMULAS!$I$6,IF('208-PLA-Ft-78 Mapa Gestión'!M105:M110=FORMULAS!$H$7,FORMULAS!$I$7,IF('208-PLA-Ft-78 Mapa Gestión'!M105:M110=FORMULAS!$H$8,FORMULAS!$I$8,IF('208-PLA-Ft-78 Mapa Gestión'!M105:M110=FORMULAS!$H$9,FORMULAS!$I$9,IF('208-PLA-Ft-78 Mapa Gestión'!M105:M110=FORMULAS!$H$10,FORMULAS!$I$10,IF('208-PLA-Ft-78 Mapa Gestión'!M105:M110=FORMULAS!$H$11,FORMULAS!$I$11))))))))))</f>
        <v>Mayor</v>
      </c>
      <c r="O105" s="261">
        <f>VLOOKUP(N105,FORMULAS!$I$1:$J$6,2,0)</f>
        <v>0.8</v>
      </c>
      <c r="P105" s="261" t="str">
        <f t="shared" ref="P105" si="91">CONCATENATE(N105,K105)</f>
        <v>MayorMedia</v>
      </c>
      <c r="Q105" s="271" t="str">
        <f>VLOOKUP(P105,FORMULAS!$K$17:$L$42,2,0)</f>
        <v>Alto</v>
      </c>
      <c r="R105" s="122">
        <v>1</v>
      </c>
      <c r="S105" s="51" t="s">
        <v>551</v>
      </c>
      <c r="T105" s="122" t="str">
        <f>VLOOKUP(U105,FORMULAS!$A$15:$B$18,2,0)</f>
        <v>Probabilidad</v>
      </c>
      <c r="U105" s="63" t="s">
        <v>13</v>
      </c>
      <c r="V105" s="64">
        <f>+IF(U105='Tabla Valoración controles'!$D$4,'Tabla Valoración controles'!$F$4,IF('208-PLA-Ft-78 Mapa Gestión'!U105='Tabla Valoración controles'!$D$5,'Tabla Valoración controles'!$F$5,IF(U105=FORMULAS!$A$10,0,'Tabla Valoración controles'!$F$6)))</f>
        <v>0.25</v>
      </c>
      <c r="W105" s="63" t="s">
        <v>8</v>
      </c>
      <c r="X105" s="65">
        <f>+IF(W105='Tabla Valoración controles'!$D$7,'Tabla Valoración controles'!$F$7,IF(U105=FORMULAS!$A$10,0,'Tabla Valoración controles'!$F$8))</f>
        <v>0.15</v>
      </c>
      <c r="Y105" s="63" t="s">
        <v>19</v>
      </c>
      <c r="Z105" s="64">
        <f>+IF(Y105='Tabla Valoración controles'!$D$9,'Tabla Valoración controles'!$F$9,IF(U105=FORMULAS!$A$10,0,'Tabla Valoración controles'!$F$10))</f>
        <v>0</v>
      </c>
      <c r="AA105" s="63" t="s">
        <v>22</v>
      </c>
      <c r="AB105" s="64">
        <f>+IF(AA105='Tabla Valoración controles'!$D$9,'Tabla Valoración controles'!$F$9,IF(W105=FORMULAS!$A$10,0,'Tabla Valoración controles'!$F$10))</f>
        <v>0</v>
      </c>
      <c r="AC105" s="63" t="s">
        <v>102</v>
      </c>
      <c r="AD105" s="64">
        <f>+IF(AC105='Tabla Valoración controles'!$D$13,'Tabla Valoración controles'!$F$13,'Tabla Valoración controles'!$F$14)</f>
        <v>0</v>
      </c>
      <c r="AE105" s="66"/>
      <c r="AF105" s="67"/>
      <c r="AG105" s="65"/>
      <c r="AH105" s="67"/>
      <c r="AI105" s="65"/>
      <c r="AJ105" s="68"/>
      <c r="AK105" s="63"/>
      <c r="AL105" s="69"/>
      <c r="AM105" s="72"/>
      <c r="AN105" s="70"/>
      <c r="AO105" s="70"/>
      <c r="AP105" s="70"/>
      <c r="AQ105" s="70"/>
      <c r="AR105" s="70"/>
      <c r="AS105" s="70"/>
      <c r="AT105" s="70"/>
      <c r="AU105" s="70"/>
      <c r="AV105" s="70"/>
      <c r="AW105" s="70"/>
      <c r="AX105" s="70"/>
      <c r="AY105" s="70"/>
      <c r="AZ105" s="70"/>
      <c r="BA105" s="70"/>
      <c r="BB105" s="70"/>
      <c r="BC105" s="120">
        <f t="shared" si="81"/>
        <v>0.4</v>
      </c>
      <c r="BD105" s="120">
        <f>+IF(T105=FORMULAS!$A$8,'208-PLA-Ft-78 Mapa Gestión'!BC105*'208-PLA-Ft-78 Mapa Gestión'!L105:L110,'208-PLA-Ft-78 Mapa Gestión'!BC105*'208-PLA-Ft-78 Mapa Gestión'!O105:O110)</f>
        <v>0.24</v>
      </c>
      <c r="BE105" s="120">
        <f>+IF(T105=FORMULAS!$A$8,'208-PLA-Ft-78 Mapa Gestión'!L105:L110-'208-PLA-Ft-78 Mapa Gestión'!BD105,0)</f>
        <v>0.36</v>
      </c>
      <c r="BF105" s="274">
        <f t="shared" ref="BF105" si="92">+BE110</f>
        <v>0.20664000000000002</v>
      </c>
      <c r="BG105" s="274" t="str">
        <f>+IF(BF105&lt;=FORMULAS!$N$2,FORMULAS!$O$2,IF(BF105&lt;=FORMULAS!$N$3,FORMULAS!$O$3,IF(BF105&lt;=FORMULAS!$N$4,FORMULAS!$O$4,IF(BF105&lt;=FORMULAS!$N$5,FORMULAS!$O$5,FORMULAS!O108))))</f>
        <v>Baja</v>
      </c>
      <c r="BH105" s="274" t="str">
        <f>+IF(T105=FORMULAS!$A$9,BE110,'208-PLA-Ft-78 Mapa Gestión'!N105:N110)</f>
        <v>Mayor</v>
      </c>
      <c r="BI105" s="274">
        <f>+IF(T105=FORMULAS!B111,'208-PLA-Ft-78 Mapa Gestión'!BE110,'208-PLA-Ft-78 Mapa Gestión'!O105:O110)</f>
        <v>0.8</v>
      </c>
      <c r="BJ105" s="323" t="str">
        <f t="shared" ref="BJ105" si="93">CONCATENATE(BH105,BG105)</f>
        <v>MayorBaja</v>
      </c>
      <c r="BK105" s="271" t="str">
        <f>VLOOKUP(BJ105,FORMULAS!$K$17:$L$42,2,0)</f>
        <v>Alto</v>
      </c>
      <c r="BL105" s="328" t="s">
        <v>171</v>
      </c>
      <c r="BM105" s="239" t="s">
        <v>449</v>
      </c>
      <c r="BN105" s="239" t="s">
        <v>366</v>
      </c>
      <c r="BO105" s="331">
        <v>44197</v>
      </c>
      <c r="BP105" s="331">
        <v>44560</v>
      </c>
      <c r="BQ105" s="239" t="s">
        <v>336</v>
      </c>
      <c r="BR105" s="239" t="s">
        <v>365</v>
      </c>
      <c r="BS105" s="267"/>
      <c r="BT105" s="267"/>
      <c r="BU105" s="267"/>
      <c r="BV105" s="267"/>
      <c r="BW105" s="267"/>
      <c r="BX105" s="267"/>
      <c r="BY105" s="267"/>
      <c r="BZ105" s="267"/>
      <c r="CA105" s="267"/>
      <c r="CB105" s="176"/>
      <c r="CC105" s="176" t="s">
        <v>625</v>
      </c>
      <c r="CD105" s="124"/>
      <c r="CE105" s="176" t="s">
        <v>625</v>
      </c>
      <c r="CF105" s="176"/>
      <c r="CG105" s="176" t="s">
        <v>625</v>
      </c>
      <c r="CH105" s="176"/>
      <c r="CI105" s="176" t="s">
        <v>631</v>
      </c>
      <c r="CJ105" s="267"/>
      <c r="CK105" s="267"/>
      <c r="CL105" s="267"/>
      <c r="CM105" s="267"/>
      <c r="CN105" s="267"/>
      <c r="CO105" s="267"/>
      <c r="CP105" s="267"/>
      <c r="CQ105" s="267"/>
      <c r="CR105" s="267"/>
      <c r="CS105" s="190">
        <v>44446</v>
      </c>
      <c r="CT105" s="185" t="s">
        <v>38</v>
      </c>
      <c r="CU105" s="192" t="s">
        <v>783</v>
      </c>
    </row>
    <row r="106" spans="1:99" ht="127.5" x14ac:dyDescent="0.2">
      <c r="A106" s="237"/>
      <c r="B106" s="244"/>
      <c r="C106" s="237"/>
      <c r="D106" s="237"/>
      <c r="E106" s="244"/>
      <c r="F106" s="247"/>
      <c r="G106" s="247"/>
      <c r="H106" s="265"/>
      <c r="I106" s="247"/>
      <c r="J106" s="250"/>
      <c r="K106" s="253"/>
      <c r="L106" s="256"/>
      <c r="M106" s="259"/>
      <c r="N106" s="253"/>
      <c r="O106" s="262"/>
      <c r="P106" s="262"/>
      <c r="Q106" s="272"/>
      <c r="R106" s="122">
        <v>2</v>
      </c>
      <c r="S106" s="51" t="s">
        <v>494</v>
      </c>
      <c r="T106" s="122" t="str">
        <f>VLOOKUP(U106,FORMULAS!$A$15:$B$18,2,0)</f>
        <v>Probabilidad</v>
      </c>
      <c r="U106" s="63" t="s">
        <v>14</v>
      </c>
      <c r="V106" s="64">
        <f>+IF(U106='Tabla Valoración controles'!$D$4,'Tabla Valoración controles'!$F$4,IF('208-PLA-Ft-78 Mapa Gestión'!U106='Tabla Valoración controles'!$D$5,'Tabla Valoración controles'!$F$5,IF(U106=FORMULAS!$A$10,0,'Tabla Valoración controles'!$F$6)))</f>
        <v>0.15</v>
      </c>
      <c r="W106" s="63" t="s">
        <v>8</v>
      </c>
      <c r="X106" s="65">
        <f>+IF(W106='Tabla Valoración controles'!$D$7,'Tabla Valoración controles'!$F$7,IF(U106=FORMULAS!$A$10,0,'Tabla Valoración controles'!$F$8))</f>
        <v>0.15</v>
      </c>
      <c r="Y106" s="63" t="s">
        <v>18</v>
      </c>
      <c r="Z106" s="64">
        <f>+IF(Y106='Tabla Valoración controles'!$D$9,'Tabla Valoración controles'!$F$9,IF(U106=FORMULAS!$A$10,0,'Tabla Valoración controles'!$F$10))</f>
        <v>0</v>
      </c>
      <c r="AA106" s="63" t="s">
        <v>22</v>
      </c>
      <c r="AB106" s="64">
        <f>+IF(AA106='Tabla Valoración controles'!$D$9,'Tabla Valoración controles'!$F$9,IF(W106=FORMULAS!$A$10,0,'Tabla Valoración controles'!$F$10))</f>
        <v>0</v>
      </c>
      <c r="AC106" s="63" t="s">
        <v>102</v>
      </c>
      <c r="AD106" s="64">
        <f>+IF(AC106='Tabla Valoración controles'!$D$13,'Tabla Valoración controles'!$F$13,'Tabla Valoración controles'!$F$14)</f>
        <v>0</v>
      </c>
      <c r="AE106" s="66"/>
      <c r="AF106" s="67"/>
      <c r="AG106" s="65"/>
      <c r="AH106" s="67"/>
      <c r="AI106" s="65"/>
      <c r="AJ106" s="68"/>
      <c r="AK106" s="63"/>
      <c r="AL106" s="69"/>
      <c r="AM106" s="72"/>
      <c r="AN106" s="70"/>
      <c r="AO106" s="70"/>
      <c r="AP106" s="70"/>
      <c r="AQ106" s="70"/>
      <c r="AR106" s="70"/>
      <c r="AS106" s="70"/>
      <c r="AT106" s="70"/>
      <c r="AU106" s="70"/>
      <c r="AV106" s="70"/>
      <c r="AW106" s="70"/>
      <c r="AX106" s="70"/>
      <c r="AY106" s="70"/>
      <c r="AZ106" s="70"/>
      <c r="BA106" s="70"/>
      <c r="BB106" s="70"/>
      <c r="BC106" s="120">
        <f t="shared" si="81"/>
        <v>0.3</v>
      </c>
      <c r="BD106" s="120">
        <f t="shared" ref="BD106" si="94">+BC106*BE105</f>
        <v>0.108</v>
      </c>
      <c r="BE106" s="120">
        <f t="shared" ref="BE106" si="95">+BE105-BD106</f>
        <v>0.252</v>
      </c>
      <c r="BF106" s="275"/>
      <c r="BG106" s="275"/>
      <c r="BH106" s="275"/>
      <c r="BI106" s="275"/>
      <c r="BJ106" s="323"/>
      <c r="BK106" s="272"/>
      <c r="BL106" s="329"/>
      <c r="BM106" s="239"/>
      <c r="BN106" s="239"/>
      <c r="BO106" s="239"/>
      <c r="BP106" s="239"/>
      <c r="BQ106" s="239"/>
      <c r="BR106" s="239"/>
      <c r="BS106" s="267"/>
      <c r="BT106" s="267"/>
      <c r="BU106" s="267"/>
      <c r="BV106" s="267"/>
      <c r="BW106" s="267"/>
      <c r="BX106" s="267"/>
      <c r="BY106" s="267"/>
      <c r="BZ106" s="267"/>
      <c r="CA106" s="267"/>
      <c r="CB106" s="176"/>
      <c r="CC106" s="176" t="s">
        <v>626</v>
      </c>
      <c r="CD106" s="124"/>
      <c r="CE106" s="176" t="s">
        <v>627</v>
      </c>
      <c r="CF106" s="176"/>
      <c r="CG106" s="176" t="s">
        <v>625</v>
      </c>
      <c r="CH106" s="176"/>
      <c r="CI106" s="176" t="s">
        <v>625</v>
      </c>
      <c r="CJ106" s="267"/>
      <c r="CK106" s="267"/>
      <c r="CL106" s="267"/>
      <c r="CM106" s="267"/>
      <c r="CN106" s="267"/>
      <c r="CO106" s="267"/>
      <c r="CP106" s="267"/>
      <c r="CQ106" s="267"/>
      <c r="CR106" s="267"/>
      <c r="CS106" s="190">
        <v>44446</v>
      </c>
      <c r="CT106" s="185" t="s">
        <v>664</v>
      </c>
      <c r="CU106" s="192" t="s">
        <v>782</v>
      </c>
    </row>
    <row r="107" spans="1:99" ht="89.25" x14ac:dyDescent="0.2">
      <c r="A107" s="237"/>
      <c r="B107" s="244"/>
      <c r="C107" s="237"/>
      <c r="D107" s="237"/>
      <c r="E107" s="244"/>
      <c r="F107" s="247"/>
      <c r="G107" s="247"/>
      <c r="H107" s="265"/>
      <c r="I107" s="247"/>
      <c r="J107" s="250"/>
      <c r="K107" s="253"/>
      <c r="L107" s="256"/>
      <c r="M107" s="259"/>
      <c r="N107" s="253"/>
      <c r="O107" s="262"/>
      <c r="P107" s="262"/>
      <c r="Q107" s="272"/>
      <c r="R107" s="122">
        <v>3</v>
      </c>
      <c r="S107" s="135" t="s">
        <v>552</v>
      </c>
      <c r="T107" s="122" t="str">
        <f>VLOOKUP(U107,FORMULAS!$A$15:$B$18,2,0)</f>
        <v>Probabilidad</v>
      </c>
      <c r="U107" s="63" t="s">
        <v>14</v>
      </c>
      <c r="V107" s="64">
        <f>+IF(U107='Tabla Valoración controles'!$D$4,'Tabla Valoración controles'!$F$4,IF('208-PLA-Ft-78 Mapa Gestión'!U107='Tabla Valoración controles'!$D$5,'Tabla Valoración controles'!$F$5,IF(U107=FORMULAS!$A$10,0,'Tabla Valoración controles'!$F$6)))</f>
        <v>0.15</v>
      </c>
      <c r="W107" s="63" t="s">
        <v>8</v>
      </c>
      <c r="X107" s="65">
        <f>+IF(W107='Tabla Valoración controles'!$D$7,'Tabla Valoración controles'!$F$7,IF(U107=FORMULAS!$A$10,0,'Tabla Valoración controles'!$F$8))</f>
        <v>0.15</v>
      </c>
      <c r="Y107" s="63" t="s">
        <v>18</v>
      </c>
      <c r="Z107" s="64">
        <f>+IF(Y107='Tabla Valoración controles'!$D$9,'Tabla Valoración controles'!$F$9,IF(U107=FORMULAS!$A$10,0,'Tabla Valoración controles'!$F$10))</f>
        <v>0</v>
      </c>
      <c r="AA107" s="63" t="s">
        <v>22</v>
      </c>
      <c r="AB107" s="64">
        <f>+IF(AA107='Tabla Valoración controles'!$D$9,'Tabla Valoración controles'!$F$9,IF(W107=FORMULAS!$A$10,0,'Tabla Valoración controles'!$F$10))</f>
        <v>0</v>
      </c>
      <c r="AC107" s="63" t="s">
        <v>102</v>
      </c>
      <c r="AD107" s="64">
        <f>+IF(AC107='Tabla Valoración controles'!$D$13,'Tabla Valoración controles'!$F$13,'Tabla Valoración controles'!$F$14)</f>
        <v>0</v>
      </c>
      <c r="AE107" s="66"/>
      <c r="AF107" s="67"/>
      <c r="AG107" s="65"/>
      <c r="AH107" s="67"/>
      <c r="AI107" s="65"/>
      <c r="AJ107" s="68"/>
      <c r="AK107" s="63"/>
      <c r="AL107" s="69"/>
      <c r="AM107" s="72"/>
      <c r="AN107" s="70"/>
      <c r="AO107" s="70"/>
      <c r="AP107" s="70"/>
      <c r="AQ107" s="70"/>
      <c r="AR107" s="70"/>
      <c r="AS107" s="70"/>
      <c r="AT107" s="70"/>
      <c r="AU107" s="70"/>
      <c r="AV107" s="70"/>
      <c r="AW107" s="70"/>
      <c r="AX107" s="70"/>
      <c r="AY107" s="70"/>
      <c r="AZ107" s="70"/>
      <c r="BA107" s="70"/>
      <c r="BB107" s="70"/>
      <c r="BC107" s="120">
        <f t="shared" si="81"/>
        <v>0.3</v>
      </c>
      <c r="BD107" s="120">
        <f t="shared" ref="BD107:BD110" si="96">+BD106*BC107</f>
        <v>3.2399999999999998E-2</v>
      </c>
      <c r="BE107" s="120">
        <f t="shared" si="77"/>
        <v>0.21960000000000002</v>
      </c>
      <c r="BF107" s="275"/>
      <c r="BG107" s="275"/>
      <c r="BH107" s="275"/>
      <c r="BI107" s="275"/>
      <c r="BJ107" s="323"/>
      <c r="BK107" s="272"/>
      <c r="BL107" s="329"/>
      <c r="BM107" s="239"/>
      <c r="BN107" s="239"/>
      <c r="BO107" s="239"/>
      <c r="BP107" s="239"/>
      <c r="BQ107" s="239"/>
      <c r="BR107" s="239"/>
      <c r="BS107" s="267"/>
      <c r="BT107" s="267"/>
      <c r="BU107" s="267"/>
      <c r="BV107" s="267"/>
      <c r="BW107" s="267"/>
      <c r="BX107" s="267"/>
      <c r="BY107" s="267"/>
      <c r="BZ107" s="267"/>
      <c r="CA107" s="267"/>
      <c r="CB107" s="176"/>
      <c r="CC107" s="176" t="s">
        <v>628</v>
      </c>
      <c r="CD107" s="124"/>
      <c r="CE107" s="176" t="s">
        <v>625</v>
      </c>
      <c r="CF107" s="176"/>
      <c r="CG107" s="176" t="s">
        <v>625</v>
      </c>
      <c r="CH107" s="176"/>
      <c r="CI107" s="176" t="s">
        <v>625</v>
      </c>
      <c r="CJ107" s="267"/>
      <c r="CK107" s="267"/>
      <c r="CL107" s="267"/>
      <c r="CM107" s="267"/>
      <c r="CN107" s="267"/>
      <c r="CO107" s="267"/>
      <c r="CP107" s="267"/>
      <c r="CQ107" s="267"/>
      <c r="CR107" s="267"/>
      <c r="CS107" s="190">
        <v>44446</v>
      </c>
      <c r="CT107" s="185" t="s">
        <v>664</v>
      </c>
      <c r="CU107" s="192" t="s">
        <v>782</v>
      </c>
    </row>
    <row r="108" spans="1:99" ht="225" customHeight="1" x14ac:dyDescent="0.2">
      <c r="A108" s="237"/>
      <c r="B108" s="244"/>
      <c r="C108" s="237"/>
      <c r="D108" s="237"/>
      <c r="E108" s="244"/>
      <c r="F108" s="247"/>
      <c r="G108" s="247"/>
      <c r="H108" s="265"/>
      <c r="I108" s="247"/>
      <c r="J108" s="250"/>
      <c r="K108" s="253"/>
      <c r="L108" s="256"/>
      <c r="M108" s="259"/>
      <c r="N108" s="253"/>
      <c r="O108" s="262"/>
      <c r="P108" s="262"/>
      <c r="Q108" s="272"/>
      <c r="R108" s="122">
        <v>4</v>
      </c>
      <c r="S108" s="135" t="s">
        <v>691</v>
      </c>
      <c r="T108" s="122" t="str">
        <f>VLOOKUP(U108,FORMULAS!$A$15:$B$18,2,0)</f>
        <v>Probabilidad</v>
      </c>
      <c r="U108" s="63" t="s">
        <v>13</v>
      </c>
      <c r="V108" s="64">
        <f>+IF(U108='Tabla Valoración controles'!$D$4,'Tabla Valoración controles'!$F$4,IF('208-PLA-Ft-78 Mapa Gestión'!U108='Tabla Valoración controles'!$D$5,'Tabla Valoración controles'!$F$5,IF(U108=FORMULAS!$A$10,0,'Tabla Valoración controles'!$F$6)))</f>
        <v>0.25</v>
      </c>
      <c r="W108" s="63" t="s">
        <v>8</v>
      </c>
      <c r="X108" s="65">
        <f>+IF(W108='Tabla Valoración controles'!$D$7,'Tabla Valoración controles'!$F$7,IF(U108=FORMULAS!$A$10,0,'Tabla Valoración controles'!$F$8))</f>
        <v>0.15</v>
      </c>
      <c r="Y108" s="63" t="s">
        <v>18</v>
      </c>
      <c r="Z108" s="64">
        <f>+IF(Y108='Tabla Valoración controles'!$D$9,'Tabla Valoración controles'!$F$9,IF(U108=FORMULAS!$A$10,0,'Tabla Valoración controles'!$F$10))</f>
        <v>0</v>
      </c>
      <c r="AA108" s="63" t="s">
        <v>21</v>
      </c>
      <c r="AB108" s="64">
        <f>+IF(AA108='Tabla Valoración controles'!$D$9,'Tabla Valoración controles'!$F$9,IF(W108=FORMULAS!$A$10,0,'Tabla Valoración controles'!$F$10))</f>
        <v>0</v>
      </c>
      <c r="AC108" s="63" t="s">
        <v>102</v>
      </c>
      <c r="AD108" s="64">
        <f>+IF(AC108='Tabla Valoración controles'!$D$13,'Tabla Valoración controles'!$F$13,'Tabla Valoración controles'!$F$14)</f>
        <v>0</v>
      </c>
      <c r="AE108" s="66"/>
      <c r="AF108" s="67"/>
      <c r="AG108" s="65"/>
      <c r="AH108" s="67"/>
      <c r="AI108" s="65"/>
      <c r="AJ108" s="68"/>
      <c r="AK108" s="63"/>
      <c r="AL108" s="69"/>
      <c r="AM108" s="72"/>
      <c r="AN108" s="70"/>
      <c r="AO108" s="70"/>
      <c r="AP108" s="70"/>
      <c r="AQ108" s="70"/>
      <c r="AR108" s="70"/>
      <c r="AS108" s="70"/>
      <c r="AT108" s="70"/>
      <c r="AU108" s="70"/>
      <c r="AV108" s="70"/>
      <c r="AW108" s="70"/>
      <c r="AX108" s="70"/>
      <c r="AY108" s="70"/>
      <c r="AZ108" s="70"/>
      <c r="BA108" s="70"/>
      <c r="BB108" s="70"/>
      <c r="BC108" s="120">
        <f t="shared" si="81"/>
        <v>0.4</v>
      </c>
      <c r="BD108" s="120">
        <f t="shared" si="96"/>
        <v>1.2959999999999999E-2</v>
      </c>
      <c r="BE108" s="120">
        <f t="shared" si="77"/>
        <v>0.20664000000000002</v>
      </c>
      <c r="BF108" s="275"/>
      <c r="BG108" s="275"/>
      <c r="BH108" s="275"/>
      <c r="BI108" s="275"/>
      <c r="BJ108" s="323"/>
      <c r="BK108" s="272"/>
      <c r="BL108" s="329"/>
      <c r="BM108" s="239"/>
      <c r="BN108" s="239"/>
      <c r="BO108" s="239"/>
      <c r="BP108" s="239"/>
      <c r="BQ108" s="239"/>
      <c r="BR108" s="239"/>
      <c r="BS108" s="267"/>
      <c r="BT108" s="267"/>
      <c r="BU108" s="267"/>
      <c r="BV108" s="267"/>
      <c r="BW108" s="267"/>
      <c r="BX108" s="267"/>
      <c r="BY108" s="267"/>
      <c r="BZ108" s="267"/>
      <c r="CA108" s="267"/>
      <c r="CB108" s="176"/>
      <c r="CC108" s="176" t="s">
        <v>629</v>
      </c>
      <c r="CD108" s="124"/>
      <c r="CE108" s="176" t="s">
        <v>629</v>
      </c>
      <c r="CF108" s="176"/>
      <c r="CG108" s="176" t="s">
        <v>630</v>
      </c>
      <c r="CH108" s="176"/>
      <c r="CI108" s="176" t="s">
        <v>629</v>
      </c>
      <c r="CJ108" s="267"/>
      <c r="CK108" s="267"/>
      <c r="CL108" s="267"/>
      <c r="CM108" s="267"/>
      <c r="CN108" s="267"/>
      <c r="CO108" s="267"/>
      <c r="CP108" s="267"/>
      <c r="CQ108" s="267"/>
      <c r="CR108" s="267"/>
      <c r="CS108" s="190">
        <v>44446</v>
      </c>
      <c r="CT108" s="185" t="s">
        <v>664</v>
      </c>
      <c r="CU108" s="199" t="s">
        <v>784</v>
      </c>
    </row>
    <row r="109" spans="1:99" ht="17.25" customHeight="1" x14ac:dyDescent="0.2">
      <c r="A109" s="237"/>
      <c r="B109" s="244"/>
      <c r="C109" s="237"/>
      <c r="D109" s="237"/>
      <c r="E109" s="244"/>
      <c r="F109" s="247"/>
      <c r="G109" s="247"/>
      <c r="H109" s="265"/>
      <c r="I109" s="247"/>
      <c r="J109" s="250"/>
      <c r="K109" s="253"/>
      <c r="L109" s="256"/>
      <c r="M109" s="259"/>
      <c r="N109" s="253"/>
      <c r="O109" s="262"/>
      <c r="P109" s="262"/>
      <c r="Q109" s="272"/>
      <c r="R109" s="62"/>
      <c r="S109" s="51"/>
      <c r="T109" s="122">
        <f>VLOOKUP(U109,FORMULAS!$A$15:$B$18,2,0)</f>
        <v>0</v>
      </c>
      <c r="U109" s="63" t="s">
        <v>164</v>
      </c>
      <c r="V109" s="64">
        <f>+IF(U109='Tabla Valoración controles'!$D$4,'Tabla Valoración controles'!$F$4,IF('208-PLA-Ft-78 Mapa Gestión'!U109='Tabla Valoración controles'!$D$5,'Tabla Valoración controles'!$F$5,IF(U109=FORMULAS!$A$10,0,'Tabla Valoración controles'!$F$6)))</f>
        <v>0</v>
      </c>
      <c r="W109" s="63"/>
      <c r="X109" s="65">
        <f>+IF(W109='Tabla Valoración controles'!$D$7,'Tabla Valoración controles'!$F$7,IF(U109=FORMULAS!$A$10,0,'Tabla Valoración controles'!$F$8))</f>
        <v>0</v>
      </c>
      <c r="Y109" s="63"/>
      <c r="Z109" s="64">
        <f>+IF(Y109='Tabla Valoración controles'!$D$9,'Tabla Valoración controles'!$F$9,IF(U109=FORMULAS!$A$10,0,'Tabla Valoración controles'!$F$10))</f>
        <v>0</v>
      </c>
      <c r="AA109" s="63"/>
      <c r="AB109" s="64">
        <f>+IF(AA109='Tabla Valoración controles'!$D$9,'Tabla Valoración controles'!$F$9,IF(W109=FORMULAS!$A$10,0,'Tabla Valoración controles'!$F$10))</f>
        <v>0</v>
      </c>
      <c r="AC109" s="63"/>
      <c r="AD109" s="64">
        <f>+IF(AC109='Tabla Valoración controles'!$D$13,'Tabla Valoración controles'!$F$13,'Tabla Valoración controles'!$F$14)</f>
        <v>0</v>
      </c>
      <c r="AE109" s="66"/>
      <c r="AF109" s="67"/>
      <c r="AG109" s="65"/>
      <c r="AH109" s="67"/>
      <c r="AI109" s="65"/>
      <c r="AJ109" s="68"/>
      <c r="AK109" s="63"/>
      <c r="AL109" s="69"/>
      <c r="AM109" s="72"/>
      <c r="AN109" s="70"/>
      <c r="AO109" s="70"/>
      <c r="AP109" s="70"/>
      <c r="AQ109" s="70"/>
      <c r="AR109" s="70"/>
      <c r="AS109" s="70"/>
      <c r="AT109" s="70"/>
      <c r="AU109" s="70"/>
      <c r="AV109" s="70"/>
      <c r="AW109" s="70"/>
      <c r="AX109" s="70"/>
      <c r="AY109" s="70"/>
      <c r="AZ109" s="70"/>
      <c r="BA109" s="70"/>
      <c r="BB109" s="70"/>
      <c r="BC109" s="120">
        <f t="shared" si="81"/>
        <v>0</v>
      </c>
      <c r="BD109" s="120">
        <f t="shared" si="96"/>
        <v>0</v>
      </c>
      <c r="BE109" s="120">
        <f t="shared" si="77"/>
        <v>0.20664000000000002</v>
      </c>
      <c r="BF109" s="275"/>
      <c r="BG109" s="275"/>
      <c r="BH109" s="275"/>
      <c r="BI109" s="275"/>
      <c r="BJ109" s="323"/>
      <c r="BK109" s="272"/>
      <c r="BL109" s="329"/>
      <c r="BM109" s="239"/>
      <c r="BN109" s="239"/>
      <c r="BO109" s="239"/>
      <c r="BP109" s="239"/>
      <c r="BQ109" s="239"/>
      <c r="BR109" s="239"/>
      <c r="BS109" s="267"/>
      <c r="BT109" s="267"/>
      <c r="BU109" s="267"/>
      <c r="BV109" s="267"/>
      <c r="BW109" s="267"/>
      <c r="BX109" s="267"/>
      <c r="BY109" s="267"/>
      <c r="BZ109" s="267"/>
      <c r="CA109" s="267"/>
      <c r="CB109" s="176"/>
      <c r="CC109" s="176"/>
      <c r="CD109" s="124"/>
      <c r="CE109" s="176"/>
      <c r="CF109" s="176"/>
      <c r="CG109" s="176"/>
      <c r="CH109" s="176"/>
      <c r="CI109" s="176"/>
      <c r="CJ109" s="267"/>
      <c r="CK109" s="267"/>
      <c r="CL109" s="267"/>
      <c r="CM109" s="267"/>
      <c r="CN109" s="267"/>
      <c r="CO109" s="267"/>
      <c r="CP109" s="267"/>
      <c r="CQ109" s="267"/>
      <c r="CR109" s="267"/>
      <c r="CS109" s="70"/>
      <c r="CT109" s="70"/>
      <c r="CU109" s="70"/>
    </row>
    <row r="110" spans="1:99" ht="17.25" customHeight="1" x14ac:dyDescent="0.2">
      <c r="A110" s="238"/>
      <c r="B110" s="245"/>
      <c r="C110" s="238"/>
      <c r="D110" s="238"/>
      <c r="E110" s="245"/>
      <c r="F110" s="248"/>
      <c r="G110" s="248"/>
      <c r="H110" s="266"/>
      <c r="I110" s="248"/>
      <c r="J110" s="251"/>
      <c r="K110" s="254"/>
      <c r="L110" s="257"/>
      <c r="M110" s="260"/>
      <c r="N110" s="254"/>
      <c r="O110" s="263"/>
      <c r="P110" s="263"/>
      <c r="Q110" s="273"/>
      <c r="R110" s="62"/>
      <c r="S110" s="51"/>
      <c r="T110" s="122">
        <f>VLOOKUP(U110,FORMULAS!$A$15:$B$18,2,0)</f>
        <v>0</v>
      </c>
      <c r="U110" s="63" t="s">
        <v>164</v>
      </c>
      <c r="V110" s="64">
        <f>+IF(U110='Tabla Valoración controles'!$D$4,'Tabla Valoración controles'!$F$4,IF('208-PLA-Ft-78 Mapa Gestión'!U110='Tabla Valoración controles'!$D$5,'Tabla Valoración controles'!$F$5,IF(U110=FORMULAS!$A$10,0,'Tabla Valoración controles'!$F$6)))</f>
        <v>0</v>
      </c>
      <c r="W110" s="63"/>
      <c r="X110" s="65">
        <f>+IF(W110='Tabla Valoración controles'!$D$7,'Tabla Valoración controles'!$F$7,IF(U110=FORMULAS!$A$10,0,'Tabla Valoración controles'!$F$8))</f>
        <v>0</v>
      </c>
      <c r="Y110" s="63"/>
      <c r="Z110" s="64">
        <f>+IF(Y110='Tabla Valoración controles'!$D$9,'Tabla Valoración controles'!$F$9,IF(U110=FORMULAS!$A$10,0,'Tabla Valoración controles'!$F$10))</f>
        <v>0</v>
      </c>
      <c r="AA110" s="63"/>
      <c r="AB110" s="64">
        <f>+IF(AA110='Tabla Valoración controles'!$D$9,'Tabla Valoración controles'!$F$9,IF(W110=FORMULAS!$A$10,0,'Tabla Valoración controles'!$F$10))</f>
        <v>0</v>
      </c>
      <c r="AC110" s="63"/>
      <c r="AD110" s="64">
        <f>+IF(AC110='Tabla Valoración controles'!$D$13,'Tabla Valoración controles'!$F$13,'Tabla Valoración controles'!$F$14)</f>
        <v>0</v>
      </c>
      <c r="AE110" s="66"/>
      <c r="AF110" s="67"/>
      <c r="AG110" s="65"/>
      <c r="AH110" s="67"/>
      <c r="AI110" s="65"/>
      <c r="AJ110" s="68"/>
      <c r="AK110" s="63"/>
      <c r="AL110" s="69"/>
      <c r="AM110" s="72"/>
      <c r="AN110" s="70"/>
      <c r="AO110" s="70"/>
      <c r="AP110" s="70"/>
      <c r="AQ110" s="70"/>
      <c r="AR110" s="70"/>
      <c r="AS110" s="70"/>
      <c r="AT110" s="70"/>
      <c r="AU110" s="70"/>
      <c r="AV110" s="70"/>
      <c r="AW110" s="70"/>
      <c r="AX110" s="70"/>
      <c r="AY110" s="70"/>
      <c r="AZ110" s="70"/>
      <c r="BA110" s="70"/>
      <c r="BB110" s="70"/>
      <c r="BC110" s="120">
        <f t="shared" si="81"/>
        <v>0</v>
      </c>
      <c r="BD110" s="120">
        <f t="shared" si="96"/>
        <v>0</v>
      </c>
      <c r="BE110" s="120">
        <f t="shared" si="77"/>
        <v>0.20664000000000002</v>
      </c>
      <c r="BF110" s="275"/>
      <c r="BG110" s="275"/>
      <c r="BH110" s="275"/>
      <c r="BI110" s="275"/>
      <c r="BJ110" s="323"/>
      <c r="BK110" s="273"/>
      <c r="BL110" s="330"/>
      <c r="BM110" s="239"/>
      <c r="BN110" s="239"/>
      <c r="BO110" s="239"/>
      <c r="BP110" s="239"/>
      <c r="BQ110" s="239"/>
      <c r="BR110" s="239"/>
      <c r="BS110" s="267"/>
      <c r="BT110" s="267"/>
      <c r="BU110" s="267"/>
      <c r="BV110" s="267"/>
      <c r="BW110" s="267"/>
      <c r="BX110" s="267"/>
      <c r="BY110" s="267"/>
      <c r="BZ110" s="267"/>
      <c r="CA110" s="267"/>
      <c r="CB110" s="176"/>
      <c r="CC110" s="176"/>
      <c r="CD110" s="124"/>
      <c r="CE110" s="176"/>
      <c r="CF110" s="176"/>
      <c r="CG110" s="176"/>
      <c r="CH110" s="176"/>
      <c r="CI110" s="176"/>
      <c r="CJ110" s="267"/>
      <c r="CK110" s="267"/>
      <c r="CL110" s="267"/>
      <c r="CM110" s="267"/>
      <c r="CN110" s="267"/>
      <c r="CO110" s="267"/>
      <c r="CP110" s="267"/>
      <c r="CQ110" s="267"/>
      <c r="CR110" s="267"/>
      <c r="CS110" s="70"/>
      <c r="CT110" s="70"/>
      <c r="CU110" s="70"/>
    </row>
    <row r="111" spans="1:99" ht="173.25" customHeight="1" x14ac:dyDescent="0.2">
      <c r="A111" s="236">
        <v>18</v>
      </c>
      <c r="B111" s="279" t="s">
        <v>181</v>
      </c>
      <c r="C111" s="236" t="str">
        <f>VLOOKUP(B111,FORMULAS!$A$30:$B$46,2,0)</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D111" s="236" t="str">
        <f>VLOOKUP(B111,FORMULAS!$A$30:$C$46,3,0)</f>
        <v xml:space="preserve">Jefe Oficina Asesora de Comunicaciones </v>
      </c>
      <c r="E111" s="243" t="s">
        <v>280</v>
      </c>
      <c r="F111" s="246" t="s">
        <v>368</v>
      </c>
      <c r="G111" s="246" t="s">
        <v>367</v>
      </c>
      <c r="H111" s="264" t="s">
        <v>495</v>
      </c>
      <c r="I111" s="246" t="s">
        <v>111</v>
      </c>
      <c r="J111" s="249">
        <v>26</v>
      </c>
      <c r="K111" s="252" t="str">
        <f>+IF(L111=FORMULAS!$N$2,FORMULAS!$O$2,IF('208-PLA-Ft-78 Mapa Gestión'!L111:L116=FORMULAS!$N$3,FORMULAS!$O$3,IF('208-PLA-Ft-78 Mapa Gestión'!L111:L116=FORMULAS!$N$4,FORMULAS!$O$4,IF('208-PLA-Ft-78 Mapa Gestión'!L111:L116=FORMULAS!$N$5,FORMULAS!$O$5,IF('208-PLA-Ft-78 Mapa Gestión'!L111:L116=FORMULAS!$N$6,FORMULAS!$O$6)))))</f>
        <v>Media</v>
      </c>
      <c r="L111" s="255">
        <f>+IF(J111&lt;=FORMULAS!$M$2,FORMULAS!$N$2,IF('208-PLA-Ft-78 Mapa Gestión'!J111&lt;=FORMULAS!$M$3,FORMULAS!$N$3,IF('208-PLA-Ft-78 Mapa Gestión'!J111&lt;=FORMULAS!$M$4,FORMULAS!$N$4,IF('208-PLA-Ft-78 Mapa Gestión'!J111&lt;=FORMULAS!$M$5,FORMULAS!$N$5,FORMULAS!$N$6))))</f>
        <v>0.6</v>
      </c>
      <c r="M111" s="258" t="s">
        <v>283</v>
      </c>
      <c r="N111" s="252" t="str">
        <f>+IF(M111=FORMULAS!$H$2,FORMULAS!$I$2,IF('208-PLA-Ft-78 Mapa Gestión'!M111:M116=FORMULAS!$H$3,FORMULAS!$I$3,IF('208-PLA-Ft-78 Mapa Gestión'!M111:M116=FORMULAS!$H$4,FORMULAS!$I$4,IF('208-PLA-Ft-78 Mapa Gestión'!M111:M116=FORMULAS!$H$5,FORMULAS!$I$5,IF('208-PLA-Ft-78 Mapa Gestión'!M111:M116=FORMULAS!$H$6,FORMULAS!$I$6,IF('208-PLA-Ft-78 Mapa Gestión'!M111:M116=FORMULAS!$H$7,FORMULAS!$I$7,IF('208-PLA-Ft-78 Mapa Gestión'!M111:M116=FORMULAS!$H$8,FORMULAS!$I$8,IF('208-PLA-Ft-78 Mapa Gestión'!M111:M116=FORMULAS!$H$9,FORMULAS!$I$9,IF('208-PLA-Ft-78 Mapa Gestión'!M111:M116=FORMULAS!$H$10,FORMULAS!$I$10,IF('208-PLA-Ft-78 Mapa Gestión'!M111:M116=FORMULAS!$H$11,FORMULAS!$I$11))))))))))</f>
        <v>Menor</v>
      </c>
      <c r="O111" s="261">
        <f>VLOOKUP(N111,FORMULAS!$I$1:$J$6,2,0)</f>
        <v>0.4</v>
      </c>
      <c r="P111" s="261" t="str">
        <f t="shared" ref="P111" si="97">CONCATENATE(N111,K111)</f>
        <v>MenorMedia</v>
      </c>
      <c r="Q111" s="271" t="str">
        <f>VLOOKUP(P111,FORMULAS!$K$17:$L$42,2,0)</f>
        <v>Moderado</v>
      </c>
      <c r="R111" s="62">
        <v>1</v>
      </c>
      <c r="S111" s="165" t="s">
        <v>496</v>
      </c>
      <c r="T111" s="122" t="str">
        <f>VLOOKUP(U111,FORMULAS!$A$15:$B$18,2,0)</f>
        <v>Probabilidad</v>
      </c>
      <c r="U111" s="63" t="s">
        <v>13</v>
      </c>
      <c r="V111" s="64">
        <f>+IF(U111='Tabla Valoración controles'!$D$4,'Tabla Valoración controles'!$F$4,IF('208-PLA-Ft-78 Mapa Gestión'!U111='Tabla Valoración controles'!$D$5,'Tabla Valoración controles'!$F$5,IF(U111=FORMULAS!$A$10,0,'Tabla Valoración controles'!$F$6)))</f>
        <v>0.25</v>
      </c>
      <c r="W111" s="63" t="s">
        <v>8</v>
      </c>
      <c r="X111" s="65">
        <f>+IF(W111='Tabla Valoración controles'!$D$7,'Tabla Valoración controles'!$F$7,IF(U111=FORMULAS!$A$10,0,'Tabla Valoración controles'!$F$8))</f>
        <v>0.15</v>
      </c>
      <c r="Y111" s="63" t="s">
        <v>18</v>
      </c>
      <c r="Z111" s="64">
        <f>+IF(Y111='Tabla Valoración controles'!$D$9,'Tabla Valoración controles'!$F$9,IF(U111=FORMULAS!$A$10,0,'Tabla Valoración controles'!$F$10))</f>
        <v>0</v>
      </c>
      <c r="AA111" s="63" t="s">
        <v>21</v>
      </c>
      <c r="AB111" s="64">
        <f>+IF(AA111='Tabla Valoración controles'!$D$9,'Tabla Valoración controles'!$F$9,IF(W111=FORMULAS!$A$10,0,'Tabla Valoración controles'!$F$10))</f>
        <v>0</v>
      </c>
      <c r="AC111" s="63" t="s">
        <v>102</v>
      </c>
      <c r="AD111" s="64">
        <f>+IF(AC111='Tabla Valoración controles'!$D$13,'Tabla Valoración controles'!$F$13,'Tabla Valoración controles'!$F$14)</f>
        <v>0</v>
      </c>
      <c r="AE111" s="66"/>
      <c r="AF111" s="67"/>
      <c r="AG111" s="65"/>
      <c r="AH111" s="67"/>
      <c r="AI111" s="65"/>
      <c r="AJ111" s="68"/>
      <c r="AK111" s="63"/>
      <c r="AL111" s="69"/>
      <c r="AM111" s="72"/>
      <c r="AN111" s="70"/>
      <c r="AO111" s="70"/>
      <c r="AP111" s="70"/>
      <c r="AQ111" s="70"/>
      <c r="AR111" s="70"/>
      <c r="AS111" s="70"/>
      <c r="AT111" s="70"/>
      <c r="AU111" s="70"/>
      <c r="AV111" s="70"/>
      <c r="AW111" s="70"/>
      <c r="AX111" s="70"/>
      <c r="AY111" s="70"/>
      <c r="AZ111" s="70"/>
      <c r="BA111" s="70"/>
      <c r="BB111" s="70"/>
      <c r="BC111" s="120">
        <f t="shared" si="81"/>
        <v>0.4</v>
      </c>
      <c r="BD111" s="120">
        <f>+IF(T111=FORMULAS!$A$8,'208-PLA-Ft-78 Mapa Gestión'!BC111*'208-PLA-Ft-78 Mapa Gestión'!L111:L116,'208-PLA-Ft-78 Mapa Gestión'!BC111*'208-PLA-Ft-78 Mapa Gestión'!O111:O116)</f>
        <v>0.24</v>
      </c>
      <c r="BE111" s="120">
        <f>+IF(T111=FORMULAS!$A$8,'208-PLA-Ft-78 Mapa Gestión'!L111:L116-'208-PLA-Ft-78 Mapa Gestión'!BD111,0)</f>
        <v>0.36</v>
      </c>
      <c r="BF111" s="274">
        <f t="shared" ref="BF111" si="98">+BE116</f>
        <v>0.36</v>
      </c>
      <c r="BG111" s="274" t="str">
        <f>+IF(BF111&lt;=FORMULAS!$N$2,FORMULAS!$O$2,IF(BF111&lt;=FORMULAS!$N$3,FORMULAS!$O$3,IF(BF111&lt;=FORMULAS!$N$4,FORMULAS!$O$4,IF(BF111&lt;=FORMULAS!$N$5,FORMULAS!$O$5,FORMULAS!O114))))</f>
        <v>Baja</v>
      </c>
      <c r="BH111" s="274" t="str">
        <f>+IF(T111=FORMULAS!$A$9,BE116,'208-PLA-Ft-78 Mapa Gestión'!N111:N116)</f>
        <v>Menor</v>
      </c>
      <c r="BI111" s="274">
        <f>+IF(T111=FORMULAS!B117,'208-PLA-Ft-78 Mapa Gestión'!BE116,'208-PLA-Ft-78 Mapa Gestión'!O111:O116)</f>
        <v>0.4</v>
      </c>
      <c r="BJ111" s="323" t="str">
        <f t="shared" ref="BJ111" si="99">CONCATENATE(BH111,BG111)</f>
        <v>MenorBaja</v>
      </c>
      <c r="BK111" s="271" t="str">
        <f>VLOOKUP(BJ111,FORMULAS!$K$17:$L$42,2,0)</f>
        <v>Moderado</v>
      </c>
      <c r="BL111" s="328" t="s">
        <v>171</v>
      </c>
      <c r="BM111" s="239" t="s">
        <v>450</v>
      </c>
      <c r="BN111" s="239" t="s">
        <v>370</v>
      </c>
      <c r="BO111" s="331">
        <v>44197</v>
      </c>
      <c r="BP111" s="331">
        <v>44560</v>
      </c>
      <c r="BQ111" s="239" t="s">
        <v>369</v>
      </c>
      <c r="BR111" s="239" t="s">
        <v>371</v>
      </c>
      <c r="BS111" s="267"/>
      <c r="BT111" s="267"/>
      <c r="BU111" s="267"/>
      <c r="BV111" s="267"/>
      <c r="BW111" s="267"/>
      <c r="BX111" s="267"/>
      <c r="BY111" s="267"/>
      <c r="BZ111" s="267"/>
      <c r="CA111" s="267"/>
      <c r="CB111" s="193">
        <v>1</v>
      </c>
      <c r="CC111" s="124" t="s">
        <v>694</v>
      </c>
      <c r="CD111" s="124"/>
      <c r="CE111" s="124" t="s">
        <v>695</v>
      </c>
      <c r="CF111" s="124"/>
      <c r="CG111" s="124" t="s">
        <v>696</v>
      </c>
      <c r="CH111" s="193">
        <v>1</v>
      </c>
      <c r="CI111" s="124" t="s">
        <v>697</v>
      </c>
      <c r="CJ111" s="267"/>
      <c r="CK111" s="267"/>
      <c r="CL111" s="267"/>
      <c r="CM111" s="267"/>
      <c r="CN111" s="267"/>
      <c r="CO111" s="267"/>
      <c r="CP111" s="267"/>
      <c r="CQ111" s="267"/>
      <c r="CR111" s="267"/>
      <c r="CS111" s="190">
        <v>44446</v>
      </c>
      <c r="CT111" s="191" t="s">
        <v>665</v>
      </c>
      <c r="CU111" s="123" t="s">
        <v>670</v>
      </c>
    </row>
    <row r="112" spans="1:99" ht="17.25" customHeight="1" x14ac:dyDescent="0.2">
      <c r="A112" s="237"/>
      <c r="B112" s="280"/>
      <c r="C112" s="237"/>
      <c r="D112" s="237"/>
      <c r="E112" s="244"/>
      <c r="F112" s="247"/>
      <c r="G112" s="247"/>
      <c r="H112" s="265"/>
      <c r="I112" s="247"/>
      <c r="J112" s="250"/>
      <c r="K112" s="253"/>
      <c r="L112" s="256"/>
      <c r="M112" s="259"/>
      <c r="N112" s="253"/>
      <c r="O112" s="262"/>
      <c r="P112" s="262"/>
      <c r="Q112" s="272"/>
      <c r="R112" s="62"/>
      <c r="S112" s="51"/>
      <c r="T112" s="122">
        <f>VLOOKUP(U112,FORMULAS!$A$15:$B$18,2,0)</f>
        <v>0</v>
      </c>
      <c r="U112" s="63" t="s">
        <v>164</v>
      </c>
      <c r="V112" s="64">
        <f>+IF(U112='Tabla Valoración controles'!$D$4,'Tabla Valoración controles'!$F$4,IF('208-PLA-Ft-78 Mapa Gestión'!U112='Tabla Valoración controles'!$D$5,'Tabla Valoración controles'!$F$5,IF(U112=FORMULAS!$A$10,0,'Tabla Valoración controles'!$F$6)))</f>
        <v>0</v>
      </c>
      <c r="W112" s="63"/>
      <c r="X112" s="65">
        <f>+IF(W112='Tabla Valoración controles'!$D$7,'Tabla Valoración controles'!$F$7,IF(U112=FORMULAS!$A$10,0,'Tabla Valoración controles'!$F$8))</f>
        <v>0</v>
      </c>
      <c r="Y112" s="63"/>
      <c r="Z112" s="64">
        <f>+IF(Y112='Tabla Valoración controles'!$D$9,'Tabla Valoración controles'!$F$9,IF(U112=FORMULAS!$A$10,0,'Tabla Valoración controles'!$F$10))</f>
        <v>0</v>
      </c>
      <c r="AA112" s="63"/>
      <c r="AB112" s="64">
        <f>+IF(AA112='Tabla Valoración controles'!$D$9,'Tabla Valoración controles'!$F$9,IF(W112=FORMULAS!$A$10,0,'Tabla Valoración controles'!$F$10))</f>
        <v>0</v>
      </c>
      <c r="AC112" s="63"/>
      <c r="AD112" s="64">
        <f>+IF(AC112='Tabla Valoración controles'!$D$13,'Tabla Valoración controles'!$F$13,'Tabla Valoración controles'!$F$14)</f>
        <v>0</v>
      </c>
      <c r="AE112" s="66"/>
      <c r="AF112" s="67"/>
      <c r="AG112" s="65"/>
      <c r="AH112" s="67"/>
      <c r="AI112" s="65"/>
      <c r="AJ112" s="68"/>
      <c r="AK112" s="63"/>
      <c r="AL112" s="69"/>
      <c r="AM112" s="72"/>
      <c r="AN112" s="70"/>
      <c r="AO112" s="70"/>
      <c r="AP112" s="70"/>
      <c r="AQ112" s="70"/>
      <c r="AR112" s="70"/>
      <c r="AS112" s="70"/>
      <c r="AT112" s="70"/>
      <c r="AU112" s="70"/>
      <c r="AV112" s="70"/>
      <c r="AW112" s="70"/>
      <c r="AX112" s="70"/>
      <c r="AY112" s="70"/>
      <c r="AZ112" s="70"/>
      <c r="BA112" s="70"/>
      <c r="BB112" s="70"/>
      <c r="BC112" s="120">
        <f t="shared" si="81"/>
        <v>0</v>
      </c>
      <c r="BD112" s="120">
        <f t="shared" ref="BD112" si="100">+BC112*BE111</f>
        <v>0</v>
      </c>
      <c r="BE112" s="120">
        <f t="shared" ref="BE112" si="101">+BE111-BD112</f>
        <v>0.36</v>
      </c>
      <c r="BF112" s="275"/>
      <c r="BG112" s="275"/>
      <c r="BH112" s="275"/>
      <c r="BI112" s="275"/>
      <c r="BJ112" s="323"/>
      <c r="BK112" s="272"/>
      <c r="BL112" s="329"/>
      <c r="BM112" s="239"/>
      <c r="BN112" s="239"/>
      <c r="BO112" s="239"/>
      <c r="BP112" s="239"/>
      <c r="BQ112" s="239"/>
      <c r="BR112" s="239"/>
      <c r="BS112" s="267"/>
      <c r="BT112" s="267"/>
      <c r="BU112" s="267"/>
      <c r="BV112" s="267"/>
      <c r="BW112" s="267"/>
      <c r="BX112" s="267"/>
      <c r="BY112" s="267"/>
      <c r="BZ112" s="267"/>
      <c r="CA112" s="267"/>
      <c r="CB112" s="124"/>
      <c r="CC112" s="124"/>
      <c r="CD112" s="124"/>
      <c r="CE112" s="124"/>
      <c r="CF112" s="124"/>
      <c r="CG112" s="124"/>
      <c r="CH112" s="124"/>
      <c r="CI112" s="124"/>
      <c r="CJ112" s="267"/>
      <c r="CK112" s="267"/>
      <c r="CL112" s="267"/>
      <c r="CM112" s="267"/>
      <c r="CN112" s="267"/>
      <c r="CO112" s="267"/>
      <c r="CP112" s="267"/>
      <c r="CQ112" s="267"/>
      <c r="CR112" s="267"/>
      <c r="CS112" s="70"/>
      <c r="CT112" s="70"/>
      <c r="CU112" s="70"/>
    </row>
    <row r="113" spans="1:99" ht="17.25" customHeight="1" x14ac:dyDescent="0.2">
      <c r="A113" s="237"/>
      <c r="B113" s="280"/>
      <c r="C113" s="237"/>
      <c r="D113" s="237"/>
      <c r="E113" s="244"/>
      <c r="F113" s="247"/>
      <c r="G113" s="247"/>
      <c r="H113" s="265"/>
      <c r="I113" s="247"/>
      <c r="J113" s="250"/>
      <c r="K113" s="253"/>
      <c r="L113" s="256"/>
      <c r="M113" s="259"/>
      <c r="N113" s="253"/>
      <c r="O113" s="262"/>
      <c r="P113" s="262"/>
      <c r="Q113" s="272"/>
      <c r="R113" s="62"/>
      <c r="S113" s="51"/>
      <c r="T113" s="122">
        <f>VLOOKUP(U113,FORMULAS!$A$15:$B$18,2,0)</f>
        <v>0</v>
      </c>
      <c r="U113" s="63" t="s">
        <v>164</v>
      </c>
      <c r="V113" s="64">
        <f>+IF(U113='Tabla Valoración controles'!$D$4,'Tabla Valoración controles'!$F$4,IF('208-PLA-Ft-78 Mapa Gestión'!U113='Tabla Valoración controles'!$D$5,'Tabla Valoración controles'!$F$5,IF(U113=FORMULAS!$A$10,0,'Tabla Valoración controles'!$F$6)))</f>
        <v>0</v>
      </c>
      <c r="W113" s="63"/>
      <c r="X113" s="65">
        <f>+IF(W113='Tabla Valoración controles'!$D$7,'Tabla Valoración controles'!$F$7,IF(U113=FORMULAS!$A$10,0,'Tabla Valoración controles'!$F$8))</f>
        <v>0</v>
      </c>
      <c r="Y113" s="63"/>
      <c r="Z113" s="64">
        <f>+IF(Y113='Tabla Valoración controles'!$D$9,'Tabla Valoración controles'!$F$9,IF(U113=FORMULAS!$A$10,0,'Tabla Valoración controles'!$F$10))</f>
        <v>0</v>
      </c>
      <c r="AA113" s="63"/>
      <c r="AB113" s="64">
        <f>+IF(AA113='Tabla Valoración controles'!$D$9,'Tabla Valoración controles'!$F$9,IF(W113=FORMULAS!$A$10,0,'Tabla Valoración controles'!$F$10))</f>
        <v>0</v>
      </c>
      <c r="AC113" s="63"/>
      <c r="AD113" s="64">
        <f>+IF(AC113='Tabla Valoración controles'!$D$13,'Tabla Valoración controles'!$F$13,'Tabla Valoración controles'!$F$14)</f>
        <v>0</v>
      </c>
      <c r="AE113" s="66"/>
      <c r="AF113" s="67"/>
      <c r="AG113" s="65"/>
      <c r="AH113" s="67"/>
      <c r="AI113" s="65"/>
      <c r="AJ113" s="68"/>
      <c r="AK113" s="63"/>
      <c r="AL113" s="69"/>
      <c r="AM113" s="72"/>
      <c r="AN113" s="70"/>
      <c r="AO113" s="70"/>
      <c r="AP113" s="70"/>
      <c r="AQ113" s="70"/>
      <c r="AR113" s="70"/>
      <c r="AS113" s="70"/>
      <c r="AT113" s="70"/>
      <c r="AU113" s="70"/>
      <c r="AV113" s="70"/>
      <c r="AW113" s="70"/>
      <c r="AX113" s="70"/>
      <c r="AY113" s="70"/>
      <c r="AZ113" s="70"/>
      <c r="BA113" s="70"/>
      <c r="BB113" s="70"/>
      <c r="BC113" s="120">
        <f t="shared" si="81"/>
        <v>0</v>
      </c>
      <c r="BD113" s="120">
        <f t="shared" ref="BD113:BD116" si="102">+BD112*BC113</f>
        <v>0</v>
      </c>
      <c r="BE113" s="120">
        <f t="shared" si="77"/>
        <v>0.36</v>
      </c>
      <c r="BF113" s="275"/>
      <c r="BG113" s="275"/>
      <c r="BH113" s="275"/>
      <c r="BI113" s="275"/>
      <c r="BJ113" s="323"/>
      <c r="BK113" s="272"/>
      <c r="BL113" s="329"/>
      <c r="BM113" s="239"/>
      <c r="BN113" s="239"/>
      <c r="BO113" s="239"/>
      <c r="BP113" s="239"/>
      <c r="BQ113" s="239"/>
      <c r="BR113" s="239"/>
      <c r="BS113" s="267"/>
      <c r="BT113" s="267"/>
      <c r="BU113" s="267"/>
      <c r="BV113" s="267"/>
      <c r="BW113" s="267"/>
      <c r="BX113" s="267"/>
      <c r="BY113" s="267"/>
      <c r="BZ113" s="267"/>
      <c r="CA113" s="267"/>
      <c r="CB113" s="124"/>
      <c r="CC113" s="124"/>
      <c r="CD113" s="124"/>
      <c r="CE113" s="124"/>
      <c r="CF113" s="124"/>
      <c r="CG113" s="124"/>
      <c r="CH113" s="124"/>
      <c r="CI113" s="124"/>
      <c r="CJ113" s="267"/>
      <c r="CK113" s="267"/>
      <c r="CL113" s="267"/>
      <c r="CM113" s="267"/>
      <c r="CN113" s="267"/>
      <c r="CO113" s="267"/>
      <c r="CP113" s="267"/>
      <c r="CQ113" s="267"/>
      <c r="CR113" s="267"/>
      <c r="CS113" s="70"/>
      <c r="CT113" s="70"/>
      <c r="CU113" s="70"/>
    </row>
    <row r="114" spans="1:99" ht="17.25" customHeight="1" x14ac:dyDescent="0.2">
      <c r="A114" s="237"/>
      <c r="B114" s="280"/>
      <c r="C114" s="237"/>
      <c r="D114" s="237"/>
      <c r="E114" s="244"/>
      <c r="F114" s="247"/>
      <c r="G114" s="247"/>
      <c r="H114" s="265"/>
      <c r="I114" s="247"/>
      <c r="J114" s="250"/>
      <c r="K114" s="253"/>
      <c r="L114" s="256"/>
      <c r="M114" s="259"/>
      <c r="N114" s="253"/>
      <c r="O114" s="262"/>
      <c r="P114" s="262"/>
      <c r="Q114" s="272"/>
      <c r="R114" s="62"/>
      <c r="S114" s="51"/>
      <c r="T114" s="122">
        <f>VLOOKUP(U114,FORMULAS!$A$15:$B$18,2,0)</f>
        <v>0</v>
      </c>
      <c r="U114" s="63" t="s">
        <v>164</v>
      </c>
      <c r="V114" s="64">
        <f>+IF(U114='Tabla Valoración controles'!$D$4,'Tabla Valoración controles'!$F$4,IF('208-PLA-Ft-78 Mapa Gestión'!U114='Tabla Valoración controles'!$D$5,'Tabla Valoración controles'!$F$5,IF(U114=FORMULAS!$A$10,0,'Tabla Valoración controles'!$F$6)))</f>
        <v>0</v>
      </c>
      <c r="W114" s="63"/>
      <c r="X114" s="65">
        <f>+IF(W114='Tabla Valoración controles'!$D$7,'Tabla Valoración controles'!$F$7,IF(U114=FORMULAS!$A$10,0,'Tabla Valoración controles'!$F$8))</f>
        <v>0</v>
      </c>
      <c r="Y114" s="63"/>
      <c r="Z114" s="64">
        <f>+IF(Y114='Tabla Valoración controles'!$D$9,'Tabla Valoración controles'!$F$9,IF(U114=FORMULAS!$A$10,0,'Tabla Valoración controles'!$F$10))</f>
        <v>0</v>
      </c>
      <c r="AA114" s="63"/>
      <c r="AB114" s="64">
        <f>+IF(AA114='Tabla Valoración controles'!$D$9,'Tabla Valoración controles'!$F$9,IF(W114=FORMULAS!$A$10,0,'Tabla Valoración controles'!$F$10))</f>
        <v>0</v>
      </c>
      <c r="AC114" s="63"/>
      <c r="AD114" s="64">
        <f>+IF(AC114='Tabla Valoración controles'!$D$13,'Tabla Valoración controles'!$F$13,'Tabla Valoración controles'!$F$14)</f>
        <v>0</v>
      </c>
      <c r="AE114" s="66"/>
      <c r="AF114" s="67"/>
      <c r="AG114" s="65"/>
      <c r="AH114" s="67"/>
      <c r="AI114" s="65"/>
      <c r="AJ114" s="68"/>
      <c r="AK114" s="63"/>
      <c r="AL114" s="69"/>
      <c r="AM114" s="72"/>
      <c r="AN114" s="70"/>
      <c r="AO114" s="70"/>
      <c r="AP114" s="70"/>
      <c r="AQ114" s="70"/>
      <c r="AR114" s="70"/>
      <c r="AS114" s="70"/>
      <c r="AT114" s="70"/>
      <c r="AU114" s="70"/>
      <c r="AV114" s="70"/>
      <c r="AW114" s="70"/>
      <c r="AX114" s="70"/>
      <c r="AY114" s="70"/>
      <c r="AZ114" s="70"/>
      <c r="BA114" s="70"/>
      <c r="BB114" s="70"/>
      <c r="BC114" s="120">
        <f t="shared" si="81"/>
        <v>0</v>
      </c>
      <c r="BD114" s="120">
        <f t="shared" si="102"/>
        <v>0</v>
      </c>
      <c r="BE114" s="120">
        <f t="shared" si="77"/>
        <v>0.36</v>
      </c>
      <c r="BF114" s="275"/>
      <c r="BG114" s="275"/>
      <c r="BH114" s="275"/>
      <c r="BI114" s="275"/>
      <c r="BJ114" s="323"/>
      <c r="BK114" s="272"/>
      <c r="BL114" s="329"/>
      <c r="BM114" s="239"/>
      <c r="BN114" s="239"/>
      <c r="BO114" s="239"/>
      <c r="BP114" s="239"/>
      <c r="BQ114" s="239"/>
      <c r="BR114" s="239"/>
      <c r="BS114" s="267"/>
      <c r="BT114" s="267"/>
      <c r="BU114" s="267"/>
      <c r="BV114" s="267"/>
      <c r="BW114" s="267"/>
      <c r="BX114" s="267"/>
      <c r="BY114" s="267"/>
      <c r="BZ114" s="267"/>
      <c r="CA114" s="267"/>
      <c r="CB114" s="124"/>
      <c r="CC114" s="124"/>
      <c r="CD114" s="124"/>
      <c r="CE114" s="124"/>
      <c r="CF114" s="124"/>
      <c r="CG114" s="124"/>
      <c r="CH114" s="124"/>
      <c r="CI114" s="124"/>
      <c r="CJ114" s="267"/>
      <c r="CK114" s="267"/>
      <c r="CL114" s="267"/>
      <c r="CM114" s="267"/>
      <c r="CN114" s="267"/>
      <c r="CO114" s="267"/>
      <c r="CP114" s="267"/>
      <c r="CQ114" s="267"/>
      <c r="CR114" s="267"/>
      <c r="CS114" s="70"/>
      <c r="CT114" s="70"/>
      <c r="CU114" s="70"/>
    </row>
    <row r="115" spans="1:99" ht="17.25" customHeight="1" x14ac:dyDescent="0.2">
      <c r="A115" s="237"/>
      <c r="B115" s="280"/>
      <c r="C115" s="237"/>
      <c r="D115" s="237"/>
      <c r="E115" s="244"/>
      <c r="F115" s="247"/>
      <c r="G115" s="247"/>
      <c r="H115" s="265"/>
      <c r="I115" s="247"/>
      <c r="J115" s="250"/>
      <c r="K115" s="253"/>
      <c r="L115" s="256"/>
      <c r="M115" s="259"/>
      <c r="N115" s="253"/>
      <c r="O115" s="262"/>
      <c r="P115" s="262"/>
      <c r="Q115" s="272"/>
      <c r="R115" s="62"/>
      <c r="S115" s="51"/>
      <c r="T115" s="122">
        <f>VLOOKUP(U115,FORMULAS!$A$15:$B$18,2,0)</f>
        <v>0</v>
      </c>
      <c r="U115" s="63" t="s">
        <v>164</v>
      </c>
      <c r="V115" s="64">
        <f>+IF(U115='Tabla Valoración controles'!$D$4,'Tabla Valoración controles'!$F$4,IF('208-PLA-Ft-78 Mapa Gestión'!U115='Tabla Valoración controles'!$D$5,'Tabla Valoración controles'!$F$5,IF(U115=FORMULAS!$A$10,0,'Tabla Valoración controles'!$F$6)))</f>
        <v>0</v>
      </c>
      <c r="W115" s="63"/>
      <c r="X115" s="65">
        <f>+IF(W115='Tabla Valoración controles'!$D$7,'Tabla Valoración controles'!$F$7,IF(U115=FORMULAS!$A$10,0,'Tabla Valoración controles'!$F$8))</f>
        <v>0</v>
      </c>
      <c r="Y115" s="63"/>
      <c r="Z115" s="64">
        <f>+IF(Y115='Tabla Valoración controles'!$D$9,'Tabla Valoración controles'!$F$9,IF(U115=FORMULAS!$A$10,0,'Tabla Valoración controles'!$F$10))</f>
        <v>0</v>
      </c>
      <c r="AA115" s="63"/>
      <c r="AB115" s="64">
        <f>+IF(AA115='Tabla Valoración controles'!$D$9,'Tabla Valoración controles'!$F$9,IF(W115=FORMULAS!$A$10,0,'Tabla Valoración controles'!$F$10))</f>
        <v>0</v>
      </c>
      <c r="AC115" s="63"/>
      <c r="AD115" s="64">
        <f>+IF(AC115='Tabla Valoración controles'!$D$13,'Tabla Valoración controles'!$F$13,'Tabla Valoración controles'!$F$14)</f>
        <v>0</v>
      </c>
      <c r="AE115" s="66"/>
      <c r="AF115" s="67"/>
      <c r="AG115" s="65"/>
      <c r="AH115" s="67"/>
      <c r="AI115" s="65"/>
      <c r="AJ115" s="68"/>
      <c r="AK115" s="63"/>
      <c r="AL115" s="69"/>
      <c r="AM115" s="72"/>
      <c r="AN115" s="70"/>
      <c r="AO115" s="70"/>
      <c r="AP115" s="70"/>
      <c r="AQ115" s="70"/>
      <c r="AR115" s="70"/>
      <c r="AS115" s="70"/>
      <c r="AT115" s="70"/>
      <c r="AU115" s="70"/>
      <c r="AV115" s="70"/>
      <c r="AW115" s="70"/>
      <c r="AX115" s="70"/>
      <c r="AY115" s="70"/>
      <c r="AZ115" s="70"/>
      <c r="BA115" s="70"/>
      <c r="BB115" s="70"/>
      <c r="BC115" s="120">
        <f t="shared" si="81"/>
        <v>0</v>
      </c>
      <c r="BD115" s="120">
        <f t="shared" si="102"/>
        <v>0</v>
      </c>
      <c r="BE115" s="120">
        <f t="shared" si="77"/>
        <v>0.36</v>
      </c>
      <c r="BF115" s="275"/>
      <c r="BG115" s="275"/>
      <c r="BH115" s="275"/>
      <c r="BI115" s="275"/>
      <c r="BJ115" s="323"/>
      <c r="BK115" s="272"/>
      <c r="BL115" s="329"/>
      <c r="BM115" s="239"/>
      <c r="BN115" s="239"/>
      <c r="BO115" s="239"/>
      <c r="BP115" s="239"/>
      <c r="BQ115" s="239"/>
      <c r="BR115" s="239"/>
      <c r="BS115" s="267"/>
      <c r="BT115" s="267"/>
      <c r="BU115" s="267"/>
      <c r="BV115" s="267"/>
      <c r="BW115" s="267"/>
      <c r="BX115" s="267"/>
      <c r="BY115" s="267"/>
      <c r="BZ115" s="267"/>
      <c r="CA115" s="267"/>
      <c r="CB115" s="124"/>
      <c r="CC115" s="124"/>
      <c r="CD115" s="124"/>
      <c r="CE115" s="124"/>
      <c r="CF115" s="124"/>
      <c r="CG115" s="124"/>
      <c r="CH115" s="124"/>
      <c r="CI115" s="124"/>
      <c r="CJ115" s="267"/>
      <c r="CK115" s="267"/>
      <c r="CL115" s="267"/>
      <c r="CM115" s="267"/>
      <c r="CN115" s="267"/>
      <c r="CO115" s="267"/>
      <c r="CP115" s="267"/>
      <c r="CQ115" s="267"/>
      <c r="CR115" s="267"/>
      <c r="CS115" s="70"/>
      <c r="CT115" s="70"/>
      <c r="CU115" s="70"/>
    </row>
    <row r="116" spans="1:99" ht="17.25" customHeight="1" x14ac:dyDescent="0.2">
      <c r="A116" s="238"/>
      <c r="B116" s="281"/>
      <c r="C116" s="238"/>
      <c r="D116" s="238"/>
      <c r="E116" s="245"/>
      <c r="F116" s="248"/>
      <c r="G116" s="248"/>
      <c r="H116" s="266"/>
      <c r="I116" s="248"/>
      <c r="J116" s="251"/>
      <c r="K116" s="254"/>
      <c r="L116" s="257"/>
      <c r="M116" s="260"/>
      <c r="N116" s="254"/>
      <c r="O116" s="263"/>
      <c r="P116" s="263"/>
      <c r="Q116" s="273"/>
      <c r="R116" s="62"/>
      <c r="S116" s="51"/>
      <c r="T116" s="122">
        <f>VLOOKUP(U116,FORMULAS!$A$15:$B$18,2,0)</f>
        <v>0</v>
      </c>
      <c r="U116" s="63" t="s">
        <v>164</v>
      </c>
      <c r="V116" s="64">
        <f>+IF(U116='Tabla Valoración controles'!$D$4,'Tabla Valoración controles'!$F$4,IF('208-PLA-Ft-78 Mapa Gestión'!U116='Tabla Valoración controles'!$D$5,'Tabla Valoración controles'!$F$5,IF(U116=FORMULAS!$A$10,0,'Tabla Valoración controles'!$F$6)))</f>
        <v>0</v>
      </c>
      <c r="W116" s="63"/>
      <c r="X116" s="65">
        <f>+IF(W116='Tabla Valoración controles'!$D$7,'Tabla Valoración controles'!$F$7,IF(U116=FORMULAS!$A$10,0,'Tabla Valoración controles'!$F$8))</f>
        <v>0</v>
      </c>
      <c r="Y116" s="63"/>
      <c r="Z116" s="64">
        <f>+IF(Y116='Tabla Valoración controles'!$D$9,'Tabla Valoración controles'!$F$9,IF(U116=FORMULAS!$A$10,0,'Tabla Valoración controles'!$F$10))</f>
        <v>0</v>
      </c>
      <c r="AA116" s="63"/>
      <c r="AB116" s="64">
        <f>+IF(AA116='Tabla Valoración controles'!$D$9,'Tabla Valoración controles'!$F$9,IF(W116=FORMULAS!$A$10,0,'Tabla Valoración controles'!$F$10))</f>
        <v>0</v>
      </c>
      <c r="AC116" s="63"/>
      <c r="AD116" s="64">
        <f>+IF(AC116='Tabla Valoración controles'!$D$13,'Tabla Valoración controles'!$F$13,'Tabla Valoración controles'!$F$14)</f>
        <v>0</v>
      </c>
      <c r="AE116" s="66"/>
      <c r="AF116" s="67"/>
      <c r="AG116" s="65"/>
      <c r="AH116" s="67"/>
      <c r="AI116" s="65"/>
      <c r="AJ116" s="68"/>
      <c r="AK116" s="63"/>
      <c r="AL116" s="69"/>
      <c r="AM116" s="72"/>
      <c r="AN116" s="70"/>
      <c r="AO116" s="70"/>
      <c r="AP116" s="70"/>
      <c r="AQ116" s="70"/>
      <c r="AR116" s="70"/>
      <c r="AS116" s="70"/>
      <c r="AT116" s="70"/>
      <c r="AU116" s="70"/>
      <c r="AV116" s="70"/>
      <c r="AW116" s="70"/>
      <c r="AX116" s="70"/>
      <c r="AY116" s="70"/>
      <c r="AZ116" s="70"/>
      <c r="BA116" s="70"/>
      <c r="BB116" s="70"/>
      <c r="BC116" s="120">
        <f t="shared" si="81"/>
        <v>0</v>
      </c>
      <c r="BD116" s="120">
        <f t="shared" si="102"/>
        <v>0</v>
      </c>
      <c r="BE116" s="120">
        <f t="shared" si="77"/>
        <v>0.36</v>
      </c>
      <c r="BF116" s="275"/>
      <c r="BG116" s="275"/>
      <c r="BH116" s="275"/>
      <c r="BI116" s="275"/>
      <c r="BJ116" s="323"/>
      <c r="BK116" s="273"/>
      <c r="BL116" s="330"/>
      <c r="BM116" s="239"/>
      <c r="BN116" s="239"/>
      <c r="BO116" s="239"/>
      <c r="BP116" s="239"/>
      <c r="BQ116" s="239"/>
      <c r="BR116" s="239"/>
      <c r="BS116" s="267"/>
      <c r="BT116" s="267"/>
      <c r="BU116" s="267"/>
      <c r="BV116" s="267"/>
      <c r="BW116" s="267"/>
      <c r="BX116" s="267"/>
      <c r="BY116" s="267"/>
      <c r="BZ116" s="267"/>
      <c r="CA116" s="267"/>
      <c r="CB116" s="124"/>
      <c r="CC116" s="124"/>
      <c r="CD116" s="124"/>
      <c r="CE116" s="124"/>
      <c r="CF116" s="124"/>
      <c r="CG116" s="124"/>
      <c r="CH116" s="124"/>
      <c r="CI116" s="124"/>
      <c r="CJ116" s="267"/>
      <c r="CK116" s="267"/>
      <c r="CL116" s="267"/>
      <c r="CM116" s="267"/>
      <c r="CN116" s="267"/>
      <c r="CO116" s="267"/>
      <c r="CP116" s="267"/>
      <c r="CQ116" s="267"/>
      <c r="CR116" s="267"/>
      <c r="CS116" s="70"/>
      <c r="CT116" s="70"/>
      <c r="CU116" s="70"/>
    </row>
    <row r="117" spans="1:99" ht="89.25" x14ac:dyDescent="0.2">
      <c r="A117" s="236">
        <v>19</v>
      </c>
      <c r="B117" s="243" t="s">
        <v>200</v>
      </c>
      <c r="C117" s="236" t="str">
        <f>VLOOKUP(B117,FORMULAS!$A$30:$B$46,2,0)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117" s="236" t="str">
        <f>VLOOKUP(B117,FORMULAS!$A$30:$C$46,3,0)</f>
        <v xml:space="preserve">Subdirector Administrativo </v>
      </c>
      <c r="E117" s="243" t="s">
        <v>115</v>
      </c>
      <c r="F117" s="246" t="s">
        <v>373</v>
      </c>
      <c r="G117" s="246" t="s">
        <v>372</v>
      </c>
      <c r="H117" s="264" t="s">
        <v>497</v>
      </c>
      <c r="I117" s="246" t="s">
        <v>281</v>
      </c>
      <c r="J117" s="249">
        <v>250</v>
      </c>
      <c r="K117" s="252" t="str">
        <f>+IF(L117=FORMULAS!$N$2,FORMULAS!$O$2,IF('208-PLA-Ft-78 Mapa Gestión'!L117:L122=FORMULAS!$N$3,FORMULAS!$O$3,IF('208-PLA-Ft-78 Mapa Gestión'!L117:L122=FORMULAS!$N$4,FORMULAS!$O$4,IF('208-PLA-Ft-78 Mapa Gestión'!L117:L122=FORMULAS!$N$5,FORMULAS!$O$5,IF('208-PLA-Ft-78 Mapa Gestión'!L117:L122=FORMULAS!$N$6,FORMULAS!$O$6)))))</f>
        <v>Media</v>
      </c>
      <c r="L117" s="255">
        <f>+IF(J117&lt;=FORMULAS!$M$2,FORMULAS!$N$2,IF('208-PLA-Ft-78 Mapa Gestión'!J117&lt;=FORMULAS!$M$3,FORMULAS!$N$3,IF('208-PLA-Ft-78 Mapa Gestión'!J117&lt;=FORMULAS!$M$4,FORMULAS!$N$4,IF('208-PLA-Ft-78 Mapa Gestión'!J117&lt;=FORMULAS!$M$5,FORMULAS!$N$5,FORMULAS!$N$6))))</f>
        <v>0.6</v>
      </c>
      <c r="M117" s="258" t="s">
        <v>93</v>
      </c>
      <c r="N117" s="252" t="str">
        <f>+IF(M117=FORMULAS!$H$2,FORMULAS!$I$2,IF('208-PLA-Ft-78 Mapa Gestión'!M117:M122=FORMULAS!$H$3,FORMULAS!$I$3,IF('208-PLA-Ft-78 Mapa Gestión'!M117:M122=FORMULAS!$H$4,FORMULAS!$I$4,IF('208-PLA-Ft-78 Mapa Gestión'!M117:M122=FORMULAS!$H$5,FORMULAS!$I$5,IF('208-PLA-Ft-78 Mapa Gestión'!M117:M122=FORMULAS!$H$6,FORMULAS!$I$6,IF('208-PLA-Ft-78 Mapa Gestión'!M117:M122=FORMULAS!$H$7,FORMULAS!$I$7,IF('208-PLA-Ft-78 Mapa Gestión'!M117:M122=FORMULAS!$H$8,FORMULAS!$I$8,IF('208-PLA-Ft-78 Mapa Gestión'!M117:M122=FORMULAS!$H$9,FORMULAS!$I$9,IF('208-PLA-Ft-78 Mapa Gestión'!M117:M122=FORMULAS!$H$10,FORMULAS!$I$10,IF('208-PLA-Ft-78 Mapa Gestión'!M117:M122=FORMULAS!$H$11,FORMULAS!$I$11))))))))))</f>
        <v>Moderado</v>
      </c>
      <c r="O117" s="261">
        <f>VLOOKUP(N117,FORMULAS!$I$1:$J$6,2,0)</f>
        <v>0.6</v>
      </c>
      <c r="P117" s="261" t="str">
        <f t="shared" ref="P117" si="103">CONCATENATE(N117,K117)</f>
        <v>ModeradoMedia</v>
      </c>
      <c r="Q117" s="271" t="str">
        <f>VLOOKUP(P117,FORMULAS!$K$17:$L$42,2,0)</f>
        <v>Moderado</v>
      </c>
      <c r="R117" s="62">
        <v>1</v>
      </c>
      <c r="S117" s="51" t="s">
        <v>553</v>
      </c>
      <c r="T117" s="122" t="str">
        <f>VLOOKUP(U117,FORMULAS!$A$15:$B$18,2,0)</f>
        <v>Probabilidad</v>
      </c>
      <c r="U117" s="63" t="s">
        <v>14</v>
      </c>
      <c r="V117" s="64">
        <f>+IF(U117='Tabla Valoración controles'!$D$4,'Tabla Valoración controles'!$F$4,IF('208-PLA-Ft-78 Mapa Gestión'!U117='Tabla Valoración controles'!$D$5,'Tabla Valoración controles'!$F$5,IF(U117=FORMULAS!$A$10,0,'Tabla Valoración controles'!$F$6)))</f>
        <v>0.15</v>
      </c>
      <c r="W117" s="63" t="s">
        <v>8</v>
      </c>
      <c r="X117" s="65">
        <f>+IF(W117='Tabla Valoración controles'!$D$7,'Tabla Valoración controles'!$F$7,IF(U117=FORMULAS!$A$10,0,'Tabla Valoración controles'!$F$8))</f>
        <v>0.15</v>
      </c>
      <c r="Y117" s="63" t="s">
        <v>19</v>
      </c>
      <c r="Z117" s="64">
        <f>+IF(Y117='Tabla Valoración controles'!$D$9,'Tabla Valoración controles'!$F$9,IF(U117=FORMULAS!$A$10,0,'Tabla Valoración controles'!$F$10))</f>
        <v>0</v>
      </c>
      <c r="AA117" s="63" t="s">
        <v>22</v>
      </c>
      <c r="AB117" s="64">
        <f>+IF(AA117='Tabla Valoración controles'!$D$9,'Tabla Valoración controles'!$F$9,IF(W117=FORMULAS!$A$10,0,'Tabla Valoración controles'!$F$10))</f>
        <v>0</v>
      </c>
      <c r="AC117" s="63" t="s">
        <v>102</v>
      </c>
      <c r="AD117" s="64">
        <f>+IF(AC117='Tabla Valoración controles'!$D$13,'Tabla Valoración controles'!$F$13,'Tabla Valoración controles'!$F$14)</f>
        <v>0</v>
      </c>
      <c r="AE117" s="66"/>
      <c r="AF117" s="67"/>
      <c r="AG117" s="65"/>
      <c r="AH117" s="67"/>
      <c r="AI117" s="65"/>
      <c r="AJ117" s="68"/>
      <c r="AK117" s="63"/>
      <c r="AL117" s="69"/>
      <c r="AM117" s="72"/>
      <c r="AN117" s="70"/>
      <c r="AO117" s="70"/>
      <c r="AP117" s="70"/>
      <c r="AQ117" s="70"/>
      <c r="AR117" s="70"/>
      <c r="AS117" s="70"/>
      <c r="AT117" s="70"/>
      <c r="AU117" s="70"/>
      <c r="AV117" s="70"/>
      <c r="AW117" s="70"/>
      <c r="AX117" s="70"/>
      <c r="AY117" s="70"/>
      <c r="AZ117" s="70"/>
      <c r="BA117" s="70"/>
      <c r="BB117" s="70"/>
      <c r="BC117" s="120">
        <f t="shared" si="81"/>
        <v>0.3</v>
      </c>
      <c r="BD117" s="120">
        <f>+IF(T117=FORMULAS!$A$8,'208-PLA-Ft-78 Mapa Gestión'!BC117*'208-PLA-Ft-78 Mapa Gestión'!L117:L122,'208-PLA-Ft-78 Mapa Gestión'!BC117*'208-PLA-Ft-78 Mapa Gestión'!O117:O122)</f>
        <v>0.18</v>
      </c>
      <c r="BE117" s="120">
        <f>+IF(T117=FORMULAS!$A$8,'208-PLA-Ft-78 Mapa Gestión'!L117:L122-'208-PLA-Ft-78 Mapa Gestión'!BD117,0)</f>
        <v>0.42</v>
      </c>
      <c r="BF117" s="274">
        <f t="shared" ref="BF117" si="104">+BE122</f>
        <v>0.29399999999999998</v>
      </c>
      <c r="BG117" s="274" t="str">
        <f>+IF(BF117&lt;=FORMULAS!$N$2,FORMULAS!$O$2,IF(BF117&lt;=FORMULAS!$N$3,FORMULAS!$O$3,IF(BF117&lt;=FORMULAS!$N$4,FORMULAS!$O$4,IF(BF117&lt;=FORMULAS!$N$5,FORMULAS!$O$5,FORMULAS!O120))))</f>
        <v>Baja</v>
      </c>
      <c r="BH117" s="274" t="str">
        <f>+IF(T117=FORMULAS!$A$9,BE122,'208-PLA-Ft-78 Mapa Gestión'!N117:N122)</f>
        <v>Moderado</v>
      </c>
      <c r="BI117" s="274">
        <f>+IF(T117=FORMULAS!B123,'208-PLA-Ft-78 Mapa Gestión'!BE122,'208-PLA-Ft-78 Mapa Gestión'!O117:O122)</f>
        <v>0.6</v>
      </c>
      <c r="BJ117" s="323" t="str">
        <f t="shared" ref="BJ117" si="105">CONCATENATE(BH117,BG117)</f>
        <v>ModeradoBaja</v>
      </c>
      <c r="BK117" s="271" t="str">
        <f>VLOOKUP(BJ117,FORMULAS!$K$17:$L$42,2,0)</f>
        <v>Moderado</v>
      </c>
      <c r="BL117" s="328" t="s">
        <v>171</v>
      </c>
      <c r="BM117" s="239" t="s">
        <v>374</v>
      </c>
      <c r="BN117" s="239" t="s">
        <v>375</v>
      </c>
      <c r="BO117" s="331">
        <v>44409</v>
      </c>
      <c r="BP117" s="331">
        <v>44561</v>
      </c>
      <c r="BQ117" s="239" t="s">
        <v>377</v>
      </c>
      <c r="BR117" s="239" t="s">
        <v>376</v>
      </c>
      <c r="BS117" s="267"/>
      <c r="BT117" s="267"/>
      <c r="BU117" s="267"/>
      <c r="BV117" s="267"/>
      <c r="BW117" s="267"/>
      <c r="BX117" s="267"/>
      <c r="BY117" s="267"/>
      <c r="BZ117" s="267"/>
      <c r="CA117" s="267"/>
      <c r="CC117" s="194" t="s">
        <v>698</v>
      </c>
      <c r="CD117" s="194"/>
      <c r="CE117" s="194" t="s">
        <v>698</v>
      </c>
      <c r="CF117" s="194"/>
      <c r="CG117" s="194" t="s">
        <v>698</v>
      </c>
      <c r="CH117" s="175"/>
      <c r="CI117" s="175" t="s">
        <v>700</v>
      </c>
      <c r="CJ117" s="267"/>
      <c r="CK117" s="267"/>
      <c r="CL117" s="267"/>
      <c r="CM117" s="267"/>
      <c r="CN117" s="267"/>
      <c r="CO117" s="267"/>
      <c r="CP117" s="267"/>
      <c r="CQ117" s="267"/>
      <c r="CR117" s="267"/>
      <c r="CS117" s="190">
        <v>44446</v>
      </c>
      <c r="CT117" s="195" t="s">
        <v>668</v>
      </c>
      <c r="CU117" s="123" t="s">
        <v>783</v>
      </c>
    </row>
    <row r="118" spans="1:99" ht="90.75" customHeight="1" x14ac:dyDescent="0.2">
      <c r="A118" s="237"/>
      <c r="B118" s="244"/>
      <c r="C118" s="237"/>
      <c r="D118" s="237"/>
      <c r="E118" s="244"/>
      <c r="F118" s="247"/>
      <c r="G118" s="247"/>
      <c r="H118" s="265"/>
      <c r="I118" s="247"/>
      <c r="J118" s="250"/>
      <c r="K118" s="253"/>
      <c r="L118" s="256"/>
      <c r="M118" s="259"/>
      <c r="N118" s="253"/>
      <c r="O118" s="262"/>
      <c r="P118" s="262"/>
      <c r="Q118" s="272"/>
      <c r="R118" s="62">
        <v>2</v>
      </c>
      <c r="S118" s="51" t="s">
        <v>554</v>
      </c>
      <c r="T118" s="122" t="str">
        <f>VLOOKUP(U118,FORMULAS!$A$15:$B$18,2,0)</f>
        <v>Probabilidad</v>
      </c>
      <c r="U118" s="63" t="s">
        <v>14</v>
      </c>
      <c r="V118" s="64">
        <f>+IF(U118='Tabla Valoración controles'!$D$4,'Tabla Valoración controles'!$F$4,IF('208-PLA-Ft-78 Mapa Gestión'!U118='Tabla Valoración controles'!$D$5,'Tabla Valoración controles'!$F$5,IF(U118=FORMULAS!$A$10,0,'Tabla Valoración controles'!$F$6)))</f>
        <v>0.15</v>
      </c>
      <c r="W118" s="63" t="s">
        <v>8</v>
      </c>
      <c r="X118" s="65">
        <f>+IF(W118='Tabla Valoración controles'!$D$7,'Tabla Valoración controles'!$F$7,IF(U118=FORMULAS!$A$10,0,'Tabla Valoración controles'!$F$8))</f>
        <v>0.15</v>
      </c>
      <c r="Y118" s="63" t="s">
        <v>18</v>
      </c>
      <c r="Z118" s="64">
        <f>+IF(Y118='Tabla Valoración controles'!$D$9,'Tabla Valoración controles'!$F$9,IF(U118=FORMULAS!$A$10,0,'Tabla Valoración controles'!$F$10))</f>
        <v>0</v>
      </c>
      <c r="AA118" s="63" t="s">
        <v>22</v>
      </c>
      <c r="AB118" s="64">
        <f>+IF(AA118='Tabla Valoración controles'!$D$9,'Tabla Valoración controles'!$F$9,IF(W118=FORMULAS!$A$10,0,'Tabla Valoración controles'!$F$10))</f>
        <v>0</v>
      </c>
      <c r="AC118" s="63" t="s">
        <v>102</v>
      </c>
      <c r="AD118" s="64">
        <f>+IF(AC118='Tabla Valoración controles'!$D$13,'Tabla Valoración controles'!$F$13,'Tabla Valoración controles'!$F$14)</f>
        <v>0</v>
      </c>
      <c r="AE118" s="66"/>
      <c r="AF118" s="67"/>
      <c r="AG118" s="65"/>
      <c r="AH118" s="67"/>
      <c r="AI118" s="65"/>
      <c r="AJ118" s="68"/>
      <c r="AK118" s="63"/>
      <c r="AL118" s="69"/>
      <c r="AM118" s="72"/>
      <c r="AN118" s="70"/>
      <c r="AO118" s="70"/>
      <c r="AP118" s="70"/>
      <c r="AQ118" s="70"/>
      <c r="AR118" s="70"/>
      <c r="AS118" s="70"/>
      <c r="AT118" s="70"/>
      <c r="AU118" s="70"/>
      <c r="AV118" s="70"/>
      <c r="AW118" s="70"/>
      <c r="AX118" s="70"/>
      <c r="AY118" s="70"/>
      <c r="AZ118" s="70"/>
      <c r="BA118" s="70"/>
      <c r="BB118" s="70"/>
      <c r="BC118" s="120">
        <f t="shared" si="81"/>
        <v>0.3</v>
      </c>
      <c r="BD118" s="120">
        <f t="shared" ref="BD118" si="106">+BC118*BE117</f>
        <v>0.126</v>
      </c>
      <c r="BE118" s="120">
        <f t="shared" ref="BE118" si="107">+BE117-BD118</f>
        <v>0.29399999999999998</v>
      </c>
      <c r="BF118" s="275"/>
      <c r="BG118" s="275"/>
      <c r="BH118" s="275"/>
      <c r="BI118" s="275"/>
      <c r="BJ118" s="323"/>
      <c r="BK118" s="272"/>
      <c r="BL118" s="329"/>
      <c r="BM118" s="239"/>
      <c r="BN118" s="239"/>
      <c r="BO118" s="239"/>
      <c r="BP118" s="239"/>
      <c r="BQ118" s="239"/>
      <c r="BR118" s="239"/>
      <c r="BS118" s="267"/>
      <c r="BT118" s="267"/>
      <c r="BU118" s="267"/>
      <c r="BV118" s="267"/>
      <c r="BW118" s="267"/>
      <c r="BX118" s="267"/>
      <c r="BY118" s="267"/>
      <c r="BZ118" s="267"/>
      <c r="CA118" s="267"/>
      <c r="CB118" s="175"/>
      <c r="CC118" s="175" t="s">
        <v>699</v>
      </c>
      <c r="CD118" s="175"/>
      <c r="CE118" s="175" t="s">
        <v>699</v>
      </c>
      <c r="CF118" s="175"/>
      <c r="CG118" s="175" t="s">
        <v>699</v>
      </c>
      <c r="CH118" s="175"/>
      <c r="CI118" s="175" t="s">
        <v>785</v>
      </c>
      <c r="CJ118" s="267"/>
      <c r="CK118" s="267"/>
      <c r="CL118" s="267"/>
      <c r="CM118" s="267"/>
      <c r="CN118" s="267"/>
      <c r="CO118" s="267"/>
      <c r="CP118" s="267"/>
      <c r="CQ118" s="267"/>
      <c r="CR118" s="267"/>
      <c r="CS118" s="190">
        <v>44446</v>
      </c>
      <c r="CT118" s="195" t="s">
        <v>664</v>
      </c>
      <c r="CU118" s="123" t="s">
        <v>686</v>
      </c>
    </row>
    <row r="119" spans="1:99" ht="17.25" customHeight="1" x14ac:dyDescent="0.2">
      <c r="A119" s="237"/>
      <c r="B119" s="244"/>
      <c r="C119" s="237"/>
      <c r="D119" s="237"/>
      <c r="E119" s="244"/>
      <c r="F119" s="247"/>
      <c r="G119" s="247"/>
      <c r="H119" s="265"/>
      <c r="I119" s="247"/>
      <c r="J119" s="250"/>
      <c r="K119" s="253"/>
      <c r="L119" s="256"/>
      <c r="M119" s="259"/>
      <c r="N119" s="253"/>
      <c r="O119" s="262"/>
      <c r="P119" s="262"/>
      <c r="Q119" s="272"/>
      <c r="R119" s="62"/>
      <c r="S119" s="51"/>
      <c r="T119" s="122">
        <f>VLOOKUP(U119,FORMULAS!$A$15:$B$18,2,0)</f>
        <v>0</v>
      </c>
      <c r="U119" s="63" t="s">
        <v>164</v>
      </c>
      <c r="V119" s="64">
        <f>+IF(U119='Tabla Valoración controles'!$D$4,'Tabla Valoración controles'!$F$4,IF('208-PLA-Ft-78 Mapa Gestión'!U119='Tabla Valoración controles'!$D$5,'Tabla Valoración controles'!$F$5,IF(U119=FORMULAS!$A$10,0,'Tabla Valoración controles'!$F$6)))</f>
        <v>0</v>
      </c>
      <c r="W119" s="63"/>
      <c r="X119" s="65">
        <f>+IF(W119='Tabla Valoración controles'!$D$7,'Tabla Valoración controles'!$F$7,IF(U119=FORMULAS!$A$10,0,'Tabla Valoración controles'!$F$8))</f>
        <v>0</v>
      </c>
      <c r="Y119" s="63"/>
      <c r="Z119" s="64">
        <f>+IF(Y119='Tabla Valoración controles'!$D$9,'Tabla Valoración controles'!$F$9,IF(U119=FORMULAS!$A$10,0,'Tabla Valoración controles'!$F$10))</f>
        <v>0</v>
      </c>
      <c r="AA119" s="63"/>
      <c r="AB119" s="64">
        <f>+IF(AA119='Tabla Valoración controles'!$D$9,'Tabla Valoración controles'!$F$9,IF(W119=FORMULAS!$A$10,0,'Tabla Valoración controles'!$F$10))</f>
        <v>0</v>
      </c>
      <c r="AC119" s="63"/>
      <c r="AD119" s="64">
        <f>+IF(AC119='Tabla Valoración controles'!$D$13,'Tabla Valoración controles'!$F$13,'Tabla Valoración controles'!$F$14)</f>
        <v>0</v>
      </c>
      <c r="AE119" s="66"/>
      <c r="AF119" s="67"/>
      <c r="AG119" s="65"/>
      <c r="AH119" s="67"/>
      <c r="AI119" s="65"/>
      <c r="AJ119" s="68"/>
      <c r="AK119" s="63"/>
      <c r="AL119" s="69"/>
      <c r="AM119" s="72"/>
      <c r="AN119" s="70"/>
      <c r="AO119" s="70"/>
      <c r="AP119" s="70"/>
      <c r="AQ119" s="70"/>
      <c r="AR119" s="70"/>
      <c r="AS119" s="70"/>
      <c r="AT119" s="70"/>
      <c r="AU119" s="70"/>
      <c r="AV119" s="70"/>
      <c r="AW119" s="70"/>
      <c r="AX119" s="70"/>
      <c r="AY119" s="70"/>
      <c r="AZ119" s="70"/>
      <c r="BA119" s="70"/>
      <c r="BB119" s="70"/>
      <c r="BC119" s="120">
        <f t="shared" si="81"/>
        <v>0</v>
      </c>
      <c r="BD119" s="120">
        <f t="shared" ref="BD119:BD122" si="108">+BD118*BC119</f>
        <v>0</v>
      </c>
      <c r="BE119" s="120">
        <f t="shared" si="77"/>
        <v>0.29399999999999998</v>
      </c>
      <c r="BF119" s="275"/>
      <c r="BG119" s="275"/>
      <c r="BH119" s="275"/>
      <c r="BI119" s="275"/>
      <c r="BJ119" s="323"/>
      <c r="BK119" s="272"/>
      <c r="BL119" s="329"/>
      <c r="BM119" s="239"/>
      <c r="BN119" s="239"/>
      <c r="BO119" s="239"/>
      <c r="BP119" s="239"/>
      <c r="BQ119" s="239"/>
      <c r="BR119" s="239"/>
      <c r="BS119" s="267"/>
      <c r="BT119" s="267"/>
      <c r="BU119" s="267"/>
      <c r="BV119" s="267"/>
      <c r="BW119" s="267"/>
      <c r="BX119" s="267"/>
      <c r="BY119" s="267"/>
      <c r="BZ119" s="267"/>
      <c r="CA119" s="267"/>
      <c r="CB119" s="152"/>
      <c r="CC119" s="152"/>
      <c r="CD119" s="124"/>
      <c r="CE119" s="152"/>
      <c r="CF119" s="152"/>
      <c r="CG119" s="152"/>
      <c r="CH119" s="152"/>
      <c r="CI119" s="152"/>
      <c r="CJ119" s="267"/>
      <c r="CK119" s="267"/>
      <c r="CL119" s="267"/>
      <c r="CM119" s="267"/>
      <c r="CN119" s="267"/>
      <c r="CO119" s="267"/>
      <c r="CP119" s="267"/>
      <c r="CQ119" s="267"/>
      <c r="CR119" s="267"/>
      <c r="CS119" s="70"/>
      <c r="CT119" s="70"/>
      <c r="CU119" s="70"/>
    </row>
    <row r="120" spans="1:99" ht="17.25" customHeight="1" x14ac:dyDescent="0.2">
      <c r="A120" s="237"/>
      <c r="B120" s="244"/>
      <c r="C120" s="237"/>
      <c r="D120" s="237"/>
      <c r="E120" s="244"/>
      <c r="F120" s="247"/>
      <c r="G120" s="247"/>
      <c r="H120" s="265"/>
      <c r="I120" s="247"/>
      <c r="J120" s="250"/>
      <c r="K120" s="253"/>
      <c r="L120" s="256"/>
      <c r="M120" s="259"/>
      <c r="N120" s="253"/>
      <c r="O120" s="262"/>
      <c r="P120" s="262"/>
      <c r="Q120" s="272"/>
      <c r="R120" s="62"/>
      <c r="S120" s="51"/>
      <c r="T120" s="122">
        <f>VLOOKUP(U120,FORMULAS!$A$15:$B$18,2,0)</f>
        <v>0</v>
      </c>
      <c r="U120" s="63" t="s">
        <v>164</v>
      </c>
      <c r="V120" s="64">
        <f>+IF(U120='Tabla Valoración controles'!$D$4,'Tabla Valoración controles'!$F$4,IF('208-PLA-Ft-78 Mapa Gestión'!U120='Tabla Valoración controles'!$D$5,'Tabla Valoración controles'!$F$5,IF(U120=FORMULAS!$A$10,0,'Tabla Valoración controles'!$F$6)))</f>
        <v>0</v>
      </c>
      <c r="W120" s="63"/>
      <c r="X120" s="65">
        <f>+IF(W120='Tabla Valoración controles'!$D$7,'Tabla Valoración controles'!$F$7,IF(U120=FORMULAS!$A$10,0,'Tabla Valoración controles'!$F$8))</f>
        <v>0</v>
      </c>
      <c r="Y120" s="63"/>
      <c r="Z120" s="64">
        <f>+IF(Y120='Tabla Valoración controles'!$D$9,'Tabla Valoración controles'!$F$9,IF(U120=FORMULAS!$A$10,0,'Tabla Valoración controles'!$F$10))</f>
        <v>0</v>
      </c>
      <c r="AA120" s="63"/>
      <c r="AB120" s="64">
        <f>+IF(AA120='Tabla Valoración controles'!$D$9,'Tabla Valoración controles'!$F$9,IF(W120=FORMULAS!$A$10,0,'Tabla Valoración controles'!$F$10))</f>
        <v>0</v>
      </c>
      <c r="AC120" s="63"/>
      <c r="AD120" s="64">
        <f>+IF(AC120='Tabla Valoración controles'!$D$13,'Tabla Valoración controles'!$F$13,'Tabla Valoración controles'!$F$14)</f>
        <v>0</v>
      </c>
      <c r="AE120" s="66"/>
      <c r="AF120" s="67"/>
      <c r="AG120" s="65"/>
      <c r="AH120" s="67"/>
      <c r="AI120" s="65"/>
      <c r="AJ120" s="68"/>
      <c r="AK120" s="63"/>
      <c r="AL120" s="69"/>
      <c r="AM120" s="72"/>
      <c r="AN120" s="70"/>
      <c r="AO120" s="70"/>
      <c r="AP120" s="70"/>
      <c r="AQ120" s="70"/>
      <c r="AR120" s="70"/>
      <c r="AS120" s="70"/>
      <c r="AT120" s="70"/>
      <c r="AU120" s="70"/>
      <c r="AV120" s="70"/>
      <c r="AW120" s="70"/>
      <c r="AX120" s="70"/>
      <c r="AY120" s="70"/>
      <c r="AZ120" s="70"/>
      <c r="BA120" s="70"/>
      <c r="BB120" s="70"/>
      <c r="BC120" s="120">
        <f t="shared" si="81"/>
        <v>0</v>
      </c>
      <c r="BD120" s="120">
        <f t="shared" si="108"/>
        <v>0</v>
      </c>
      <c r="BE120" s="120">
        <f t="shared" si="77"/>
        <v>0.29399999999999998</v>
      </c>
      <c r="BF120" s="275"/>
      <c r="BG120" s="275"/>
      <c r="BH120" s="275"/>
      <c r="BI120" s="275"/>
      <c r="BJ120" s="323"/>
      <c r="BK120" s="272"/>
      <c r="BL120" s="329"/>
      <c r="BM120" s="239"/>
      <c r="BN120" s="239"/>
      <c r="BO120" s="239"/>
      <c r="BP120" s="239"/>
      <c r="BQ120" s="239"/>
      <c r="BR120" s="239"/>
      <c r="BS120" s="267"/>
      <c r="BT120" s="267"/>
      <c r="BU120" s="267"/>
      <c r="BV120" s="267"/>
      <c r="BW120" s="267"/>
      <c r="BX120" s="267"/>
      <c r="BY120" s="267"/>
      <c r="BZ120" s="267"/>
      <c r="CA120" s="267"/>
      <c r="CB120" s="152"/>
      <c r="CC120" s="152"/>
      <c r="CD120" s="124"/>
      <c r="CE120" s="152"/>
      <c r="CF120" s="152"/>
      <c r="CG120" s="152"/>
      <c r="CH120" s="152"/>
      <c r="CI120" s="152"/>
      <c r="CJ120" s="267"/>
      <c r="CK120" s="267"/>
      <c r="CL120" s="267"/>
      <c r="CM120" s="267"/>
      <c r="CN120" s="267"/>
      <c r="CO120" s="267"/>
      <c r="CP120" s="267"/>
      <c r="CQ120" s="267"/>
      <c r="CR120" s="267"/>
      <c r="CS120" s="70"/>
      <c r="CT120" s="70"/>
      <c r="CU120" s="70"/>
    </row>
    <row r="121" spans="1:99" ht="17.25" customHeight="1" x14ac:dyDescent="0.2">
      <c r="A121" s="237"/>
      <c r="B121" s="244"/>
      <c r="C121" s="237"/>
      <c r="D121" s="237"/>
      <c r="E121" s="244"/>
      <c r="F121" s="247"/>
      <c r="G121" s="247"/>
      <c r="H121" s="265"/>
      <c r="I121" s="247"/>
      <c r="J121" s="250"/>
      <c r="K121" s="253"/>
      <c r="L121" s="256"/>
      <c r="M121" s="259"/>
      <c r="N121" s="253"/>
      <c r="O121" s="262"/>
      <c r="P121" s="262"/>
      <c r="Q121" s="272"/>
      <c r="R121" s="62"/>
      <c r="S121" s="51"/>
      <c r="T121" s="122">
        <f>VLOOKUP(U121,FORMULAS!$A$15:$B$18,2,0)</f>
        <v>0</v>
      </c>
      <c r="U121" s="63" t="s">
        <v>164</v>
      </c>
      <c r="V121" s="64">
        <f>+IF(U121='Tabla Valoración controles'!$D$4,'Tabla Valoración controles'!$F$4,IF('208-PLA-Ft-78 Mapa Gestión'!U121='Tabla Valoración controles'!$D$5,'Tabla Valoración controles'!$F$5,IF(U121=FORMULAS!$A$10,0,'Tabla Valoración controles'!$F$6)))</f>
        <v>0</v>
      </c>
      <c r="W121" s="63"/>
      <c r="X121" s="65">
        <f>+IF(W121='Tabla Valoración controles'!$D$7,'Tabla Valoración controles'!$F$7,IF(U121=FORMULAS!$A$10,0,'Tabla Valoración controles'!$F$8))</f>
        <v>0</v>
      </c>
      <c r="Y121" s="63"/>
      <c r="Z121" s="64">
        <f>+IF(Y121='Tabla Valoración controles'!$D$9,'Tabla Valoración controles'!$F$9,IF(U121=FORMULAS!$A$10,0,'Tabla Valoración controles'!$F$10))</f>
        <v>0</v>
      </c>
      <c r="AA121" s="63"/>
      <c r="AB121" s="64">
        <f>+IF(AA121='Tabla Valoración controles'!$D$9,'Tabla Valoración controles'!$F$9,IF(W121=FORMULAS!$A$10,0,'Tabla Valoración controles'!$F$10))</f>
        <v>0</v>
      </c>
      <c r="AC121" s="63"/>
      <c r="AD121" s="64">
        <f>+IF(AC121='Tabla Valoración controles'!$D$13,'Tabla Valoración controles'!$F$13,'Tabla Valoración controles'!$F$14)</f>
        <v>0</v>
      </c>
      <c r="AE121" s="66"/>
      <c r="AF121" s="67"/>
      <c r="AG121" s="65"/>
      <c r="AH121" s="67"/>
      <c r="AI121" s="65"/>
      <c r="AJ121" s="68"/>
      <c r="AK121" s="63"/>
      <c r="AL121" s="69"/>
      <c r="AM121" s="72"/>
      <c r="AN121" s="70"/>
      <c r="AO121" s="70"/>
      <c r="AP121" s="70"/>
      <c r="AQ121" s="70"/>
      <c r="AR121" s="70"/>
      <c r="AS121" s="70"/>
      <c r="AT121" s="70"/>
      <c r="AU121" s="70"/>
      <c r="AV121" s="70"/>
      <c r="AW121" s="70"/>
      <c r="AX121" s="70"/>
      <c r="AY121" s="70"/>
      <c r="AZ121" s="70"/>
      <c r="BA121" s="70"/>
      <c r="BB121" s="70"/>
      <c r="BC121" s="120">
        <f t="shared" si="81"/>
        <v>0</v>
      </c>
      <c r="BD121" s="120">
        <f t="shared" si="108"/>
        <v>0</v>
      </c>
      <c r="BE121" s="120">
        <f t="shared" si="77"/>
        <v>0.29399999999999998</v>
      </c>
      <c r="BF121" s="275"/>
      <c r="BG121" s="275"/>
      <c r="BH121" s="275"/>
      <c r="BI121" s="275"/>
      <c r="BJ121" s="323"/>
      <c r="BK121" s="272"/>
      <c r="BL121" s="329"/>
      <c r="BM121" s="239"/>
      <c r="BN121" s="239"/>
      <c r="BO121" s="239"/>
      <c r="BP121" s="239"/>
      <c r="BQ121" s="239"/>
      <c r="BR121" s="239"/>
      <c r="BS121" s="267"/>
      <c r="BT121" s="267"/>
      <c r="BU121" s="267"/>
      <c r="BV121" s="267"/>
      <c r="BW121" s="267"/>
      <c r="BX121" s="267"/>
      <c r="BY121" s="267"/>
      <c r="BZ121" s="267"/>
      <c r="CA121" s="267"/>
      <c r="CB121" s="152"/>
      <c r="CC121" s="152"/>
      <c r="CD121" s="124"/>
      <c r="CE121" s="152"/>
      <c r="CF121" s="152"/>
      <c r="CG121" s="152"/>
      <c r="CH121" s="152"/>
      <c r="CI121" s="152"/>
      <c r="CJ121" s="267"/>
      <c r="CK121" s="267"/>
      <c r="CL121" s="267"/>
      <c r="CM121" s="267"/>
      <c r="CN121" s="267"/>
      <c r="CO121" s="267"/>
      <c r="CP121" s="267"/>
      <c r="CQ121" s="267"/>
      <c r="CR121" s="267"/>
      <c r="CS121" s="70"/>
      <c r="CT121" s="70"/>
      <c r="CU121" s="70"/>
    </row>
    <row r="122" spans="1:99" ht="17.25" customHeight="1" x14ac:dyDescent="0.2">
      <c r="A122" s="238"/>
      <c r="B122" s="245"/>
      <c r="C122" s="238"/>
      <c r="D122" s="238"/>
      <c r="E122" s="245"/>
      <c r="F122" s="248"/>
      <c r="G122" s="248"/>
      <c r="H122" s="266"/>
      <c r="I122" s="248"/>
      <c r="J122" s="251"/>
      <c r="K122" s="254"/>
      <c r="L122" s="257"/>
      <c r="M122" s="260"/>
      <c r="N122" s="254"/>
      <c r="O122" s="263"/>
      <c r="P122" s="263"/>
      <c r="Q122" s="273"/>
      <c r="R122" s="62"/>
      <c r="S122" s="51"/>
      <c r="T122" s="122">
        <f>VLOOKUP(U122,FORMULAS!$A$15:$B$18,2,0)</f>
        <v>0</v>
      </c>
      <c r="U122" s="63" t="s">
        <v>164</v>
      </c>
      <c r="V122" s="64">
        <f>+IF(U122='Tabla Valoración controles'!$D$4,'Tabla Valoración controles'!$F$4,IF('208-PLA-Ft-78 Mapa Gestión'!U122='Tabla Valoración controles'!$D$5,'Tabla Valoración controles'!$F$5,IF(U122=FORMULAS!$A$10,0,'Tabla Valoración controles'!$F$6)))</f>
        <v>0</v>
      </c>
      <c r="W122" s="63"/>
      <c r="X122" s="65">
        <f>+IF(W122='Tabla Valoración controles'!$D$7,'Tabla Valoración controles'!$F$7,IF(U122=FORMULAS!$A$10,0,'Tabla Valoración controles'!$F$8))</f>
        <v>0</v>
      </c>
      <c r="Y122" s="63"/>
      <c r="Z122" s="64">
        <f>+IF(Y122='Tabla Valoración controles'!$D$9,'Tabla Valoración controles'!$F$9,IF(U122=FORMULAS!$A$10,0,'Tabla Valoración controles'!$F$10))</f>
        <v>0</v>
      </c>
      <c r="AA122" s="63"/>
      <c r="AB122" s="64">
        <f>+IF(AA122='Tabla Valoración controles'!$D$9,'Tabla Valoración controles'!$F$9,IF(W122=FORMULAS!$A$10,0,'Tabla Valoración controles'!$F$10))</f>
        <v>0</v>
      </c>
      <c r="AC122" s="63"/>
      <c r="AD122" s="64">
        <f>+IF(AC122='Tabla Valoración controles'!$D$13,'Tabla Valoración controles'!$F$13,'Tabla Valoración controles'!$F$14)</f>
        <v>0</v>
      </c>
      <c r="AE122" s="66"/>
      <c r="AF122" s="67"/>
      <c r="AG122" s="65"/>
      <c r="AH122" s="67"/>
      <c r="AI122" s="65"/>
      <c r="AJ122" s="68"/>
      <c r="AK122" s="63"/>
      <c r="AL122" s="69"/>
      <c r="AM122" s="72"/>
      <c r="AN122" s="70"/>
      <c r="AO122" s="70"/>
      <c r="AP122" s="70"/>
      <c r="AQ122" s="70"/>
      <c r="AR122" s="70"/>
      <c r="AS122" s="70"/>
      <c r="AT122" s="70"/>
      <c r="AU122" s="70"/>
      <c r="AV122" s="70"/>
      <c r="AW122" s="70"/>
      <c r="AX122" s="70"/>
      <c r="AY122" s="70"/>
      <c r="AZ122" s="70"/>
      <c r="BA122" s="70"/>
      <c r="BB122" s="70"/>
      <c r="BC122" s="120">
        <f t="shared" si="81"/>
        <v>0</v>
      </c>
      <c r="BD122" s="120">
        <f t="shared" si="108"/>
        <v>0</v>
      </c>
      <c r="BE122" s="120">
        <f t="shared" si="77"/>
        <v>0.29399999999999998</v>
      </c>
      <c r="BF122" s="275"/>
      <c r="BG122" s="275"/>
      <c r="BH122" s="275"/>
      <c r="BI122" s="275"/>
      <c r="BJ122" s="323"/>
      <c r="BK122" s="273"/>
      <c r="BL122" s="330"/>
      <c r="BM122" s="239"/>
      <c r="BN122" s="239"/>
      <c r="BO122" s="239"/>
      <c r="BP122" s="239"/>
      <c r="BQ122" s="239"/>
      <c r="BR122" s="239"/>
      <c r="BS122" s="267"/>
      <c r="BT122" s="267"/>
      <c r="BU122" s="267"/>
      <c r="BV122" s="267"/>
      <c r="BW122" s="267"/>
      <c r="BX122" s="267"/>
      <c r="BY122" s="267"/>
      <c r="BZ122" s="267"/>
      <c r="CA122" s="267"/>
      <c r="CB122" s="152"/>
      <c r="CC122" s="152"/>
      <c r="CD122" s="124"/>
      <c r="CE122" s="152"/>
      <c r="CF122" s="152"/>
      <c r="CG122" s="152"/>
      <c r="CH122" s="152"/>
      <c r="CI122" s="152"/>
      <c r="CJ122" s="267"/>
      <c r="CK122" s="267"/>
      <c r="CL122" s="267"/>
      <c r="CM122" s="267"/>
      <c r="CN122" s="267"/>
      <c r="CO122" s="267"/>
      <c r="CP122" s="267"/>
      <c r="CQ122" s="267"/>
      <c r="CR122" s="267"/>
      <c r="CS122" s="70"/>
      <c r="CT122" s="70"/>
      <c r="CU122" s="70"/>
    </row>
    <row r="123" spans="1:99" ht="178.5" x14ac:dyDescent="0.2">
      <c r="A123" s="236">
        <v>20</v>
      </c>
      <c r="B123" s="243" t="s">
        <v>203</v>
      </c>
      <c r="C123" s="236" t="str">
        <f>VLOOKUP(B123,FORMULAS!$A$30:$B$46,2,0)</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D123" s="236" t="str">
        <f>VLOOKUP(B123,FORMULAS!$A$30:$C$46,3,0)</f>
        <v>Jefe Oficina de Tecnologías de la Información y las Comunicaciones</v>
      </c>
      <c r="E123" s="243" t="s">
        <v>115</v>
      </c>
      <c r="F123" s="246" t="s">
        <v>379</v>
      </c>
      <c r="G123" s="246" t="s">
        <v>378</v>
      </c>
      <c r="H123" s="264" t="s">
        <v>498</v>
      </c>
      <c r="I123" s="246" t="s">
        <v>281</v>
      </c>
      <c r="J123" s="249">
        <v>550</v>
      </c>
      <c r="K123" s="252" t="str">
        <f>+IF(L123=FORMULAS!$N$2,FORMULAS!$O$2,IF('208-PLA-Ft-78 Mapa Gestión'!L123:L128=FORMULAS!$N$3,FORMULAS!$O$3,IF('208-PLA-Ft-78 Mapa Gestión'!L123:L128=FORMULAS!$N$4,FORMULAS!$O$4,IF('208-PLA-Ft-78 Mapa Gestión'!L123:L128=FORMULAS!$N$5,FORMULAS!$O$5,IF('208-PLA-Ft-78 Mapa Gestión'!L123:L128=FORMULAS!$N$6,FORMULAS!$O$6)))))</f>
        <v>Alta</v>
      </c>
      <c r="L123" s="255">
        <f>+IF(J123&lt;=FORMULAS!$M$2,FORMULAS!$N$2,IF('208-PLA-Ft-78 Mapa Gestión'!J123&lt;=FORMULAS!$M$3,FORMULAS!$N$3,IF('208-PLA-Ft-78 Mapa Gestión'!J123&lt;=FORMULAS!$M$4,FORMULAS!$N$4,IF('208-PLA-Ft-78 Mapa Gestión'!J123&lt;=FORMULAS!$M$5,FORMULAS!$N$5,FORMULAS!$N$6))))</f>
        <v>0.8</v>
      </c>
      <c r="M123" s="258" t="s">
        <v>93</v>
      </c>
      <c r="N123" s="252" t="str">
        <f>+IF(M123=FORMULAS!$H$2,FORMULAS!$I$2,IF('208-PLA-Ft-78 Mapa Gestión'!M123:M128=FORMULAS!$H$3,FORMULAS!$I$3,IF('208-PLA-Ft-78 Mapa Gestión'!M123:M128=FORMULAS!$H$4,FORMULAS!$I$4,IF('208-PLA-Ft-78 Mapa Gestión'!M123:M128=FORMULAS!$H$5,FORMULAS!$I$5,IF('208-PLA-Ft-78 Mapa Gestión'!M123:M128=FORMULAS!$H$6,FORMULAS!$I$6,IF('208-PLA-Ft-78 Mapa Gestión'!M123:M128=FORMULAS!$H$7,FORMULAS!$I$7,IF('208-PLA-Ft-78 Mapa Gestión'!M123:M128=FORMULAS!$H$8,FORMULAS!$I$8,IF('208-PLA-Ft-78 Mapa Gestión'!M123:M128=FORMULAS!$H$9,FORMULAS!$I$9,IF('208-PLA-Ft-78 Mapa Gestión'!M123:M128=FORMULAS!$H$10,FORMULAS!$I$10,IF('208-PLA-Ft-78 Mapa Gestión'!M123:M128=FORMULAS!$H$11,FORMULAS!$I$11))))))))))</f>
        <v>Moderado</v>
      </c>
      <c r="O123" s="261">
        <f>VLOOKUP(N123,FORMULAS!$I$1:$J$6,2,0)</f>
        <v>0.6</v>
      </c>
      <c r="P123" s="261" t="str">
        <f t="shared" ref="P123" si="109">CONCATENATE(N123,K123)</f>
        <v>ModeradoAlta</v>
      </c>
      <c r="Q123" s="271" t="str">
        <f>VLOOKUP(P123,FORMULAS!$K$17:$L$42,2,0)</f>
        <v>Alto</v>
      </c>
      <c r="R123" s="62">
        <v>1</v>
      </c>
      <c r="S123" s="51" t="s">
        <v>555</v>
      </c>
      <c r="T123" s="122" t="str">
        <f>VLOOKUP(U123,FORMULAS!$A$15:$B$18,2,0)</f>
        <v>Probabilidad</v>
      </c>
      <c r="U123" s="63" t="s">
        <v>13</v>
      </c>
      <c r="V123" s="64">
        <f>+IF(U123='Tabla Valoración controles'!$D$4,'Tabla Valoración controles'!$F$4,IF('208-PLA-Ft-78 Mapa Gestión'!U123='Tabla Valoración controles'!$D$5,'Tabla Valoración controles'!$F$5,IF(U123=FORMULAS!$A$10,0,'Tabla Valoración controles'!$F$6)))</f>
        <v>0.25</v>
      </c>
      <c r="W123" s="63" t="s">
        <v>8</v>
      </c>
      <c r="X123" s="65">
        <f>+IF(W123='Tabla Valoración controles'!$D$7,'Tabla Valoración controles'!$F$7,IF(U123=FORMULAS!$A$10,0,'Tabla Valoración controles'!$F$8))</f>
        <v>0.15</v>
      </c>
      <c r="Y123" s="63" t="s">
        <v>18</v>
      </c>
      <c r="Z123" s="64">
        <f>+IF(Y123='Tabla Valoración controles'!$D$9,'Tabla Valoración controles'!$F$9,IF(U123=FORMULAS!$A$10,0,'Tabla Valoración controles'!$F$10))</f>
        <v>0</v>
      </c>
      <c r="AA123" s="63" t="s">
        <v>22</v>
      </c>
      <c r="AB123" s="64">
        <f>+IF(AA123='Tabla Valoración controles'!$D$9,'Tabla Valoración controles'!$F$9,IF(W123=FORMULAS!$A$10,0,'Tabla Valoración controles'!$F$10))</f>
        <v>0</v>
      </c>
      <c r="AC123" s="63" t="s">
        <v>102</v>
      </c>
      <c r="AD123" s="64">
        <f>+IF(AC123='Tabla Valoración controles'!$D$13,'Tabla Valoración controles'!$F$13,'Tabla Valoración controles'!$F$14)</f>
        <v>0</v>
      </c>
      <c r="AE123" s="66"/>
      <c r="AF123" s="67"/>
      <c r="AG123" s="65"/>
      <c r="AH123" s="67"/>
      <c r="AI123" s="65"/>
      <c r="AJ123" s="68"/>
      <c r="AK123" s="63"/>
      <c r="AL123" s="69"/>
      <c r="AM123" s="72"/>
      <c r="AN123" s="70"/>
      <c r="AO123" s="70"/>
      <c r="AP123" s="70"/>
      <c r="AQ123" s="70"/>
      <c r="AR123" s="70"/>
      <c r="AS123" s="70"/>
      <c r="AT123" s="70"/>
      <c r="AU123" s="70"/>
      <c r="AV123" s="70"/>
      <c r="AW123" s="70"/>
      <c r="AX123" s="70"/>
      <c r="AY123" s="70"/>
      <c r="AZ123" s="70"/>
      <c r="BA123" s="70"/>
      <c r="BB123" s="70"/>
      <c r="BC123" s="120">
        <f t="shared" si="81"/>
        <v>0.4</v>
      </c>
      <c r="BD123" s="120">
        <f>+IF(T123=FORMULAS!$A$8,'208-PLA-Ft-78 Mapa Gestión'!BC123*'208-PLA-Ft-78 Mapa Gestión'!L123:L128,'208-PLA-Ft-78 Mapa Gestión'!BC123*'208-PLA-Ft-78 Mapa Gestión'!O123:O128)</f>
        <v>0.32000000000000006</v>
      </c>
      <c r="BE123" s="120">
        <f>+IF(T123=FORMULAS!$A$8,'208-PLA-Ft-78 Mapa Gestión'!L123:L128-'208-PLA-Ft-78 Mapa Gestión'!BD123,0)</f>
        <v>0.48</v>
      </c>
      <c r="BF123" s="274">
        <f t="shared" ref="BF123" si="110">+BE128</f>
        <v>0.28799999999999998</v>
      </c>
      <c r="BG123" s="274" t="str">
        <f>+IF(BF123&lt;=FORMULAS!$N$2,FORMULAS!$O$2,IF(BF123&lt;=FORMULAS!$N$3,FORMULAS!$O$3,IF(BF123&lt;=FORMULAS!$N$4,FORMULAS!$O$4,IF(BF123&lt;=FORMULAS!$N$5,FORMULAS!$O$5,FORMULAS!O126))))</f>
        <v>Baja</v>
      </c>
      <c r="BH123" s="274" t="str">
        <f>+IF(T123=FORMULAS!$A$9,BE128,'208-PLA-Ft-78 Mapa Gestión'!N123:N128)</f>
        <v>Moderado</v>
      </c>
      <c r="BI123" s="274">
        <f>+IF(T123=FORMULAS!B129,'208-PLA-Ft-78 Mapa Gestión'!BE128,'208-PLA-Ft-78 Mapa Gestión'!O123:O128)</f>
        <v>0.6</v>
      </c>
      <c r="BJ123" s="323" t="str">
        <f t="shared" ref="BJ123" si="111">CONCATENATE(BH123,BG123)</f>
        <v>ModeradoBaja</v>
      </c>
      <c r="BK123" s="271" t="str">
        <f>VLOOKUP(BJ123,FORMULAS!$K$17:$L$42,2,0)</f>
        <v>Moderado</v>
      </c>
      <c r="BL123" s="328" t="s">
        <v>171</v>
      </c>
      <c r="BM123" s="123" t="s">
        <v>380</v>
      </c>
      <c r="BN123" s="146" t="s">
        <v>381</v>
      </c>
      <c r="BO123" s="151">
        <v>44228</v>
      </c>
      <c r="BP123" s="151">
        <v>44530</v>
      </c>
      <c r="BQ123" s="146" t="s">
        <v>384</v>
      </c>
      <c r="BR123" s="146" t="s">
        <v>382</v>
      </c>
      <c r="BS123" s="124" t="s">
        <v>257</v>
      </c>
      <c r="BT123" s="267"/>
      <c r="BU123" s="267"/>
      <c r="BV123" s="267"/>
      <c r="BW123" s="267"/>
      <c r="BX123" s="267"/>
      <c r="BY123" s="267"/>
      <c r="BZ123" s="267"/>
      <c r="CA123" s="267"/>
      <c r="CB123" s="196" t="s">
        <v>701</v>
      </c>
      <c r="CC123" s="197" t="s">
        <v>786</v>
      </c>
      <c r="CD123" s="196" t="s">
        <v>702</v>
      </c>
      <c r="CE123" s="197" t="s">
        <v>787</v>
      </c>
      <c r="CF123" s="196" t="s">
        <v>703</v>
      </c>
      <c r="CG123" s="197" t="s">
        <v>788</v>
      </c>
      <c r="CH123" s="196" t="s">
        <v>704</v>
      </c>
      <c r="CI123" s="197" t="s">
        <v>789</v>
      </c>
      <c r="CJ123" s="267"/>
      <c r="CK123" s="267"/>
      <c r="CL123" s="267"/>
      <c r="CM123" s="267"/>
      <c r="CN123" s="267"/>
      <c r="CO123" s="267"/>
      <c r="CP123" s="267"/>
      <c r="CQ123" s="267"/>
      <c r="CR123" s="267"/>
      <c r="CS123" s="190">
        <v>44446</v>
      </c>
      <c r="CT123" s="191" t="s">
        <v>38</v>
      </c>
      <c r="CU123" s="123" t="s">
        <v>670</v>
      </c>
    </row>
    <row r="124" spans="1:99" ht="140.25" x14ac:dyDescent="0.2">
      <c r="A124" s="237"/>
      <c r="B124" s="244"/>
      <c r="C124" s="237"/>
      <c r="D124" s="237"/>
      <c r="E124" s="244"/>
      <c r="F124" s="247"/>
      <c r="G124" s="247"/>
      <c r="H124" s="265"/>
      <c r="I124" s="247"/>
      <c r="J124" s="250"/>
      <c r="K124" s="253"/>
      <c r="L124" s="256"/>
      <c r="M124" s="259"/>
      <c r="N124" s="253"/>
      <c r="O124" s="262"/>
      <c r="P124" s="262"/>
      <c r="Q124" s="272"/>
      <c r="R124" s="62">
        <v>2</v>
      </c>
      <c r="S124" s="51" t="s">
        <v>556</v>
      </c>
      <c r="T124" s="122" t="str">
        <f>VLOOKUP(U124,FORMULAS!$A$15:$B$18,2,0)</f>
        <v>Probabilidad</v>
      </c>
      <c r="U124" s="63" t="s">
        <v>13</v>
      </c>
      <c r="V124" s="64">
        <f>+IF(U124='Tabla Valoración controles'!$D$4,'Tabla Valoración controles'!$F$4,IF('208-PLA-Ft-78 Mapa Gestión'!U124='Tabla Valoración controles'!$D$5,'Tabla Valoración controles'!$F$5,IF(U124=FORMULAS!$A$10,0,'Tabla Valoración controles'!$F$6)))</f>
        <v>0.25</v>
      </c>
      <c r="W124" s="63" t="s">
        <v>8</v>
      </c>
      <c r="X124" s="65">
        <f>+IF(W124='Tabla Valoración controles'!$D$7,'Tabla Valoración controles'!$F$7,IF(U124=FORMULAS!$A$10,0,'Tabla Valoración controles'!$F$8))</f>
        <v>0.15</v>
      </c>
      <c r="Y124" s="63" t="s">
        <v>18</v>
      </c>
      <c r="Z124" s="64">
        <f>+IF(Y124='Tabla Valoración controles'!$D$9,'Tabla Valoración controles'!$F$9,IF(U124=FORMULAS!$A$10,0,'Tabla Valoración controles'!$F$10))</f>
        <v>0</v>
      </c>
      <c r="AA124" s="63" t="s">
        <v>22</v>
      </c>
      <c r="AB124" s="64">
        <f>+IF(AA124='Tabla Valoración controles'!$D$9,'Tabla Valoración controles'!$F$9,IF(W124=FORMULAS!$A$10,0,'Tabla Valoración controles'!$F$10))</f>
        <v>0</v>
      </c>
      <c r="AC124" s="63" t="s">
        <v>102</v>
      </c>
      <c r="AD124" s="64">
        <f>+IF(AC124='Tabla Valoración controles'!$D$13,'Tabla Valoración controles'!$F$13,'Tabla Valoración controles'!$F$14)</f>
        <v>0</v>
      </c>
      <c r="AE124" s="66"/>
      <c r="AF124" s="67"/>
      <c r="AG124" s="65"/>
      <c r="AH124" s="67"/>
      <c r="AI124" s="65"/>
      <c r="AJ124" s="68"/>
      <c r="AK124" s="63"/>
      <c r="AL124" s="69"/>
      <c r="AM124" s="72"/>
      <c r="AN124" s="70"/>
      <c r="AO124" s="70"/>
      <c r="AP124" s="70"/>
      <c r="AQ124" s="70"/>
      <c r="AR124" s="70"/>
      <c r="AS124" s="70"/>
      <c r="AT124" s="70"/>
      <c r="AU124" s="70"/>
      <c r="AV124" s="70"/>
      <c r="AW124" s="70"/>
      <c r="AX124" s="70"/>
      <c r="AY124" s="70"/>
      <c r="AZ124" s="70"/>
      <c r="BA124" s="70"/>
      <c r="BB124" s="70"/>
      <c r="BC124" s="120">
        <f t="shared" si="81"/>
        <v>0.4</v>
      </c>
      <c r="BD124" s="120">
        <f t="shared" ref="BD124" si="112">+BC124*BE123</f>
        <v>0.192</v>
      </c>
      <c r="BE124" s="120">
        <f t="shared" ref="BE124" si="113">+BE123-BD124</f>
        <v>0.28799999999999998</v>
      </c>
      <c r="BF124" s="275"/>
      <c r="BG124" s="275"/>
      <c r="BH124" s="275"/>
      <c r="BI124" s="275"/>
      <c r="BJ124" s="323"/>
      <c r="BK124" s="272"/>
      <c r="BL124" s="329"/>
      <c r="BM124" s="123" t="s">
        <v>451</v>
      </c>
      <c r="BN124" s="146" t="s">
        <v>381</v>
      </c>
      <c r="BO124" s="151">
        <v>44287</v>
      </c>
      <c r="BP124" s="151">
        <v>44560</v>
      </c>
      <c r="BQ124" s="146" t="s">
        <v>385</v>
      </c>
      <c r="BR124" s="146" t="s">
        <v>383</v>
      </c>
      <c r="BS124" s="124" t="s">
        <v>257</v>
      </c>
      <c r="BT124" s="267"/>
      <c r="BU124" s="267"/>
      <c r="BV124" s="267"/>
      <c r="BW124" s="267"/>
      <c r="BX124" s="267"/>
      <c r="BY124" s="267"/>
      <c r="BZ124" s="267"/>
      <c r="CA124" s="267"/>
      <c r="CB124" s="198" t="s">
        <v>705</v>
      </c>
      <c r="CC124" s="197" t="s">
        <v>790</v>
      </c>
      <c r="CD124" s="196" t="s">
        <v>705</v>
      </c>
      <c r="CE124" s="197" t="s">
        <v>791</v>
      </c>
      <c r="CF124" s="196" t="s">
        <v>706</v>
      </c>
      <c r="CG124" s="197" t="s">
        <v>792</v>
      </c>
      <c r="CH124" s="196" t="s">
        <v>707</v>
      </c>
      <c r="CI124" s="197" t="s">
        <v>793</v>
      </c>
      <c r="CJ124" s="267"/>
      <c r="CK124" s="267"/>
      <c r="CL124" s="267"/>
      <c r="CM124" s="267"/>
      <c r="CN124" s="267"/>
      <c r="CO124" s="267"/>
      <c r="CP124" s="267"/>
      <c r="CQ124" s="267"/>
      <c r="CR124" s="267"/>
      <c r="CS124" s="190">
        <v>44446</v>
      </c>
      <c r="CT124" s="191" t="s">
        <v>38</v>
      </c>
      <c r="CU124" s="123" t="s">
        <v>670</v>
      </c>
    </row>
    <row r="125" spans="1:99" ht="17.25" customHeight="1" x14ac:dyDescent="0.2">
      <c r="A125" s="237"/>
      <c r="B125" s="244"/>
      <c r="C125" s="237"/>
      <c r="D125" s="237"/>
      <c r="E125" s="244"/>
      <c r="F125" s="247"/>
      <c r="G125" s="247"/>
      <c r="H125" s="265"/>
      <c r="I125" s="247"/>
      <c r="J125" s="250"/>
      <c r="K125" s="253"/>
      <c r="L125" s="256"/>
      <c r="M125" s="259"/>
      <c r="N125" s="253"/>
      <c r="O125" s="262"/>
      <c r="P125" s="262"/>
      <c r="Q125" s="272"/>
      <c r="R125" s="62"/>
      <c r="S125" s="51"/>
      <c r="T125" s="122">
        <f>VLOOKUP(U125,FORMULAS!$A$15:$B$18,2,0)</f>
        <v>0</v>
      </c>
      <c r="U125" s="63" t="s">
        <v>164</v>
      </c>
      <c r="V125" s="64">
        <f>+IF(U125='Tabla Valoración controles'!$D$4,'Tabla Valoración controles'!$F$4,IF('208-PLA-Ft-78 Mapa Gestión'!U125='Tabla Valoración controles'!$D$5,'Tabla Valoración controles'!$F$5,IF(U125=FORMULAS!$A$10,0,'Tabla Valoración controles'!$F$6)))</f>
        <v>0</v>
      </c>
      <c r="W125" s="63"/>
      <c r="X125" s="65">
        <f>+IF(W125='Tabla Valoración controles'!$D$7,'Tabla Valoración controles'!$F$7,IF(U125=FORMULAS!$A$10,0,'Tabla Valoración controles'!$F$8))</f>
        <v>0</v>
      </c>
      <c r="Y125" s="63"/>
      <c r="Z125" s="64">
        <f>+IF(Y125='Tabla Valoración controles'!$D$9,'Tabla Valoración controles'!$F$9,IF(U125=FORMULAS!$A$10,0,'Tabla Valoración controles'!$F$10))</f>
        <v>0</v>
      </c>
      <c r="AA125" s="63"/>
      <c r="AB125" s="64">
        <f>+IF(AA125='Tabla Valoración controles'!$D$9,'Tabla Valoración controles'!$F$9,IF(W125=FORMULAS!$A$10,0,'Tabla Valoración controles'!$F$10))</f>
        <v>0</v>
      </c>
      <c r="AC125" s="63"/>
      <c r="AD125" s="64">
        <f>+IF(AC125='Tabla Valoración controles'!$D$13,'Tabla Valoración controles'!$F$13,'Tabla Valoración controles'!$F$14)</f>
        <v>0</v>
      </c>
      <c r="AE125" s="66"/>
      <c r="AF125" s="67"/>
      <c r="AG125" s="65"/>
      <c r="AH125" s="67"/>
      <c r="AI125" s="65"/>
      <c r="AJ125" s="68"/>
      <c r="AK125" s="63"/>
      <c r="AL125" s="69"/>
      <c r="AM125" s="72"/>
      <c r="AN125" s="70"/>
      <c r="AO125" s="70"/>
      <c r="AP125" s="70"/>
      <c r="AQ125" s="70"/>
      <c r="AR125" s="70"/>
      <c r="AS125" s="70"/>
      <c r="AT125" s="70"/>
      <c r="AU125" s="70"/>
      <c r="AV125" s="70"/>
      <c r="AW125" s="70"/>
      <c r="AX125" s="70"/>
      <c r="AY125" s="70"/>
      <c r="AZ125" s="70"/>
      <c r="BA125" s="70"/>
      <c r="BB125" s="70"/>
      <c r="BC125" s="120">
        <f t="shared" si="81"/>
        <v>0</v>
      </c>
      <c r="BD125" s="120">
        <f t="shared" ref="BD125:BD128" si="114">+BD124*BC125</f>
        <v>0</v>
      </c>
      <c r="BE125" s="120">
        <f t="shared" si="77"/>
        <v>0.28799999999999998</v>
      </c>
      <c r="BF125" s="275"/>
      <c r="BG125" s="275"/>
      <c r="BH125" s="275"/>
      <c r="BI125" s="275"/>
      <c r="BJ125" s="323"/>
      <c r="BK125" s="272"/>
      <c r="BL125" s="329"/>
      <c r="BM125" s="124"/>
      <c r="BN125" s="124"/>
      <c r="BO125" s="124"/>
      <c r="BP125" s="124"/>
      <c r="BQ125" s="124"/>
      <c r="BR125" s="124"/>
      <c r="BS125" s="124"/>
      <c r="BT125" s="267"/>
      <c r="BU125" s="267"/>
      <c r="BV125" s="267"/>
      <c r="BW125" s="267"/>
      <c r="BX125" s="267"/>
      <c r="BY125" s="267"/>
      <c r="BZ125" s="267"/>
      <c r="CA125" s="267"/>
      <c r="CB125" s="124"/>
      <c r="CC125" s="124"/>
      <c r="CD125" s="124"/>
      <c r="CE125" s="124"/>
      <c r="CF125" s="124"/>
      <c r="CG125" s="124"/>
      <c r="CH125" s="124"/>
      <c r="CI125" s="124"/>
      <c r="CJ125" s="267"/>
      <c r="CK125" s="267"/>
      <c r="CL125" s="267"/>
      <c r="CM125" s="267"/>
      <c r="CN125" s="267"/>
      <c r="CO125" s="267"/>
      <c r="CP125" s="267"/>
      <c r="CQ125" s="267"/>
      <c r="CR125" s="267"/>
      <c r="CS125" s="70"/>
      <c r="CT125" s="70"/>
      <c r="CU125" s="70"/>
    </row>
    <row r="126" spans="1:99" ht="17.25" customHeight="1" x14ac:dyDescent="0.2">
      <c r="A126" s="237"/>
      <c r="B126" s="244"/>
      <c r="C126" s="237"/>
      <c r="D126" s="237"/>
      <c r="E126" s="244"/>
      <c r="F126" s="247"/>
      <c r="G126" s="247"/>
      <c r="H126" s="265"/>
      <c r="I126" s="247"/>
      <c r="J126" s="250"/>
      <c r="K126" s="253"/>
      <c r="L126" s="256"/>
      <c r="M126" s="259"/>
      <c r="N126" s="253"/>
      <c r="O126" s="262"/>
      <c r="P126" s="262"/>
      <c r="Q126" s="272"/>
      <c r="R126" s="62"/>
      <c r="S126" s="51"/>
      <c r="T126" s="122">
        <f>VLOOKUP(U126,FORMULAS!$A$15:$B$18,2,0)</f>
        <v>0</v>
      </c>
      <c r="U126" s="63" t="s">
        <v>164</v>
      </c>
      <c r="V126" s="64">
        <f>+IF(U126='Tabla Valoración controles'!$D$4,'Tabla Valoración controles'!$F$4,IF('208-PLA-Ft-78 Mapa Gestión'!U126='Tabla Valoración controles'!$D$5,'Tabla Valoración controles'!$F$5,IF(U126=FORMULAS!$A$10,0,'Tabla Valoración controles'!$F$6)))</f>
        <v>0</v>
      </c>
      <c r="W126" s="63"/>
      <c r="X126" s="65">
        <f>+IF(W126='Tabla Valoración controles'!$D$7,'Tabla Valoración controles'!$F$7,IF(U126=FORMULAS!$A$10,0,'Tabla Valoración controles'!$F$8))</f>
        <v>0</v>
      </c>
      <c r="Y126" s="63"/>
      <c r="Z126" s="64">
        <f>+IF(Y126='Tabla Valoración controles'!$D$9,'Tabla Valoración controles'!$F$9,IF(U126=FORMULAS!$A$10,0,'Tabla Valoración controles'!$F$10))</f>
        <v>0</v>
      </c>
      <c r="AA126" s="63"/>
      <c r="AB126" s="64">
        <f>+IF(AA126='Tabla Valoración controles'!$D$9,'Tabla Valoración controles'!$F$9,IF(W126=FORMULAS!$A$10,0,'Tabla Valoración controles'!$F$10))</f>
        <v>0</v>
      </c>
      <c r="AC126" s="63"/>
      <c r="AD126" s="64">
        <f>+IF(AC126='Tabla Valoración controles'!$D$13,'Tabla Valoración controles'!$F$13,'Tabla Valoración controles'!$F$14)</f>
        <v>0</v>
      </c>
      <c r="AE126" s="66"/>
      <c r="AF126" s="67"/>
      <c r="AG126" s="65"/>
      <c r="AH126" s="67"/>
      <c r="AI126" s="65"/>
      <c r="AJ126" s="68"/>
      <c r="AK126" s="63"/>
      <c r="AL126" s="69"/>
      <c r="AM126" s="72"/>
      <c r="AN126" s="70"/>
      <c r="AO126" s="70"/>
      <c r="AP126" s="70"/>
      <c r="AQ126" s="70"/>
      <c r="AR126" s="70"/>
      <c r="AS126" s="70"/>
      <c r="AT126" s="70"/>
      <c r="AU126" s="70"/>
      <c r="AV126" s="70"/>
      <c r="AW126" s="70"/>
      <c r="AX126" s="70"/>
      <c r="AY126" s="70"/>
      <c r="AZ126" s="70"/>
      <c r="BA126" s="70"/>
      <c r="BB126" s="70"/>
      <c r="BC126" s="120">
        <f t="shared" si="81"/>
        <v>0</v>
      </c>
      <c r="BD126" s="120">
        <f t="shared" si="114"/>
        <v>0</v>
      </c>
      <c r="BE126" s="120">
        <f t="shared" si="77"/>
        <v>0.28799999999999998</v>
      </c>
      <c r="BF126" s="275"/>
      <c r="BG126" s="275"/>
      <c r="BH126" s="275"/>
      <c r="BI126" s="275"/>
      <c r="BJ126" s="323"/>
      <c r="BK126" s="272"/>
      <c r="BL126" s="329"/>
      <c r="BM126" s="124"/>
      <c r="BN126" s="124"/>
      <c r="BO126" s="124"/>
      <c r="BP126" s="124"/>
      <c r="BQ126" s="124"/>
      <c r="BR126" s="124"/>
      <c r="BS126" s="124"/>
      <c r="BT126" s="267"/>
      <c r="BU126" s="267"/>
      <c r="BV126" s="267"/>
      <c r="BW126" s="267"/>
      <c r="BX126" s="267"/>
      <c r="BY126" s="267"/>
      <c r="BZ126" s="267"/>
      <c r="CA126" s="267"/>
      <c r="CB126" s="124"/>
      <c r="CC126" s="124"/>
      <c r="CD126" s="124"/>
      <c r="CE126" s="124"/>
      <c r="CF126" s="124"/>
      <c r="CG126" s="124"/>
      <c r="CH126" s="124"/>
      <c r="CI126" s="124"/>
      <c r="CJ126" s="267"/>
      <c r="CK126" s="267"/>
      <c r="CL126" s="267"/>
      <c r="CM126" s="267"/>
      <c r="CN126" s="267"/>
      <c r="CO126" s="267"/>
      <c r="CP126" s="267"/>
      <c r="CQ126" s="267"/>
      <c r="CR126" s="267"/>
      <c r="CS126" s="70"/>
      <c r="CT126" s="70"/>
      <c r="CU126" s="70"/>
    </row>
    <row r="127" spans="1:99" ht="17.25" customHeight="1" x14ac:dyDescent="0.2">
      <c r="A127" s="237"/>
      <c r="B127" s="244"/>
      <c r="C127" s="237"/>
      <c r="D127" s="237"/>
      <c r="E127" s="244"/>
      <c r="F127" s="247"/>
      <c r="G127" s="247"/>
      <c r="H127" s="265"/>
      <c r="I127" s="247"/>
      <c r="J127" s="250"/>
      <c r="K127" s="253"/>
      <c r="L127" s="256"/>
      <c r="M127" s="259"/>
      <c r="N127" s="253"/>
      <c r="O127" s="262"/>
      <c r="P127" s="262"/>
      <c r="Q127" s="272"/>
      <c r="R127" s="62"/>
      <c r="S127" s="51"/>
      <c r="T127" s="122">
        <f>VLOOKUP(U127,FORMULAS!$A$15:$B$18,2,0)</f>
        <v>0</v>
      </c>
      <c r="U127" s="63" t="s">
        <v>164</v>
      </c>
      <c r="V127" s="64">
        <f>+IF(U127='Tabla Valoración controles'!$D$4,'Tabla Valoración controles'!$F$4,IF('208-PLA-Ft-78 Mapa Gestión'!U127='Tabla Valoración controles'!$D$5,'Tabla Valoración controles'!$F$5,IF(U127=FORMULAS!$A$10,0,'Tabla Valoración controles'!$F$6)))</f>
        <v>0</v>
      </c>
      <c r="W127" s="63"/>
      <c r="X127" s="65">
        <f>+IF(W127='Tabla Valoración controles'!$D$7,'Tabla Valoración controles'!$F$7,IF(U127=FORMULAS!$A$10,0,'Tabla Valoración controles'!$F$8))</f>
        <v>0</v>
      </c>
      <c r="Y127" s="63"/>
      <c r="Z127" s="64">
        <f>+IF(Y127='Tabla Valoración controles'!$D$9,'Tabla Valoración controles'!$F$9,IF(U127=FORMULAS!$A$10,0,'Tabla Valoración controles'!$F$10))</f>
        <v>0</v>
      </c>
      <c r="AA127" s="63"/>
      <c r="AB127" s="64">
        <f>+IF(AA127='Tabla Valoración controles'!$D$9,'Tabla Valoración controles'!$F$9,IF(W127=FORMULAS!$A$10,0,'Tabla Valoración controles'!$F$10))</f>
        <v>0</v>
      </c>
      <c r="AC127" s="63"/>
      <c r="AD127" s="64">
        <f>+IF(AC127='Tabla Valoración controles'!$D$13,'Tabla Valoración controles'!$F$13,'Tabla Valoración controles'!$F$14)</f>
        <v>0</v>
      </c>
      <c r="AE127" s="66"/>
      <c r="AF127" s="67"/>
      <c r="AG127" s="65"/>
      <c r="AH127" s="67"/>
      <c r="AI127" s="65"/>
      <c r="AJ127" s="68"/>
      <c r="AK127" s="63"/>
      <c r="AL127" s="69"/>
      <c r="AM127" s="72"/>
      <c r="AN127" s="70"/>
      <c r="AO127" s="70"/>
      <c r="AP127" s="70"/>
      <c r="AQ127" s="70"/>
      <c r="AR127" s="70"/>
      <c r="AS127" s="70"/>
      <c r="AT127" s="70"/>
      <c r="AU127" s="70"/>
      <c r="AV127" s="70"/>
      <c r="AW127" s="70"/>
      <c r="AX127" s="70"/>
      <c r="AY127" s="70"/>
      <c r="AZ127" s="70"/>
      <c r="BA127" s="70"/>
      <c r="BB127" s="70"/>
      <c r="BC127" s="120">
        <f t="shared" si="81"/>
        <v>0</v>
      </c>
      <c r="BD127" s="120">
        <f t="shared" si="114"/>
        <v>0</v>
      </c>
      <c r="BE127" s="120">
        <f t="shared" si="77"/>
        <v>0.28799999999999998</v>
      </c>
      <c r="BF127" s="275"/>
      <c r="BG127" s="275"/>
      <c r="BH127" s="275"/>
      <c r="BI127" s="275"/>
      <c r="BJ127" s="323"/>
      <c r="BK127" s="272"/>
      <c r="BL127" s="329"/>
      <c r="BM127" s="124"/>
      <c r="BN127" s="124"/>
      <c r="BO127" s="124"/>
      <c r="BP127" s="124"/>
      <c r="BQ127" s="124"/>
      <c r="BR127" s="124"/>
      <c r="BS127" s="124"/>
      <c r="BT127" s="267"/>
      <c r="BU127" s="267"/>
      <c r="BV127" s="267"/>
      <c r="BW127" s="267"/>
      <c r="BX127" s="267"/>
      <c r="BY127" s="267"/>
      <c r="BZ127" s="267"/>
      <c r="CA127" s="267"/>
      <c r="CB127" s="124"/>
      <c r="CC127" s="124"/>
      <c r="CD127" s="124"/>
      <c r="CE127" s="124"/>
      <c r="CF127" s="124"/>
      <c r="CG127" s="124"/>
      <c r="CH127" s="124"/>
      <c r="CI127" s="124"/>
      <c r="CJ127" s="267"/>
      <c r="CK127" s="267"/>
      <c r="CL127" s="267"/>
      <c r="CM127" s="267"/>
      <c r="CN127" s="267"/>
      <c r="CO127" s="267"/>
      <c r="CP127" s="267"/>
      <c r="CQ127" s="267"/>
      <c r="CR127" s="267"/>
      <c r="CS127" s="70"/>
      <c r="CT127" s="70"/>
      <c r="CU127" s="70"/>
    </row>
    <row r="128" spans="1:99" ht="17.25" customHeight="1" x14ac:dyDescent="0.2">
      <c r="A128" s="238"/>
      <c r="B128" s="245"/>
      <c r="C128" s="238"/>
      <c r="D128" s="238"/>
      <c r="E128" s="245"/>
      <c r="F128" s="248"/>
      <c r="G128" s="248"/>
      <c r="H128" s="266"/>
      <c r="I128" s="248"/>
      <c r="J128" s="251"/>
      <c r="K128" s="254"/>
      <c r="L128" s="257"/>
      <c r="M128" s="260"/>
      <c r="N128" s="254"/>
      <c r="O128" s="263"/>
      <c r="P128" s="263"/>
      <c r="Q128" s="273"/>
      <c r="R128" s="62"/>
      <c r="S128" s="51"/>
      <c r="T128" s="122">
        <f>VLOOKUP(U128,FORMULAS!$A$15:$B$18,2,0)</f>
        <v>0</v>
      </c>
      <c r="U128" s="63" t="s">
        <v>164</v>
      </c>
      <c r="V128" s="64">
        <f>+IF(U128='Tabla Valoración controles'!$D$4,'Tabla Valoración controles'!$F$4,IF('208-PLA-Ft-78 Mapa Gestión'!U128='Tabla Valoración controles'!$D$5,'Tabla Valoración controles'!$F$5,IF(U128=FORMULAS!$A$10,0,'Tabla Valoración controles'!$F$6)))</f>
        <v>0</v>
      </c>
      <c r="W128" s="63"/>
      <c r="X128" s="65">
        <f>+IF(W128='Tabla Valoración controles'!$D$7,'Tabla Valoración controles'!$F$7,IF(U128=FORMULAS!$A$10,0,'Tabla Valoración controles'!$F$8))</f>
        <v>0</v>
      </c>
      <c r="Y128" s="63"/>
      <c r="Z128" s="64">
        <f>+IF(Y128='Tabla Valoración controles'!$D$9,'Tabla Valoración controles'!$F$9,IF(U128=FORMULAS!$A$10,0,'Tabla Valoración controles'!$F$10))</f>
        <v>0</v>
      </c>
      <c r="AA128" s="63"/>
      <c r="AB128" s="64">
        <f>+IF(AA128='Tabla Valoración controles'!$D$9,'Tabla Valoración controles'!$F$9,IF(W128=FORMULAS!$A$10,0,'Tabla Valoración controles'!$F$10))</f>
        <v>0</v>
      </c>
      <c r="AC128" s="63"/>
      <c r="AD128" s="64">
        <f>+IF(AC128='Tabla Valoración controles'!$D$13,'Tabla Valoración controles'!$F$13,'Tabla Valoración controles'!$F$14)</f>
        <v>0</v>
      </c>
      <c r="AE128" s="66"/>
      <c r="AF128" s="67"/>
      <c r="AG128" s="65"/>
      <c r="AH128" s="67"/>
      <c r="AI128" s="65"/>
      <c r="AJ128" s="68"/>
      <c r="AK128" s="63"/>
      <c r="AL128" s="69"/>
      <c r="AM128" s="72"/>
      <c r="AN128" s="70"/>
      <c r="AO128" s="70"/>
      <c r="AP128" s="70"/>
      <c r="AQ128" s="70"/>
      <c r="AR128" s="70"/>
      <c r="AS128" s="70"/>
      <c r="AT128" s="70"/>
      <c r="AU128" s="70"/>
      <c r="AV128" s="70"/>
      <c r="AW128" s="70"/>
      <c r="AX128" s="70"/>
      <c r="AY128" s="70"/>
      <c r="AZ128" s="70"/>
      <c r="BA128" s="70"/>
      <c r="BB128" s="70"/>
      <c r="BC128" s="120">
        <f t="shared" si="81"/>
        <v>0</v>
      </c>
      <c r="BD128" s="120">
        <f t="shared" si="114"/>
        <v>0</v>
      </c>
      <c r="BE128" s="120">
        <f t="shared" si="77"/>
        <v>0.28799999999999998</v>
      </c>
      <c r="BF128" s="275"/>
      <c r="BG128" s="275"/>
      <c r="BH128" s="275"/>
      <c r="BI128" s="275"/>
      <c r="BJ128" s="323"/>
      <c r="BK128" s="273"/>
      <c r="BL128" s="330"/>
      <c r="BM128" s="124"/>
      <c r="BN128" s="124"/>
      <c r="BO128" s="124"/>
      <c r="BP128" s="124"/>
      <c r="BQ128" s="124"/>
      <c r="BR128" s="124"/>
      <c r="BS128" s="124"/>
      <c r="BT128" s="267"/>
      <c r="BU128" s="267"/>
      <c r="BV128" s="267"/>
      <c r="BW128" s="267"/>
      <c r="BX128" s="267"/>
      <c r="BY128" s="267"/>
      <c r="BZ128" s="267"/>
      <c r="CA128" s="267"/>
      <c r="CB128" s="124"/>
      <c r="CC128" s="124"/>
      <c r="CD128" s="124"/>
      <c r="CE128" s="124"/>
      <c r="CF128" s="124"/>
      <c r="CG128" s="124"/>
      <c r="CH128" s="124"/>
      <c r="CI128" s="124"/>
      <c r="CJ128" s="267"/>
      <c r="CK128" s="267"/>
      <c r="CL128" s="267"/>
      <c r="CM128" s="267"/>
      <c r="CN128" s="267"/>
      <c r="CO128" s="267"/>
      <c r="CP128" s="267"/>
      <c r="CQ128" s="267"/>
      <c r="CR128" s="267"/>
      <c r="CS128" s="70"/>
      <c r="CT128" s="70"/>
      <c r="CU128" s="70"/>
    </row>
    <row r="129" spans="1:99" ht="102.75" customHeight="1" x14ac:dyDescent="0.2">
      <c r="A129" s="236">
        <v>21</v>
      </c>
      <c r="B129" s="243" t="s">
        <v>203</v>
      </c>
      <c r="C129" s="236" t="str">
        <f>VLOOKUP(B129,FORMULAS!$A$30:$B$46,2,0)</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D129" s="236" t="str">
        <f>VLOOKUP(B129,FORMULAS!$A$30:$C$46,3,0)</f>
        <v>Jefe Oficina de Tecnologías de la Información y las Comunicaciones</v>
      </c>
      <c r="E129" s="243" t="s">
        <v>280</v>
      </c>
      <c r="F129" s="246" t="s">
        <v>387</v>
      </c>
      <c r="G129" s="246" t="s">
        <v>386</v>
      </c>
      <c r="H129" s="264" t="s">
        <v>499</v>
      </c>
      <c r="I129" s="246" t="s">
        <v>281</v>
      </c>
      <c r="J129" s="249">
        <v>1500</v>
      </c>
      <c r="K129" s="252" t="str">
        <f>+IF(L129=FORMULAS!$N$2,FORMULAS!$O$2,IF('208-PLA-Ft-78 Mapa Gestión'!L129:L134=FORMULAS!$N$3,FORMULAS!$O$3,IF('208-PLA-Ft-78 Mapa Gestión'!L129:L134=FORMULAS!$N$4,FORMULAS!$O$4,IF('208-PLA-Ft-78 Mapa Gestión'!L129:L134=FORMULAS!$N$5,FORMULAS!$O$5,IF('208-PLA-Ft-78 Mapa Gestión'!L129:L134=FORMULAS!$N$6,FORMULAS!$O$6)))))</f>
        <v>Alta</v>
      </c>
      <c r="L129" s="255">
        <f>+IF(J129&lt;=FORMULAS!$M$2,FORMULAS!$N$2,IF('208-PLA-Ft-78 Mapa Gestión'!J129&lt;=FORMULAS!$M$3,FORMULAS!$N$3,IF('208-PLA-Ft-78 Mapa Gestión'!J129&lt;=FORMULAS!$M$4,FORMULAS!$N$4,IF('208-PLA-Ft-78 Mapa Gestión'!J129&lt;=FORMULAS!$M$5,FORMULAS!$N$5,FORMULAS!$N$6))))</f>
        <v>0.8</v>
      </c>
      <c r="M129" s="258" t="s">
        <v>284</v>
      </c>
      <c r="N129" s="252" t="str">
        <f>+IF(M129=FORMULAS!$H$2,FORMULAS!$I$2,IF('208-PLA-Ft-78 Mapa Gestión'!M129:M134=FORMULAS!$H$3,FORMULAS!$I$3,IF('208-PLA-Ft-78 Mapa Gestión'!M129:M134=FORMULAS!$H$4,FORMULAS!$I$4,IF('208-PLA-Ft-78 Mapa Gestión'!M129:M134=FORMULAS!$H$5,FORMULAS!$I$5,IF('208-PLA-Ft-78 Mapa Gestión'!M129:M134=FORMULAS!$H$6,FORMULAS!$I$6,IF('208-PLA-Ft-78 Mapa Gestión'!M129:M134=FORMULAS!$H$7,FORMULAS!$I$7,IF('208-PLA-Ft-78 Mapa Gestión'!M129:M134=FORMULAS!$H$8,FORMULAS!$I$8,IF('208-PLA-Ft-78 Mapa Gestión'!M129:M134=FORMULAS!$H$9,FORMULAS!$I$9,IF('208-PLA-Ft-78 Mapa Gestión'!M129:M134=FORMULAS!$H$10,FORMULAS!$I$10,IF('208-PLA-Ft-78 Mapa Gestión'!M129:M134=FORMULAS!$H$11,FORMULAS!$I$11))))))))))</f>
        <v>Mayor</v>
      </c>
      <c r="O129" s="261">
        <f>VLOOKUP(N129,FORMULAS!$I$1:$J$6,2,0)</f>
        <v>0.8</v>
      </c>
      <c r="P129" s="261" t="str">
        <f t="shared" ref="P129" si="115">CONCATENATE(N129,K129)</f>
        <v>MayorAlta</v>
      </c>
      <c r="Q129" s="271" t="str">
        <f>VLOOKUP(P129,FORMULAS!$K$17:$L$42,2,0)</f>
        <v>Alto</v>
      </c>
      <c r="R129" s="62">
        <v>1</v>
      </c>
      <c r="S129" s="135" t="s">
        <v>592</v>
      </c>
      <c r="T129" s="122" t="str">
        <f>VLOOKUP(U129,FORMULAS!$A$15:$B$18,2,0)</f>
        <v>Probabilidad</v>
      </c>
      <c r="U129" s="63" t="s">
        <v>13</v>
      </c>
      <c r="V129" s="64">
        <f>+IF(U129='Tabla Valoración controles'!$D$4,'Tabla Valoración controles'!$F$4,IF('208-PLA-Ft-78 Mapa Gestión'!U129='Tabla Valoración controles'!$D$5,'Tabla Valoración controles'!$F$5,IF(U129=FORMULAS!$A$10,0,'Tabla Valoración controles'!$F$6)))</f>
        <v>0.25</v>
      </c>
      <c r="W129" s="63" t="s">
        <v>8</v>
      </c>
      <c r="X129" s="65">
        <f>+IF(W129='Tabla Valoración controles'!$D$7,'Tabla Valoración controles'!$F$7,IF(U129=FORMULAS!$A$10,0,'Tabla Valoración controles'!$F$8))</f>
        <v>0.15</v>
      </c>
      <c r="Y129" s="63" t="s">
        <v>19</v>
      </c>
      <c r="Z129" s="64">
        <f>+IF(Y129='Tabla Valoración controles'!$D$9,'Tabla Valoración controles'!$F$9,IF(U129=FORMULAS!$A$10,0,'Tabla Valoración controles'!$F$10))</f>
        <v>0</v>
      </c>
      <c r="AA129" s="63" t="s">
        <v>21</v>
      </c>
      <c r="AB129" s="64">
        <f>+IF(AA129='Tabla Valoración controles'!$D$9,'Tabla Valoración controles'!$F$9,IF(W129=FORMULAS!$A$10,0,'Tabla Valoración controles'!$F$10))</f>
        <v>0</v>
      </c>
      <c r="AC129" s="63" t="s">
        <v>103</v>
      </c>
      <c r="AD129" s="64">
        <f>+IF(AC129='Tabla Valoración controles'!$D$13,'Tabla Valoración controles'!$F$13,'Tabla Valoración controles'!$F$14)</f>
        <v>0</v>
      </c>
      <c r="AE129" s="66"/>
      <c r="AF129" s="67"/>
      <c r="AG129" s="65"/>
      <c r="AH129" s="67"/>
      <c r="AI129" s="65"/>
      <c r="AJ129" s="68"/>
      <c r="AK129" s="63"/>
      <c r="AL129" s="69"/>
      <c r="AM129" s="72"/>
      <c r="AN129" s="70"/>
      <c r="AO129" s="70"/>
      <c r="AP129" s="70"/>
      <c r="AQ129" s="70"/>
      <c r="AR129" s="70"/>
      <c r="AS129" s="70"/>
      <c r="AT129" s="70"/>
      <c r="AU129" s="70"/>
      <c r="AV129" s="70"/>
      <c r="AW129" s="70"/>
      <c r="AX129" s="70"/>
      <c r="AY129" s="70"/>
      <c r="AZ129" s="70"/>
      <c r="BA129" s="70"/>
      <c r="BB129" s="70"/>
      <c r="BC129" s="120">
        <f t="shared" si="81"/>
        <v>0.4</v>
      </c>
      <c r="BD129" s="120">
        <f>+IF(T129=FORMULAS!$A$8,'208-PLA-Ft-78 Mapa Gestión'!BC129*'208-PLA-Ft-78 Mapa Gestión'!L129:L134,'208-PLA-Ft-78 Mapa Gestión'!BC129*'208-PLA-Ft-78 Mapa Gestión'!O129:O134)</f>
        <v>0.32000000000000006</v>
      </c>
      <c r="BE129" s="120">
        <f>+IF(T129=FORMULAS!$A$8,'208-PLA-Ft-78 Mapa Gestión'!L129:L134-'208-PLA-Ft-78 Mapa Gestión'!BD129,0)</f>
        <v>0.48</v>
      </c>
      <c r="BF129" s="274">
        <f t="shared" ref="BF129" si="116">+BE134</f>
        <v>0.28799999999999998</v>
      </c>
      <c r="BG129" s="274" t="str">
        <f>+IF(BF129&lt;=FORMULAS!$N$2,FORMULAS!$O$2,IF(BF129&lt;=FORMULAS!$N$3,FORMULAS!$O$3,IF(BF129&lt;=FORMULAS!$N$4,FORMULAS!$O$4,IF(BF129&lt;=FORMULAS!$N$5,FORMULAS!$O$5,FORMULAS!O132))))</f>
        <v>Baja</v>
      </c>
      <c r="BH129" s="274" t="str">
        <f>+IF(T129=FORMULAS!$A$9,BE134,'208-PLA-Ft-78 Mapa Gestión'!N129:N134)</f>
        <v>Mayor</v>
      </c>
      <c r="BI129" s="274">
        <f>+IF(T129=FORMULAS!B135,'208-PLA-Ft-78 Mapa Gestión'!BE134,'208-PLA-Ft-78 Mapa Gestión'!O129:O134)</f>
        <v>0.8</v>
      </c>
      <c r="BJ129" s="323" t="str">
        <f t="shared" ref="BJ129" si="117">CONCATENATE(BH129,BG129)</f>
        <v>MayorBaja</v>
      </c>
      <c r="BK129" s="271" t="str">
        <f>VLOOKUP(BJ129,FORMULAS!$K$17:$L$42,2,0)</f>
        <v>Alto</v>
      </c>
      <c r="BL129" s="328" t="s">
        <v>171</v>
      </c>
      <c r="BM129" s="239" t="s">
        <v>388</v>
      </c>
      <c r="BN129" s="239" t="s">
        <v>381</v>
      </c>
      <c r="BO129" s="331">
        <v>44256</v>
      </c>
      <c r="BP129" s="331">
        <v>44561</v>
      </c>
      <c r="BQ129" s="239" t="s">
        <v>452</v>
      </c>
      <c r="BR129" s="239" t="s">
        <v>389</v>
      </c>
      <c r="BS129" s="267" t="s">
        <v>257</v>
      </c>
      <c r="BT129" s="267"/>
      <c r="BU129" s="267"/>
      <c r="BV129" s="267"/>
      <c r="BW129" s="267"/>
      <c r="BX129" s="267"/>
      <c r="BY129" s="267"/>
      <c r="BZ129" s="267"/>
      <c r="CA129" s="267"/>
      <c r="CB129" s="160" t="s">
        <v>480</v>
      </c>
      <c r="CC129" s="159" t="s">
        <v>708</v>
      </c>
      <c r="CD129" s="123" t="s">
        <v>480</v>
      </c>
      <c r="CE129" s="152" t="s">
        <v>709</v>
      </c>
      <c r="CF129" s="160" t="s">
        <v>480</v>
      </c>
      <c r="CG129" s="159" t="s">
        <v>709</v>
      </c>
      <c r="CH129" s="160" t="s">
        <v>480</v>
      </c>
      <c r="CI129" s="159" t="s">
        <v>794</v>
      </c>
      <c r="CJ129" s="267"/>
      <c r="CK129" s="267"/>
      <c r="CL129" s="267"/>
      <c r="CM129" s="267"/>
      <c r="CN129" s="267"/>
      <c r="CO129" s="267"/>
      <c r="CP129" s="267"/>
      <c r="CQ129" s="267"/>
      <c r="CR129" s="267"/>
      <c r="CS129" s="190">
        <v>44446</v>
      </c>
      <c r="CT129" s="191" t="s">
        <v>38</v>
      </c>
      <c r="CU129" s="123" t="s">
        <v>795</v>
      </c>
    </row>
    <row r="130" spans="1:99" ht="102" x14ac:dyDescent="0.2">
      <c r="A130" s="237"/>
      <c r="B130" s="244"/>
      <c r="C130" s="237"/>
      <c r="D130" s="237"/>
      <c r="E130" s="244"/>
      <c r="F130" s="247"/>
      <c r="G130" s="247"/>
      <c r="H130" s="265"/>
      <c r="I130" s="247"/>
      <c r="J130" s="250"/>
      <c r="K130" s="253"/>
      <c r="L130" s="256"/>
      <c r="M130" s="259"/>
      <c r="N130" s="253"/>
      <c r="O130" s="262"/>
      <c r="P130" s="262"/>
      <c r="Q130" s="272"/>
      <c r="R130" s="62">
        <v>2</v>
      </c>
      <c r="S130" s="51" t="s">
        <v>500</v>
      </c>
      <c r="T130" s="122" t="str">
        <f>VLOOKUP(U130,FORMULAS!$A$15:$B$18,2,0)</f>
        <v>Probabilidad</v>
      </c>
      <c r="U130" s="63" t="s">
        <v>13</v>
      </c>
      <c r="V130" s="64">
        <f>+IF(U130='Tabla Valoración controles'!$D$4,'Tabla Valoración controles'!$F$4,IF('208-PLA-Ft-78 Mapa Gestión'!U130='Tabla Valoración controles'!$D$5,'Tabla Valoración controles'!$F$5,IF(U130=FORMULAS!$A$10,0,'Tabla Valoración controles'!$F$6)))</f>
        <v>0.25</v>
      </c>
      <c r="W130" s="63" t="s">
        <v>8</v>
      </c>
      <c r="X130" s="65">
        <f>+IF(W130='Tabla Valoración controles'!$D$7,'Tabla Valoración controles'!$F$7,IF(U130=FORMULAS!$A$10,0,'Tabla Valoración controles'!$F$8))</f>
        <v>0.15</v>
      </c>
      <c r="Y130" s="63" t="s">
        <v>19</v>
      </c>
      <c r="Z130" s="64">
        <f>+IF(Y130='Tabla Valoración controles'!$D$9,'Tabla Valoración controles'!$F$9,IF(U130=FORMULAS!$A$10,0,'Tabla Valoración controles'!$F$10))</f>
        <v>0</v>
      </c>
      <c r="AA130" s="63" t="s">
        <v>21</v>
      </c>
      <c r="AB130" s="64">
        <f>+IF(AA130='Tabla Valoración controles'!$D$9,'Tabla Valoración controles'!$F$9,IF(W130=FORMULAS!$A$10,0,'Tabla Valoración controles'!$F$10))</f>
        <v>0</v>
      </c>
      <c r="AC130" s="63" t="s">
        <v>102</v>
      </c>
      <c r="AD130" s="64">
        <f>+IF(AC130='Tabla Valoración controles'!$D$13,'Tabla Valoración controles'!$F$13,'Tabla Valoración controles'!$F$14)</f>
        <v>0</v>
      </c>
      <c r="AE130" s="66"/>
      <c r="AF130" s="67"/>
      <c r="AG130" s="65"/>
      <c r="AH130" s="67"/>
      <c r="AI130" s="65"/>
      <c r="AJ130" s="68"/>
      <c r="AK130" s="63"/>
      <c r="AL130" s="69"/>
      <c r="AM130" s="72"/>
      <c r="AN130" s="70"/>
      <c r="AO130" s="70"/>
      <c r="AP130" s="70"/>
      <c r="AQ130" s="70"/>
      <c r="AR130" s="70"/>
      <c r="AS130" s="70"/>
      <c r="AT130" s="70"/>
      <c r="AU130" s="70"/>
      <c r="AV130" s="70"/>
      <c r="AW130" s="70"/>
      <c r="AX130" s="70"/>
      <c r="AY130" s="70"/>
      <c r="AZ130" s="70"/>
      <c r="BA130" s="70"/>
      <c r="BB130" s="70"/>
      <c r="BC130" s="120">
        <f t="shared" si="81"/>
        <v>0.4</v>
      </c>
      <c r="BD130" s="120">
        <f t="shared" ref="BD130" si="118">+BC130*BE129</f>
        <v>0.192</v>
      </c>
      <c r="BE130" s="120">
        <f t="shared" ref="BE130" si="119">+BE129-BD130</f>
        <v>0.28799999999999998</v>
      </c>
      <c r="BF130" s="275"/>
      <c r="BG130" s="275"/>
      <c r="BH130" s="275"/>
      <c r="BI130" s="275"/>
      <c r="BJ130" s="323"/>
      <c r="BK130" s="272"/>
      <c r="BL130" s="329"/>
      <c r="BM130" s="239"/>
      <c r="BN130" s="239"/>
      <c r="BO130" s="239"/>
      <c r="BP130" s="239"/>
      <c r="BQ130" s="239"/>
      <c r="BR130" s="239"/>
      <c r="BS130" s="267"/>
      <c r="BT130" s="267"/>
      <c r="BU130" s="267"/>
      <c r="BV130" s="267"/>
      <c r="BW130" s="267"/>
      <c r="BX130" s="267"/>
      <c r="BY130" s="267"/>
      <c r="BZ130" s="267"/>
      <c r="CA130" s="267"/>
      <c r="CB130" s="160" t="s">
        <v>480</v>
      </c>
      <c r="CC130" s="160" t="s">
        <v>480</v>
      </c>
      <c r="CD130" s="123" t="s">
        <v>480</v>
      </c>
      <c r="CE130" s="152" t="s">
        <v>604</v>
      </c>
      <c r="CF130" s="160" t="s">
        <v>480</v>
      </c>
      <c r="CG130" s="160" t="s">
        <v>480</v>
      </c>
      <c r="CH130" s="160" t="s">
        <v>480</v>
      </c>
      <c r="CI130" s="178" t="s">
        <v>480</v>
      </c>
      <c r="CJ130" s="267"/>
      <c r="CK130" s="267"/>
      <c r="CL130" s="267"/>
      <c r="CM130" s="267"/>
      <c r="CN130" s="267"/>
      <c r="CO130" s="267"/>
      <c r="CP130" s="267"/>
      <c r="CQ130" s="267"/>
      <c r="CR130" s="267"/>
      <c r="CS130" s="190">
        <v>44446</v>
      </c>
      <c r="CT130" s="191" t="s">
        <v>664</v>
      </c>
      <c r="CU130" s="123" t="s">
        <v>686</v>
      </c>
    </row>
    <row r="131" spans="1:99" ht="17.25" customHeight="1" x14ac:dyDescent="0.2">
      <c r="A131" s="237"/>
      <c r="B131" s="244"/>
      <c r="C131" s="237"/>
      <c r="D131" s="237"/>
      <c r="E131" s="244"/>
      <c r="F131" s="247"/>
      <c r="G131" s="247"/>
      <c r="H131" s="265"/>
      <c r="I131" s="247"/>
      <c r="J131" s="250"/>
      <c r="K131" s="253"/>
      <c r="L131" s="256"/>
      <c r="M131" s="259"/>
      <c r="N131" s="253"/>
      <c r="O131" s="262"/>
      <c r="P131" s="262"/>
      <c r="Q131" s="272"/>
      <c r="R131" s="62"/>
      <c r="S131" s="51"/>
      <c r="T131" s="122">
        <f>VLOOKUP(U131,FORMULAS!$A$15:$B$18,2,0)</f>
        <v>0</v>
      </c>
      <c r="U131" s="63" t="s">
        <v>164</v>
      </c>
      <c r="V131" s="64">
        <f>+IF(U131='Tabla Valoración controles'!$D$4,'Tabla Valoración controles'!$F$4,IF('208-PLA-Ft-78 Mapa Gestión'!U131='Tabla Valoración controles'!$D$5,'Tabla Valoración controles'!$F$5,IF(U131=FORMULAS!$A$10,0,'Tabla Valoración controles'!$F$6)))</f>
        <v>0</v>
      </c>
      <c r="W131" s="63"/>
      <c r="X131" s="65">
        <f>+IF(W131='Tabla Valoración controles'!$D$7,'Tabla Valoración controles'!$F$7,IF(U131=FORMULAS!$A$10,0,'Tabla Valoración controles'!$F$8))</f>
        <v>0</v>
      </c>
      <c r="Y131" s="63"/>
      <c r="Z131" s="64">
        <f>+IF(Y131='Tabla Valoración controles'!$D$9,'Tabla Valoración controles'!$F$9,IF(U131=FORMULAS!$A$10,0,'Tabla Valoración controles'!$F$10))</f>
        <v>0</v>
      </c>
      <c r="AA131" s="63"/>
      <c r="AB131" s="64">
        <f>+IF(AA131='Tabla Valoración controles'!$D$9,'Tabla Valoración controles'!$F$9,IF(W131=FORMULAS!$A$10,0,'Tabla Valoración controles'!$F$10))</f>
        <v>0</v>
      </c>
      <c r="AC131" s="63"/>
      <c r="AD131" s="64">
        <f>+IF(AC131='Tabla Valoración controles'!$D$13,'Tabla Valoración controles'!$F$13,'Tabla Valoración controles'!$F$14)</f>
        <v>0</v>
      </c>
      <c r="AE131" s="66"/>
      <c r="AF131" s="67"/>
      <c r="AG131" s="65"/>
      <c r="AH131" s="67"/>
      <c r="AI131" s="65"/>
      <c r="AJ131" s="68"/>
      <c r="AK131" s="63"/>
      <c r="AL131" s="69"/>
      <c r="AM131" s="72"/>
      <c r="AN131" s="70"/>
      <c r="AO131" s="70"/>
      <c r="AP131" s="70"/>
      <c r="AQ131" s="70"/>
      <c r="AR131" s="70"/>
      <c r="AS131" s="70"/>
      <c r="AT131" s="70"/>
      <c r="AU131" s="70"/>
      <c r="AV131" s="70"/>
      <c r="AW131" s="70"/>
      <c r="AX131" s="70"/>
      <c r="AY131" s="70"/>
      <c r="AZ131" s="70"/>
      <c r="BA131" s="70"/>
      <c r="BB131" s="70"/>
      <c r="BC131" s="120">
        <f t="shared" si="81"/>
        <v>0</v>
      </c>
      <c r="BD131" s="120">
        <f t="shared" ref="BD131:BD134" si="120">+BD130*BC131</f>
        <v>0</v>
      </c>
      <c r="BE131" s="120">
        <f t="shared" si="77"/>
        <v>0.28799999999999998</v>
      </c>
      <c r="BF131" s="275"/>
      <c r="BG131" s="275"/>
      <c r="BH131" s="275"/>
      <c r="BI131" s="275"/>
      <c r="BJ131" s="323"/>
      <c r="BK131" s="272"/>
      <c r="BL131" s="329"/>
      <c r="BM131" s="239"/>
      <c r="BN131" s="239"/>
      <c r="BO131" s="239"/>
      <c r="BP131" s="239"/>
      <c r="BQ131" s="239"/>
      <c r="BR131" s="239"/>
      <c r="BS131" s="267"/>
      <c r="BT131" s="267"/>
      <c r="BU131" s="267"/>
      <c r="BV131" s="267"/>
      <c r="BW131" s="267"/>
      <c r="BX131" s="267"/>
      <c r="BY131" s="267"/>
      <c r="BZ131" s="267"/>
      <c r="CA131" s="267"/>
      <c r="CB131" s="152"/>
      <c r="CC131" s="152"/>
      <c r="CD131" s="124"/>
      <c r="CE131" s="152"/>
      <c r="CF131" s="152"/>
      <c r="CG131" s="152"/>
      <c r="CH131" s="152"/>
      <c r="CI131" s="152"/>
      <c r="CJ131" s="267"/>
      <c r="CK131" s="267"/>
      <c r="CL131" s="267"/>
      <c r="CM131" s="267"/>
      <c r="CN131" s="267"/>
      <c r="CO131" s="267"/>
      <c r="CP131" s="267"/>
      <c r="CQ131" s="267"/>
      <c r="CR131" s="267"/>
      <c r="CS131" s="70"/>
      <c r="CT131" s="70"/>
      <c r="CU131" s="70"/>
    </row>
    <row r="132" spans="1:99" ht="17.25" customHeight="1" x14ac:dyDescent="0.2">
      <c r="A132" s="237"/>
      <c r="B132" s="244"/>
      <c r="C132" s="237"/>
      <c r="D132" s="237"/>
      <c r="E132" s="244"/>
      <c r="F132" s="247"/>
      <c r="G132" s="247"/>
      <c r="H132" s="265"/>
      <c r="I132" s="247"/>
      <c r="J132" s="250"/>
      <c r="K132" s="253"/>
      <c r="L132" s="256"/>
      <c r="M132" s="259"/>
      <c r="N132" s="253"/>
      <c r="O132" s="262"/>
      <c r="P132" s="262"/>
      <c r="Q132" s="272"/>
      <c r="R132" s="62"/>
      <c r="S132" s="51"/>
      <c r="T132" s="122">
        <f>VLOOKUP(U132,FORMULAS!$A$15:$B$18,2,0)</f>
        <v>0</v>
      </c>
      <c r="U132" s="63" t="s">
        <v>164</v>
      </c>
      <c r="V132" s="64">
        <f>+IF(U132='Tabla Valoración controles'!$D$4,'Tabla Valoración controles'!$F$4,IF('208-PLA-Ft-78 Mapa Gestión'!U132='Tabla Valoración controles'!$D$5,'Tabla Valoración controles'!$F$5,IF(U132=FORMULAS!$A$10,0,'Tabla Valoración controles'!$F$6)))</f>
        <v>0</v>
      </c>
      <c r="W132" s="63"/>
      <c r="X132" s="65">
        <f>+IF(W132='Tabla Valoración controles'!$D$7,'Tabla Valoración controles'!$F$7,IF(U132=FORMULAS!$A$10,0,'Tabla Valoración controles'!$F$8))</f>
        <v>0</v>
      </c>
      <c r="Y132" s="63"/>
      <c r="Z132" s="64">
        <f>+IF(Y132='Tabla Valoración controles'!$D$9,'Tabla Valoración controles'!$F$9,IF(U132=FORMULAS!$A$10,0,'Tabla Valoración controles'!$F$10))</f>
        <v>0</v>
      </c>
      <c r="AA132" s="63"/>
      <c r="AB132" s="64">
        <f>+IF(AA132='Tabla Valoración controles'!$D$9,'Tabla Valoración controles'!$F$9,IF(W132=FORMULAS!$A$10,0,'Tabla Valoración controles'!$F$10))</f>
        <v>0</v>
      </c>
      <c r="AC132" s="63"/>
      <c r="AD132" s="64">
        <f>+IF(AC132='Tabla Valoración controles'!$D$13,'Tabla Valoración controles'!$F$13,'Tabla Valoración controles'!$F$14)</f>
        <v>0</v>
      </c>
      <c r="AE132" s="66"/>
      <c r="AF132" s="67"/>
      <c r="AG132" s="65"/>
      <c r="AH132" s="67"/>
      <c r="AI132" s="65"/>
      <c r="AJ132" s="68"/>
      <c r="AK132" s="63"/>
      <c r="AL132" s="69"/>
      <c r="AM132" s="72"/>
      <c r="AN132" s="70"/>
      <c r="AO132" s="70"/>
      <c r="AP132" s="70"/>
      <c r="AQ132" s="70"/>
      <c r="AR132" s="70"/>
      <c r="AS132" s="70"/>
      <c r="AT132" s="70"/>
      <c r="AU132" s="70"/>
      <c r="AV132" s="70"/>
      <c r="AW132" s="70"/>
      <c r="AX132" s="70"/>
      <c r="AY132" s="70"/>
      <c r="AZ132" s="70"/>
      <c r="BA132" s="70"/>
      <c r="BB132" s="70"/>
      <c r="BC132" s="120">
        <f t="shared" si="81"/>
        <v>0</v>
      </c>
      <c r="BD132" s="120">
        <f t="shared" si="120"/>
        <v>0</v>
      </c>
      <c r="BE132" s="120">
        <f t="shared" si="77"/>
        <v>0.28799999999999998</v>
      </c>
      <c r="BF132" s="275"/>
      <c r="BG132" s="275"/>
      <c r="BH132" s="275"/>
      <c r="BI132" s="275"/>
      <c r="BJ132" s="323"/>
      <c r="BK132" s="272"/>
      <c r="BL132" s="329"/>
      <c r="BM132" s="239"/>
      <c r="BN132" s="239"/>
      <c r="BO132" s="239"/>
      <c r="BP132" s="239"/>
      <c r="BQ132" s="239"/>
      <c r="BR132" s="239"/>
      <c r="BS132" s="267"/>
      <c r="BT132" s="267"/>
      <c r="BU132" s="267"/>
      <c r="BV132" s="267"/>
      <c r="BW132" s="267"/>
      <c r="BX132" s="267"/>
      <c r="BY132" s="267"/>
      <c r="BZ132" s="267"/>
      <c r="CA132" s="267"/>
      <c r="CB132" s="152"/>
      <c r="CC132" s="152"/>
      <c r="CD132" s="124"/>
      <c r="CE132" s="152"/>
      <c r="CF132" s="152"/>
      <c r="CG132" s="152"/>
      <c r="CH132" s="152"/>
      <c r="CI132" s="152"/>
      <c r="CJ132" s="267"/>
      <c r="CK132" s="267"/>
      <c r="CL132" s="267"/>
      <c r="CM132" s="267"/>
      <c r="CN132" s="267"/>
      <c r="CO132" s="267"/>
      <c r="CP132" s="267"/>
      <c r="CQ132" s="267"/>
      <c r="CR132" s="267"/>
      <c r="CS132" s="70"/>
      <c r="CT132" s="70"/>
      <c r="CU132" s="70"/>
    </row>
    <row r="133" spans="1:99" ht="17.25" customHeight="1" x14ac:dyDescent="0.2">
      <c r="A133" s="237"/>
      <c r="B133" s="244"/>
      <c r="C133" s="237"/>
      <c r="D133" s="237"/>
      <c r="E133" s="244"/>
      <c r="F133" s="247"/>
      <c r="G133" s="247"/>
      <c r="H133" s="265"/>
      <c r="I133" s="247"/>
      <c r="J133" s="250"/>
      <c r="K133" s="253"/>
      <c r="L133" s="256"/>
      <c r="M133" s="259"/>
      <c r="N133" s="253"/>
      <c r="O133" s="262"/>
      <c r="P133" s="262"/>
      <c r="Q133" s="272"/>
      <c r="R133" s="62"/>
      <c r="S133" s="51"/>
      <c r="T133" s="122">
        <f>VLOOKUP(U133,FORMULAS!$A$15:$B$18,2,0)</f>
        <v>0</v>
      </c>
      <c r="U133" s="63" t="s">
        <v>164</v>
      </c>
      <c r="V133" s="64">
        <f>+IF(U133='Tabla Valoración controles'!$D$4,'Tabla Valoración controles'!$F$4,IF('208-PLA-Ft-78 Mapa Gestión'!U133='Tabla Valoración controles'!$D$5,'Tabla Valoración controles'!$F$5,IF(U133=FORMULAS!$A$10,0,'Tabla Valoración controles'!$F$6)))</f>
        <v>0</v>
      </c>
      <c r="W133" s="63"/>
      <c r="X133" s="65">
        <f>+IF(W133='Tabla Valoración controles'!$D$7,'Tabla Valoración controles'!$F$7,IF(U133=FORMULAS!$A$10,0,'Tabla Valoración controles'!$F$8))</f>
        <v>0</v>
      </c>
      <c r="Y133" s="63"/>
      <c r="Z133" s="64">
        <f>+IF(Y133='Tabla Valoración controles'!$D$9,'Tabla Valoración controles'!$F$9,IF(U133=FORMULAS!$A$10,0,'Tabla Valoración controles'!$F$10))</f>
        <v>0</v>
      </c>
      <c r="AA133" s="63"/>
      <c r="AB133" s="64">
        <f>+IF(AA133='Tabla Valoración controles'!$D$9,'Tabla Valoración controles'!$F$9,IF(W133=FORMULAS!$A$10,0,'Tabla Valoración controles'!$F$10))</f>
        <v>0</v>
      </c>
      <c r="AC133" s="63"/>
      <c r="AD133" s="64">
        <f>+IF(AC133='Tabla Valoración controles'!$D$13,'Tabla Valoración controles'!$F$13,'Tabla Valoración controles'!$F$14)</f>
        <v>0</v>
      </c>
      <c r="AE133" s="66"/>
      <c r="AF133" s="67"/>
      <c r="AG133" s="65"/>
      <c r="AH133" s="67"/>
      <c r="AI133" s="65"/>
      <c r="AJ133" s="68"/>
      <c r="AK133" s="63"/>
      <c r="AL133" s="69"/>
      <c r="AM133" s="72"/>
      <c r="AN133" s="70"/>
      <c r="AO133" s="70"/>
      <c r="AP133" s="70"/>
      <c r="AQ133" s="70"/>
      <c r="AR133" s="70"/>
      <c r="AS133" s="70"/>
      <c r="AT133" s="70"/>
      <c r="AU133" s="70"/>
      <c r="AV133" s="70"/>
      <c r="AW133" s="70"/>
      <c r="AX133" s="70"/>
      <c r="AY133" s="70"/>
      <c r="AZ133" s="70"/>
      <c r="BA133" s="70"/>
      <c r="BB133" s="70"/>
      <c r="BC133" s="120">
        <f t="shared" si="81"/>
        <v>0</v>
      </c>
      <c r="BD133" s="120">
        <f t="shared" si="120"/>
        <v>0</v>
      </c>
      <c r="BE133" s="120">
        <f t="shared" si="77"/>
        <v>0.28799999999999998</v>
      </c>
      <c r="BF133" s="275"/>
      <c r="BG133" s="275"/>
      <c r="BH133" s="275"/>
      <c r="BI133" s="275"/>
      <c r="BJ133" s="323"/>
      <c r="BK133" s="272"/>
      <c r="BL133" s="329"/>
      <c r="BM133" s="239"/>
      <c r="BN133" s="239"/>
      <c r="BO133" s="239"/>
      <c r="BP133" s="239"/>
      <c r="BQ133" s="239"/>
      <c r="BR133" s="239"/>
      <c r="BS133" s="267"/>
      <c r="BT133" s="267"/>
      <c r="BU133" s="267"/>
      <c r="BV133" s="267"/>
      <c r="BW133" s="267"/>
      <c r="BX133" s="267"/>
      <c r="BY133" s="267"/>
      <c r="BZ133" s="267"/>
      <c r="CA133" s="267"/>
      <c r="CB133" s="152"/>
      <c r="CC133" s="152"/>
      <c r="CD133" s="124"/>
      <c r="CE133" s="152"/>
      <c r="CF133" s="152"/>
      <c r="CG133" s="152"/>
      <c r="CH133" s="152"/>
      <c r="CI133" s="152"/>
      <c r="CJ133" s="267"/>
      <c r="CK133" s="267"/>
      <c r="CL133" s="267"/>
      <c r="CM133" s="267"/>
      <c r="CN133" s="267"/>
      <c r="CO133" s="267"/>
      <c r="CP133" s="267"/>
      <c r="CQ133" s="267"/>
      <c r="CR133" s="267"/>
      <c r="CS133" s="70"/>
      <c r="CT133" s="70"/>
      <c r="CU133" s="70"/>
    </row>
    <row r="134" spans="1:99" ht="17.25" customHeight="1" x14ac:dyDescent="0.2">
      <c r="A134" s="238"/>
      <c r="B134" s="245"/>
      <c r="C134" s="238"/>
      <c r="D134" s="238"/>
      <c r="E134" s="245"/>
      <c r="F134" s="248"/>
      <c r="G134" s="248"/>
      <c r="H134" s="266"/>
      <c r="I134" s="248"/>
      <c r="J134" s="251"/>
      <c r="K134" s="254"/>
      <c r="L134" s="257"/>
      <c r="M134" s="260"/>
      <c r="N134" s="254"/>
      <c r="O134" s="263"/>
      <c r="P134" s="263"/>
      <c r="Q134" s="273"/>
      <c r="R134" s="62"/>
      <c r="S134" s="51"/>
      <c r="T134" s="122">
        <f>VLOOKUP(U134,FORMULAS!$A$15:$B$18,2,0)</f>
        <v>0</v>
      </c>
      <c r="U134" s="63" t="s">
        <v>164</v>
      </c>
      <c r="V134" s="64">
        <f>+IF(U134='Tabla Valoración controles'!$D$4,'Tabla Valoración controles'!$F$4,IF('208-PLA-Ft-78 Mapa Gestión'!U134='Tabla Valoración controles'!$D$5,'Tabla Valoración controles'!$F$5,IF(U134=FORMULAS!$A$10,0,'Tabla Valoración controles'!$F$6)))</f>
        <v>0</v>
      </c>
      <c r="W134" s="63"/>
      <c r="X134" s="65">
        <f>+IF(W134='Tabla Valoración controles'!$D$7,'Tabla Valoración controles'!$F$7,IF(U134=FORMULAS!$A$10,0,'Tabla Valoración controles'!$F$8))</f>
        <v>0</v>
      </c>
      <c r="Y134" s="63"/>
      <c r="Z134" s="64">
        <f>+IF(Y134='Tabla Valoración controles'!$D$9,'Tabla Valoración controles'!$F$9,IF(U134=FORMULAS!$A$10,0,'Tabla Valoración controles'!$F$10))</f>
        <v>0</v>
      </c>
      <c r="AA134" s="63"/>
      <c r="AB134" s="64">
        <f>+IF(AA134='Tabla Valoración controles'!$D$9,'Tabla Valoración controles'!$F$9,IF(W134=FORMULAS!$A$10,0,'Tabla Valoración controles'!$F$10))</f>
        <v>0</v>
      </c>
      <c r="AC134" s="63"/>
      <c r="AD134" s="64">
        <f>+IF(AC134='Tabla Valoración controles'!$D$13,'Tabla Valoración controles'!$F$13,'Tabla Valoración controles'!$F$14)</f>
        <v>0</v>
      </c>
      <c r="AE134" s="66"/>
      <c r="AF134" s="67"/>
      <c r="AG134" s="65"/>
      <c r="AH134" s="67"/>
      <c r="AI134" s="65"/>
      <c r="AJ134" s="68"/>
      <c r="AK134" s="63"/>
      <c r="AL134" s="69"/>
      <c r="AM134" s="72"/>
      <c r="AN134" s="70"/>
      <c r="AO134" s="70"/>
      <c r="AP134" s="70"/>
      <c r="AQ134" s="70"/>
      <c r="AR134" s="70"/>
      <c r="AS134" s="70"/>
      <c r="AT134" s="70"/>
      <c r="AU134" s="70"/>
      <c r="AV134" s="70"/>
      <c r="AW134" s="70"/>
      <c r="AX134" s="70"/>
      <c r="AY134" s="70"/>
      <c r="AZ134" s="70"/>
      <c r="BA134" s="70"/>
      <c r="BB134" s="70"/>
      <c r="BC134" s="120">
        <f t="shared" si="81"/>
        <v>0</v>
      </c>
      <c r="BD134" s="120">
        <f t="shared" si="120"/>
        <v>0</v>
      </c>
      <c r="BE134" s="120">
        <f t="shared" si="77"/>
        <v>0.28799999999999998</v>
      </c>
      <c r="BF134" s="275"/>
      <c r="BG134" s="275"/>
      <c r="BH134" s="275"/>
      <c r="BI134" s="275"/>
      <c r="BJ134" s="323"/>
      <c r="BK134" s="273"/>
      <c r="BL134" s="330"/>
      <c r="BM134" s="239"/>
      <c r="BN134" s="239"/>
      <c r="BO134" s="239"/>
      <c r="BP134" s="239"/>
      <c r="BQ134" s="239"/>
      <c r="BR134" s="239"/>
      <c r="BS134" s="267"/>
      <c r="BT134" s="267"/>
      <c r="BU134" s="267"/>
      <c r="BV134" s="267"/>
      <c r="BW134" s="267"/>
      <c r="BX134" s="267"/>
      <c r="BY134" s="267"/>
      <c r="BZ134" s="267"/>
      <c r="CA134" s="267"/>
      <c r="CB134" s="152"/>
      <c r="CC134" s="152"/>
      <c r="CD134" s="124"/>
      <c r="CE134" s="152"/>
      <c r="CF134" s="152"/>
      <c r="CG134" s="152"/>
      <c r="CH134" s="152"/>
      <c r="CI134" s="152"/>
      <c r="CJ134" s="267"/>
      <c r="CK134" s="267"/>
      <c r="CL134" s="267"/>
      <c r="CM134" s="267"/>
      <c r="CN134" s="267"/>
      <c r="CO134" s="267"/>
      <c r="CP134" s="267"/>
      <c r="CQ134" s="267"/>
      <c r="CR134" s="267"/>
      <c r="CS134" s="70"/>
      <c r="CT134" s="70"/>
      <c r="CU134" s="70"/>
    </row>
    <row r="135" spans="1:99" ht="127.5" x14ac:dyDescent="0.2">
      <c r="A135" s="236">
        <v>22</v>
      </c>
      <c r="B135" s="243" t="s">
        <v>194</v>
      </c>
      <c r="C135" s="236" t="str">
        <f>VLOOKUP(B135,FORMULAS!$A$30:$B$46,2,0)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135" s="236" t="str">
        <f>VLOOKUP(B135,FORMULAS!$A$30:$C$46,3,0)</f>
        <v xml:space="preserve">Subdirector Administrativo </v>
      </c>
      <c r="E135" s="243" t="s">
        <v>115</v>
      </c>
      <c r="F135" s="246" t="s">
        <v>391</v>
      </c>
      <c r="G135" s="246" t="s">
        <v>390</v>
      </c>
      <c r="H135" s="264" t="s">
        <v>501</v>
      </c>
      <c r="I135" s="246" t="s">
        <v>281</v>
      </c>
      <c r="J135" s="249">
        <v>1600</v>
      </c>
      <c r="K135" s="252" t="str">
        <f>+IF(L135=FORMULAS!$N$2,FORMULAS!$O$2,IF('208-PLA-Ft-78 Mapa Gestión'!L135:L140=FORMULAS!$N$3,FORMULAS!$O$3,IF('208-PLA-Ft-78 Mapa Gestión'!L135:L140=FORMULAS!$N$4,FORMULAS!$O$4,IF('208-PLA-Ft-78 Mapa Gestión'!L135:L140=FORMULAS!$N$5,FORMULAS!$O$5,IF('208-PLA-Ft-78 Mapa Gestión'!L135:L140=FORMULAS!$N$6,FORMULAS!$O$6)))))</f>
        <v>Alta</v>
      </c>
      <c r="L135" s="255">
        <f>+IF(J135&lt;=FORMULAS!$M$2,FORMULAS!$N$2,IF('208-PLA-Ft-78 Mapa Gestión'!J135&lt;=FORMULAS!$M$3,FORMULAS!$N$3,IF('208-PLA-Ft-78 Mapa Gestión'!J135&lt;=FORMULAS!$M$4,FORMULAS!$N$4,IF('208-PLA-Ft-78 Mapa Gestión'!J135&lt;=FORMULAS!$M$5,FORMULAS!$N$5,FORMULAS!$N$6))))</f>
        <v>0.8</v>
      </c>
      <c r="M135" s="258" t="s">
        <v>283</v>
      </c>
      <c r="N135" s="252" t="str">
        <f>+IF(M135=FORMULAS!$H$2,FORMULAS!$I$2,IF('208-PLA-Ft-78 Mapa Gestión'!M135:M140=FORMULAS!$H$3,FORMULAS!$I$3,IF('208-PLA-Ft-78 Mapa Gestión'!M135:M140=FORMULAS!$H$4,FORMULAS!$I$4,IF('208-PLA-Ft-78 Mapa Gestión'!M135:M140=FORMULAS!$H$5,FORMULAS!$I$5,IF('208-PLA-Ft-78 Mapa Gestión'!M135:M140=FORMULAS!$H$6,FORMULAS!$I$6,IF('208-PLA-Ft-78 Mapa Gestión'!M135:M140=FORMULAS!$H$7,FORMULAS!$I$7,IF('208-PLA-Ft-78 Mapa Gestión'!M135:M140=FORMULAS!$H$8,FORMULAS!$I$8,IF('208-PLA-Ft-78 Mapa Gestión'!M135:M140=FORMULAS!$H$9,FORMULAS!$I$9,IF('208-PLA-Ft-78 Mapa Gestión'!M135:M140=FORMULAS!$H$10,FORMULAS!$I$10,IF('208-PLA-Ft-78 Mapa Gestión'!M135:M140=FORMULAS!$H$11,FORMULAS!$I$11))))))))))</f>
        <v>Menor</v>
      </c>
      <c r="O135" s="261">
        <f>VLOOKUP(N135,FORMULAS!$I$1:$J$6,2,0)</f>
        <v>0.4</v>
      </c>
      <c r="P135" s="261" t="str">
        <f t="shared" ref="P135" si="121">CONCATENATE(N135,K135)</f>
        <v>MenorAlta</v>
      </c>
      <c r="Q135" s="271" t="str">
        <f>VLOOKUP(P135,FORMULAS!$K$17:$L$42,2,0)</f>
        <v>Moderado</v>
      </c>
      <c r="R135" s="62">
        <v>1</v>
      </c>
      <c r="S135" s="51" t="s">
        <v>571</v>
      </c>
      <c r="T135" s="122" t="str">
        <f>VLOOKUP(U135,FORMULAS!$A$15:$B$18,2,0)</f>
        <v>Probabilidad</v>
      </c>
      <c r="U135" s="63" t="s">
        <v>14</v>
      </c>
      <c r="V135" s="64">
        <f>+IF(U135='Tabla Valoración controles'!$D$4,'Tabla Valoración controles'!$F$4,IF('208-PLA-Ft-78 Mapa Gestión'!U135='Tabla Valoración controles'!$D$5,'Tabla Valoración controles'!$F$5,IF(U135=FORMULAS!$A$10,0,'Tabla Valoración controles'!$F$6)))</f>
        <v>0.15</v>
      </c>
      <c r="W135" s="63" t="s">
        <v>8</v>
      </c>
      <c r="X135" s="65">
        <f>+IF(W135='Tabla Valoración controles'!$D$7,'Tabla Valoración controles'!$F$7,IF(U135=FORMULAS!$A$10,0,'Tabla Valoración controles'!$F$8))</f>
        <v>0.15</v>
      </c>
      <c r="Y135" s="63" t="s">
        <v>18</v>
      </c>
      <c r="Z135" s="64">
        <f>+IF(Y135='Tabla Valoración controles'!$D$9,'Tabla Valoración controles'!$F$9,IF(U135=FORMULAS!$A$10,0,'Tabla Valoración controles'!$F$10))</f>
        <v>0</v>
      </c>
      <c r="AA135" s="63" t="s">
        <v>21</v>
      </c>
      <c r="AB135" s="64">
        <f>+IF(AA135='Tabla Valoración controles'!$D$9,'Tabla Valoración controles'!$F$9,IF(W135=FORMULAS!$A$10,0,'Tabla Valoración controles'!$F$10))</f>
        <v>0</v>
      </c>
      <c r="AC135" s="63" t="s">
        <v>102</v>
      </c>
      <c r="AD135" s="64">
        <f>+IF(AC135='Tabla Valoración controles'!$D$13,'Tabla Valoración controles'!$F$13,'Tabla Valoración controles'!$F$14)</f>
        <v>0</v>
      </c>
      <c r="AE135" s="66"/>
      <c r="AF135" s="67"/>
      <c r="AG135" s="65"/>
      <c r="AH135" s="67"/>
      <c r="AI135" s="65"/>
      <c r="AJ135" s="68"/>
      <c r="AK135" s="63"/>
      <c r="AL135" s="69"/>
      <c r="AM135" s="72"/>
      <c r="AN135" s="70"/>
      <c r="AO135" s="70"/>
      <c r="AP135" s="70"/>
      <c r="AQ135" s="70"/>
      <c r="AR135" s="70"/>
      <c r="AS135" s="70"/>
      <c r="AT135" s="70"/>
      <c r="AU135" s="70"/>
      <c r="AV135" s="70"/>
      <c r="AW135" s="70"/>
      <c r="AX135" s="70"/>
      <c r="AY135" s="70"/>
      <c r="AZ135" s="70"/>
      <c r="BA135" s="70"/>
      <c r="BB135" s="70"/>
      <c r="BC135" s="120">
        <f t="shared" si="81"/>
        <v>0.3</v>
      </c>
      <c r="BD135" s="120">
        <f>+IF(T135=FORMULAS!$A$8,'208-PLA-Ft-78 Mapa Gestión'!BC135*'208-PLA-Ft-78 Mapa Gestión'!L135:L140,'208-PLA-Ft-78 Mapa Gestión'!BC135*'208-PLA-Ft-78 Mapa Gestión'!O135:O140)</f>
        <v>0.24</v>
      </c>
      <c r="BE135" s="120">
        <f>+IF(T135=FORMULAS!$A$8,'208-PLA-Ft-78 Mapa Gestión'!L135:L140-'208-PLA-Ft-78 Mapa Gestión'!BD135,0)</f>
        <v>0.56000000000000005</v>
      </c>
      <c r="BF135" s="274">
        <f t="shared" ref="BF135" si="122">+BE140</f>
        <v>0.39200000000000002</v>
      </c>
      <c r="BG135" s="274" t="str">
        <f>+IF(BF135&lt;=FORMULAS!$N$2,FORMULAS!$O$2,IF(BF135&lt;=FORMULAS!$N$3,FORMULAS!$O$3,IF(BF135&lt;=FORMULAS!$N$4,FORMULAS!$O$4,IF(BF135&lt;=FORMULAS!$N$5,FORMULAS!$O$5,FORMULAS!O138))))</f>
        <v>Baja</v>
      </c>
      <c r="BH135" s="274" t="str">
        <f>+IF(T135=FORMULAS!$A$9,BE140,'208-PLA-Ft-78 Mapa Gestión'!N135:N140)</f>
        <v>Menor</v>
      </c>
      <c r="BI135" s="274">
        <f>+IF(T135=FORMULAS!B141,'208-PLA-Ft-78 Mapa Gestión'!BE140,'208-PLA-Ft-78 Mapa Gestión'!O135:O140)</f>
        <v>0.4</v>
      </c>
      <c r="BJ135" s="323" t="str">
        <f t="shared" ref="BJ135" si="123">CONCATENATE(BH135,BG135)</f>
        <v>MenorBaja</v>
      </c>
      <c r="BK135" s="271" t="str">
        <f>VLOOKUP(BJ135,FORMULAS!$K$17:$L$42,2,0)</f>
        <v>Moderado</v>
      </c>
      <c r="BL135" s="328" t="s">
        <v>171</v>
      </c>
      <c r="BM135" s="239" t="s">
        <v>392</v>
      </c>
      <c r="BN135" s="239" t="s">
        <v>375</v>
      </c>
      <c r="BO135" s="331">
        <v>44256</v>
      </c>
      <c r="BP135" s="331" t="s">
        <v>393</v>
      </c>
      <c r="BQ135" s="239" t="s">
        <v>395</v>
      </c>
      <c r="BR135" s="239" t="s">
        <v>394</v>
      </c>
      <c r="BS135" s="267"/>
      <c r="BT135" s="267"/>
      <c r="BU135" s="267"/>
      <c r="BV135" s="267"/>
      <c r="BW135" s="267"/>
      <c r="BX135" s="267"/>
      <c r="BY135" s="267"/>
      <c r="BZ135" s="267"/>
      <c r="CA135" s="267"/>
      <c r="CB135" s="123"/>
      <c r="CC135" s="194" t="s">
        <v>698</v>
      </c>
      <c r="CD135" s="178"/>
      <c r="CE135" s="194" t="s">
        <v>698</v>
      </c>
      <c r="CF135" s="204" t="s">
        <v>731</v>
      </c>
      <c r="CG135" s="205" t="s">
        <v>796</v>
      </c>
      <c r="CH135" s="204"/>
      <c r="CI135" s="194" t="s">
        <v>698</v>
      </c>
      <c r="CJ135" s="267"/>
      <c r="CK135" s="267"/>
      <c r="CL135" s="267"/>
      <c r="CM135" s="267"/>
      <c r="CN135" s="267"/>
      <c r="CO135" s="267"/>
      <c r="CP135" s="267"/>
      <c r="CQ135" s="267"/>
      <c r="CR135" s="267"/>
      <c r="CS135" s="189">
        <v>44446</v>
      </c>
      <c r="CT135" s="185" t="s">
        <v>38</v>
      </c>
      <c r="CU135" s="164" t="s">
        <v>670</v>
      </c>
    </row>
    <row r="136" spans="1:99" ht="114.75" x14ac:dyDescent="0.2">
      <c r="A136" s="237"/>
      <c r="B136" s="244"/>
      <c r="C136" s="237"/>
      <c r="D136" s="237"/>
      <c r="E136" s="244"/>
      <c r="F136" s="247"/>
      <c r="G136" s="247"/>
      <c r="H136" s="265"/>
      <c r="I136" s="247"/>
      <c r="J136" s="250"/>
      <c r="K136" s="253"/>
      <c r="L136" s="256"/>
      <c r="M136" s="259"/>
      <c r="N136" s="253"/>
      <c r="O136" s="262"/>
      <c r="P136" s="262"/>
      <c r="Q136" s="272"/>
      <c r="R136" s="62">
        <v>2</v>
      </c>
      <c r="S136" s="51" t="s">
        <v>502</v>
      </c>
      <c r="T136" s="122" t="str">
        <f>VLOOKUP(U136,FORMULAS!$A$15:$B$18,2,0)</f>
        <v>Probabilidad</v>
      </c>
      <c r="U136" s="63" t="s">
        <v>14</v>
      </c>
      <c r="V136" s="64">
        <f>+IF(U136='Tabla Valoración controles'!$D$4,'Tabla Valoración controles'!$F$4,IF('208-PLA-Ft-78 Mapa Gestión'!U136='Tabla Valoración controles'!$D$5,'Tabla Valoración controles'!$F$5,IF(U136=FORMULAS!$A$10,0,'Tabla Valoración controles'!$F$6)))</f>
        <v>0.15</v>
      </c>
      <c r="W136" s="63" t="s">
        <v>8</v>
      </c>
      <c r="X136" s="65">
        <f>+IF(W136='Tabla Valoración controles'!$D$7,'Tabla Valoración controles'!$F$7,IF(U136=FORMULAS!$A$10,0,'Tabla Valoración controles'!$F$8))</f>
        <v>0.15</v>
      </c>
      <c r="Y136" s="63" t="s">
        <v>18</v>
      </c>
      <c r="Z136" s="64">
        <f>+IF(Y136='Tabla Valoración controles'!$D$9,'Tabla Valoración controles'!$F$9,IF(U136=FORMULAS!$A$10,0,'Tabla Valoración controles'!$F$10))</f>
        <v>0</v>
      </c>
      <c r="AA136" s="63" t="s">
        <v>21</v>
      </c>
      <c r="AB136" s="64">
        <f>+IF(AA136='Tabla Valoración controles'!$D$9,'Tabla Valoración controles'!$F$9,IF(W136=FORMULAS!$A$10,0,'Tabla Valoración controles'!$F$10))</f>
        <v>0</v>
      </c>
      <c r="AC136" s="63" t="s">
        <v>102</v>
      </c>
      <c r="AD136" s="64">
        <f>+IF(AC136='Tabla Valoración controles'!$D$13,'Tabla Valoración controles'!$F$13,'Tabla Valoración controles'!$F$14)</f>
        <v>0</v>
      </c>
      <c r="AE136" s="66"/>
      <c r="AF136" s="67"/>
      <c r="AG136" s="65"/>
      <c r="AH136" s="67"/>
      <c r="AI136" s="65"/>
      <c r="AJ136" s="68"/>
      <c r="AK136" s="63"/>
      <c r="AL136" s="69"/>
      <c r="AM136" s="72"/>
      <c r="AN136" s="70"/>
      <c r="AO136" s="70"/>
      <c r="AP136" s="70"/>
      <c r="AQ136" s="70"/>
      <c r="AR136" s="70"/>
      <c r="AS136" s="70"/>
      <c r="AT136" s="70"/>
      <c r="AU136" s="70"/>
      <c r="AV136" s="70"/>
      <c r="AW136" s="70"/>
      <c r="AX136" s="70"/>
      <c r="AY136" s="70"/>
      <c r="AZ136" s="70"/>
      <c r="BA136" s="70"/>
      <c r="BB136" s="70"/>
      <c r="BC136" s="120">
        <f t="shared" si="81"/>
        <v>0.3</v>
      </c>
      <c r="BD136" s="120">
        <f t="shared" ref="BD136" si="124">+BC136*BE135</f>
        <v>0.16800000000000001</v>
      </c>
      <c r="BE136" s="120">
        <f t="shared" ref="BE136" si="125">+BE135-BD136</f>
        <v>0.39200000000000002</v>
      </c>
      <c r="BF136" s="275"/>
      <c r="BG136" s="275"/>
      <c r="BH136" s="275"/>
      <c r="BI136" s="275"/>
      <c r="BJ136" s="323"/>
      <c r="BK136" s="272"/>
      <c r="BL136" s="329"/>
      <c r="BM136" s="239"/>
      <c r="BN136" s="239"/>
      <c r="BO136" s="239"/>
      <c r="BP136" s="239"/>
      <c r="BQ136" s="239"/>
      <c r="BR136" s="239"/>
      <c r="BS136" s="267"/>
      <c r="BT136" s="267"/>
      <c r="BU136" s="267"/>
      <c r="BV136" s="267"/>
      <c r="BW136" s="267"/>
      <c r="BX136" s="267"/>
      <c r="BY136" s="267"/>
      <c r="BZ136" s="267"/>
      <c r="CA136" s="267"/>
      <c r="CB136" s="123"/>
      <c r="CC136" s="123" t="s">
        <v>733</v>
      </c>
      <c r="CD136" s="178"/>
      <c r="CE136" s="123" t="s">
        <v>734</v>
      </c>
      <c r="CF136" s="178"/>
      <c r="CG136" s="123" t="s">
        <v>735</v>
      </c>
      <c r="CH136" s="204" t="s">
        <v>732</v>
      </c>
      <c r="CI136" s="123" t="s">
        <v>736</v>
      </c>
      <c r="CJ136" s="267"/>
      <c r="CK136" s="267"/>
      <c r="CL136" s="267"/>
      <c r="CM136" s="267"/>
      <c r="CN136" s="267"/>
      <c r="CO136" s="267"/>
      <c r="CP136" s="267"/>
      <c r="CQ136" s="267"/>
      <c r="CR136" s="267"/>
      <c r="CS136" s="189">
        <v>44446</v>
      </c>
      <c r="CT136" s="185" t="s">
        <v>38</v>
      </c>
      <c r="CU136" s="164" t="s">
        <v>741</v>
      </c>
    </row>
    <row r="137" spans="1:99" ht="17.25" customHeight="1" x14ac:dyDescent="0.2">
      <c r="A137" s="237"/>
      <c r="B137" s="244"/>
      <c r="C137" s="237"/>
      <c r="D137" s="237"/>
      <c r="E137" s="244"/>
      <c r="F137" s="247"/>
      <c r="G137" s="247"/>
      <c r="H137" s="265"/>
      <c r="I137" s="247"/>
      <c r="J137" s="250"/>
      <c r="K137" s="253"/>
      <c r="L137" s="256"/>
      <c r="M137" s="259"/>
      <c r="N137" s="253"/>
      <c r="O137" s="262"/>
      <c r="P137" s="262"/>
      <c r="Q137" s="272"/>
      <c r="R137" s="62"/>
      <c r="S137" s="51"/>
      <c r="T137" s="122">
        <f>VLOOKUP(U137,FORMULAS!$A$15:$B$18,2,0)</f>
        <v>0</v>
      </c>
      <c r="U137" s="63" t="s">
        <v>164</v>
      </c>
      <c r="V137" s="64">
        <f>+IF(U137='Tabla Valoración controles'!$D$4,'Tabla Valoración controles'!$F$4,IF('208-PLA-Ft-78 Mapa Gestión'!U137='Tabla Valoración controles'!$D$5,'Tabla Valoración controles'!$F$5,IF(U137=FORMULAS!$A$10,0,'Tabla Valoración controles'!$F$6)))</f>
        <v>0</v>
      </c>
      <c r="W137" s="63"/>
      <c r="X137" s="65">
        <f>+IF(W137='Tabla Valoración controles'!$D$7,'Tabla Valoración controles'!$F$7,IF(U137=FORMULAS!$A$10,0,'Tabla Valoración controles'!$F$8))</f>
        <v>0</v>
      </c>
      <c r="Y137" s="63"/>
      <c r="Z137" s="64">
        <f>+IF(Y137='Tabla Valoración controles'!$D$9,'Tabla Valoración controles'!$F$9,IF(U137=FORMULAS!$A$10,0,'Tabla Valoración controles'!$F$10))</f>
        <v>0</v>
      </c>
      <c r="AA137" s="63"/>
      <c r="AB137" s="64">
        <f>+IF(AA137='Tabla Valoración controles'!$D$9,'Tabla Valoración controles'!$F$9,IF(W137=FORMULAS!$A$10,0,'Tabla Valoración controles'!$F$10))</f>
        <v>0</v>
      </c>
      <c r="AC137" s="63"/>
      <c r="AD137" s="64">
        <f>+IF(AC137='Tabla Valoración controles'!$D$13,'Tabla Valoración controles'!$F$13,'Tabla Valoración controles'!$F$14)</f>
        <v>0</v>
      </c>
      <c r="AE137" s="66"/>
      <c r="AF137" s="67"/>
      <c r="AG137" s="65"/>
      <c r="AH137" s="67"/>
      <c r="AI137" s="65"/>
      <c r="AJ137" s="68"/>
      <c r="AK137" s="63"/>
      <c r="AL137" s="69"/>
      <c r="AM137" s="72"/>
      <c r="AN137" s="70"/>
      <c r="AO137" s="70"/>
      <c r="AP137" s="70"/>
      <c r="AQ137" s="70"/>
      <c r="AR137" s="70"/>
      <c r="AS137" s="70"/>
      <c r="AT137" s="70"/>
      <c r="AU137" s="70"/>
      <c r="AV137" s="70"/>
      <c r="AW137" s="70"/>
      <c r="AX137" s="70"/>
      <c r="AY137" s="70"/>
      <c r="AZ137" s="70"/>
      <c r="BA137" s="70"/>
      <c r="BB137" s="70"/>
      <c r="BC137" s="120">
        <f t="shared" si="81"/>
        <v>0</v>
      </c>
      <c r="BD137" s="120">
        <f t="shared" ref="BD137:BD140" si="126">+BD136*BC137</f>
        <v>0</v>
      </c>
      <c r="BE137" s="120">
        <f t="shared" si="77"/>
        <v>0.39200000000000002</v>
      </c>
      <c r="BF137" s="275"/>
      <c r="BG137" s="275"/>
      <c r="BH137" s="275"/>
      <c r="BI137" s="275"/>
      <c r="BJ137" s="323"/>
      <c r="BK137" s="272"/>
      <c r="BL137" s="329"/>
      <c r="BM137" s="239"/>
      <c r="BN137" s="239"/>
      <c r="BO137" s="239"/>
      <c r="BP137" s="239"/>
      <c r="BQ137" s="239"/>
      <c r="BR137" s="239"/>
      <c r="BS137" s="267"/>
      <c r="BT137" s="267"/>
      <c r="BU137" s="267"/>
      <c r="BV137" s="267"/>
      <c r="BW137" s="267"/>
      <c r="BX137" s="267"/>
      <c r="BY137" s="267"/>
      <c r="BZ137" s="267"/>
      <c r="CA137" s="267"/>
      <c r="CB137" s="124"/>
      <c r="CC137" s="124"/>
      <c r="CD137" s="124"/>
      <c r="CE137" s="124"/>
      <c r="CF137" s="124"/>
      <c r="CG137" s="124"/>
      <c r="CH137" s="124"/>
      <c r="CI137" s="124"/>
      <c r="CJ137" s="267"/>
      <c r="CK137" s="267"/>
      <c r="CL137" s="267"/>
      <c r="CM137" s="267"/>
      <c r="CN137" s="267"/>
      <c r="CO137" s="267"/>
      <c r="CP137" s="267"/>
      <c r="CQ137" s="267"/>
      <c r="CR137" s="267"/>
      <c r="CS137" s="70"/>
      <c r="CT137" s="70"/>
      <c r="CU137" s="70"/>
    </row>
    <row r="138" spans="1:99" ht="17.25" customHeight="1" x14ac:dyDescent="0.2">
      <c r="A138" s="237"/>
      <c r="B138" s="244"/>
      <c r="C138" s="237"/>
      <c r="D138" s="237"/>
      <c r="E138" s="244"/>
      <c r="F138" s="247"/>
      <c r="G138" s="247"/>
      <c r="H138" s="265"/>
      <c r="I138" s="247"/>
      <c r="J138" s="250"/>
      <c r="K138" s="253"/>
      <c r="L138" s="256"/>
      <c r="M138" s="259"/>
      <c r="N138" s="253"/>
      <c r="O138" s="262"/>
      <c r="P138" s="262"/>
      <c r="Q138" s="272"/>
      <c r="R138" s="62"/>
      <c r="S138" s="51"/>
      <c r="T138" s="122">
        <f>VLOOKUP(U138,FORMULAS!$A$15:$B$18,2,0)</f>
        <v>0</v>
      </c>
      <c r="U138" s="63" t="s">
        <v>164</v>
      </c>
      <c r="V138" s="64">
        <f>+IF(U138='Tabla Valoración controles'!$D$4,'Tabla Valoración controles'!$F$4,IF('208-PLA-Ft-78 Mapa Gestión'!U138='Tabla Valoración controles'!$D$5,'Tabla Valoración controles'!$F$5,IF(U138=FORMULAS!$A$10,0,'Tabla Valoración controles'!$F$6)))</f>
        <v>0</v>
      </c>
      <c r="W138" s="63"/>
      <c r="X138" s="65">
        <f>+IF(W138='Tabla Valoración controles'!$D$7,'Tabla Valoración controles'!$F$7,IF(U138=FORMULAS!$A$10,0,'Tabla Valoración controles'!$F$8))</f>
        <v>0</v>
      </c>
      <c r="Y138" s="63"/>
      <c r="Z138" s="64">
        <f>+IF(Y138='Tabla Valoración controles'!$D$9,'Tabla Valoración controles'!$F$9,IF(U138=FORMULAS!$A$10,0,'Tabla Valoración controles'!$F$10))</f>
        <v>0</v>
      </c>
      <c r="AA138" s="63"/>
      <c r="AB138" s="64">
        <f>+IF(AA138='Tabla Valoración controles'!$D$9,'Tabla Valoración controles'!$F$9,IF(W138=FORMULAS!$A$10,0,'Tabla Valoración controles'!$F$10))</f>
        <v>0</v>
      </c>
      <c r="AC138" s="63"/>
      <c r="AD138" s="64">
        <f>+IF(AC138='Tabla Valoración controles'!$D$13,'Tabla Valoración controles'!$F$13,'Tabla Valoración controles'!$F$14)</f>
        <v>0</v>
      </c>
      <c r="AE138" s="66"/>
      <c r="AF138" s="67"/>
      <c r="AG138" s="65"/>
      <c r="AH138" s="67"/>
      <c r="AI138" s="65"/>
      <c r="AJ138" s="68"/>
      <c r="AK138" s="63"/>
      <c r="AL138" s="69"/>
      <c r="AM138" s="72"/>
      <c r="AN138" s="70"/>
      <c r="AO138" s="70"/>
      <c r="AP138" s="70"/>
      <c r="AQ138" s="70"/>
      <c r="AR138" s="70"/>
      <c r="AS138" s="70"/>
      <c r="AT138" s="70"/>
      <c r="AU138" s="70"/>
      <c r="AV138" s="70"/>
      <c r="AW138" s="70"/>
      <c r="AX138" s="70"/>
      <c r="AY138" s="70"/>
      <c r="AZ138" s="70"/>
      <c r="BA138" s="70"/>
      <c r="BB138" s="70"/>
      <c r="BC138" s="120">
        <f t="shared" si="81"/>
        <v>0</v>
      </c>
      <c r="BD138" s="120">
        <f t="shared" si="126"/>
        <v>0</v>
      </c>
      <c r="BE138" s="120">
        <f t="shared" si="77"/>
        <v>0.39200000000000002</v>
      </c>
      <c r="BF138" s="275"/>
      <c r="BG138" s="275"/>
      <c r="BH138" s="275"/>
      <c r="BI138" s="275"/>
      <c r="BJ138" s="323"/>
      <c r="BK138" s="272"/>
      <c r="BL138" s="329"/>
      <c r="BM138" s="239"/>
      <c r="BN138" s="239"/>
      <c r="BO138" s="239"/>
      <c r="BP138" s="239"/>
      <c r="BQ138" s="239"/>
      <c r="BR138" s="239"/>
      <c r="BS138" s="267"/>
      <c r="BT138" s="267"/>
      <c r="BU138" s="267"/>
      <c r="BV138" s="267"/>
      <c r="BW138" s="267"/>
      <c r="BX138" s="267"/>
      <c r="BY138" s="267"/>
      <c r="BZ138" s="267"/>
      <c r="CA138" s="267"/>
      <c r="CB138" s="124"/>
      <c r="CC138" s="124"/>
      <c r="CD138" s="124"/>
      <c r="CE138" s="124"/>
      <c r="CF138" s="124"/>
      <c r="CG138" s="124"/>
      <c r="CH138" s="124"/>
      <c r="CI138" s="124"/>
      <c r="CJ138" s="267"/>
      <c r="CK138" s="267"/>
      <c r="CL138" s="267"/>
      <c r="CM138" s="267"/>
      <c r="CN138" s="267"/>
      <c r="CO138" s="267"/>
      <c r="CP138" s="267"/>
      <c r="CQ138" s="267"/>
      <c r="CR138" s="267"/>
      <c r="CS138" s="70"/>
      <c r="CT138" s="70"/>
      <c r="CU138" s="70"/>
    </row>
    <row r="139" spans="1:99" ht="17.25" customHeight="1" x14ac:dyDescent="0.2">
      <c r="A139" s="237"/>
      <c r="B139" s="244"/>
      <c r="C139" s="237"/>
      <c r="D139" s="237"/>
      <c r="E139" s="244"/>
      <c r="F139" s="247"/>
      <c r="G139" s="247"/>
      <c r="H139" s="265"/>
      <c r="I139" s="247"/>
      <c r="J139" s="250"/>
      <c r="K139" s="253"/>
      <c r="L139" s="256"/>
      <c r="M139" s="259"/>
      <c r="N139" s="253"/>
      <c r="O139" s="262"/>
      <c r="P139" s="262"/>
      <c r="Q139" s="272"/>
      <c r="R139" s="62"/>
      <c r="S139" s="51"/>
      <c r="T139" s="122">
        <f>VLOOKUP(U139,FORMULAS!$A$15:$B$18,2,0)</f>
        <v>0</v>
      </c>
      <c r="U139" s="63" t="s">
        <v>164</v>
      </c>
      <c r="V139" s="64">
        <f>+IF(U139='Tabla Valoración controles'!$D$4,'Tabla Valoración controles'!$F$4,IF('208-PLA-Ft-78 Mapa Gestión'!U139='Tabla Valoración controles'!$D$5,'Tabla Valoración controles'!$F$5,IF(U139=FORMULAS!$A$10,0,'Tabla Valoración controles'!$F$6)))</f>
        <v>0</v>
      </c>
      <c r="W139" s="63"/>
      <c r="X139" s="65">
        <f>+IF(W139='Tabla Valoración controles'!$D$7,'Tabla Valoración controles'!$F$7,IF(U139=FORMULAS!$A$10,0,'Tabla Valoración controles'!$F$8))</f>
        <v>0</v>
      </c>
      <c r="Y139" s="63"/>
      <c r="Z139" s="64">
        <f>+IF(Y139='Tabla Valoración controles'!$D$9,'Tabla Valoración controles'!$F$9,IF(U139=FORMULAS!$A$10,0,'Tabla Valoración controles'!$F$10))</f>
        <v>0</v>
      </c>
      <c r="AA139" s="63"/>
      <c r="AB139" s="64">
        <f>+IF(AA139='Tabla Valoración controles'!$D$9,'Tabla Valoración controles'!$F$9,IF(W139=FORMULAS!$A$10,0,'Tabla Valoración controles'!$F$10))</f>
        <v>0</v>
      </c>
      <c r="AC139" s="63"/>
      <c r="AD139" s="64">
        <f>+IF(AC139='Tabla Valoración controles'!$D$13,'Tabla Valoración controles'!$F$13,'Tabla Valoración controles'!$F$14)</f>
        <v>0</v>
      </c>
      <c r="AE139" s="66"/>
      <c r="AF139" s="67"/>
      <c r="AG139" s="65"/>
      <c r="AH139" s="67"/>
      <c r="AI139" s="65"/>
      <c r="AJ139" s="68"/>
      <c r="AK139" s="63"/>
      <c r="AL139" s="69"/>
      <c r="AM139" s="72"/>
      <c r="AN139" s="70"/>
      <c r="AO139" s="70"/>
      <c r="AP139" s="70"/>
      <c r="AQ139" s="70"/>
      <c r="AR139" s="70"/>
      <c r="AS139" s="70"/>
      <c r="AT139" s="70"/>
      <c r="AU139" s="70"/>
      <c r="AV139" s="70"/>
      <c r="AW139" s="70"/>
      <c r="AX139" s="70"/>
      <c r="AY139" s="70"/>
      <c r="AZ139" s="70"/>
      <c r="BA139" s="70"/>
      <c r="BB139" s="70"/>
      <c r="BC139" s="120">
        <f t="shared" si="81"/>
        <v>0</v>
      </c>
      <c r="BD139" s="120">
        <f t="shared" si="126"/>
        <v>0</v>
      </c>
      <c r="BE139" s="120">
        <f t="shared" si="77"/>
        <v>0.39200000000000002</v>
      </c>
      <c r="BF139" s="275"/>
      <c r="BG139" s="275"/>
      <c r="BH139" s="275"/>
      <c r="BI139" s="275"/>
      <c r="BJ139" s="323"/>
      <c r="BK139" s="272"/>
      <c r="BL139" s="329"/>
      <c r="BM139" s="239"/>
      <c r="BN139" s="239"/>
      <c r="BO139" s="239"/>
      <c r="BP139" s="239"/>
      <c r="BQ139" s="239"/>
      <c r="BR139" s="239"/>
      <c r="BS139" s="267"/>
      <c r="BT139" s="267"/>
      <c r="BU139" s="267"/>
      <c r="BV139" s="267"/>
      <c r="BW139" s="267"/>
      <c r="BX139" s="267"/>
      <c r="BY139" s="267"/>
      <c r="BZ139" s="267"/>
      <c r="CA139" s="267"/>
      <c r="CB139" s="124"/>
      <c r="CC139" s="124"/>
      <c r="CD139" s="124"/>
      <c r="CE139" s="124"/>
      <c r="CF139" s="124"/>
      <c r="CG139" s="124"/>
      <c r="CH139" s="124"/>
      <c r="CI139" s="124"/>
      <c r="CJ139" s="267"/>
      <c r="CK139" s="267"/>
      <c r="CL139" s="267"/>
      <c r="CM139" s="267"/>
      <c r="CN139" s="267"/>
      <c r="CO139" s="267"/>
      <c r="CP139" s="267"/>
      <c r="CQ139" s="267"/>
      <c r="CR139" s="267"/>
      <c r="CS139" s="70"/>
      <c r="CT139" s="70"/>
      <c r="CU139" s="70"/>
    </row>
    <row r="140" spans="1:99" ht="17.25" customHeight="1" x14ac:dyDescent="0.2">
      <c r="A140" s="238"/>
      <c r="B140" s="245"/>
      <c r="C140" s="238"/>
      <c r="D140" s="238"/>
      <c r="E140" s="245"/>
      <c r="F140" s="248"/>
      <c r="G140" s="248"/>
      <c r="H140" s="266"/>
      <c r="I140" s="248"/>
      <c r="J140" s="251"/>
      <c r="K140" s="254"/>
      <c r="L140" s="257"/>
      <c r="M140" s="260"/>
      <c r="N140" s="254"/>
      <c r="O140" s="263"/>
      <c r="P140" s="263"/>
      <c r="Q140" s="273"/>
      <c r="R140" s="62"/>
      <c r="S140" s="51"/>
      <c r="T140" s="122">
        <f>VLOOKUP(U140,FORMULAS!$A$15:$B$18,2,0)</f>
        <v>0</v>
      </c>
      <c r="U140" s="63" t="s">
        <v>164</v>
      </c>
      <c r="V140" s="64">
        <f>+IF(U140='Tabla Valoración controles'!$D$4,'Tabla Valoración controles'!$F$4,IF('208-PLA-Ft-78 Mapa Gestión'!U140='Tabla Valoración controles'!$D$5,'Tabla Valoración controles'!$F$5,IF(U140=FORMULAS!$A$10,0,'Tabla Valoración controles'!$F$6)))</f>
        <v>0</v>
      </c>
      <c r="W140" s="63"/>
      <c r="X140" s="65">
        <f>+IF(W140='Tabla Valoración controles'!$D$7,'Tabla Valoración controles'!$F$7,IF(U140=FORMULAS!$A$10,0,'Tabla Valoración controles'!$F$8))</f>
        <v>0</v>
      </c>
      <c r="Y140" s="63"/>
      <c r="Z140" s="64">
        <f>+IF(Y140='Tabla Valoración controles'!$D$9,'Tabla Valoración controles'!$F$9,IF(U140=FORMULAS!$A$10,0,'Tabla Valoración controles'!$F$10))</f>
        <v>0</v>
      </c>
      <c r="AA140" s="63"/>
      <c r="AB140" s="64">
        <f>+IF(AA140='Tabla Valoración controles'!$D$9,'Tabla Valoración controles'!$F$9,IF(W140=FORMULAS!$A$10,0,'Tabla Valoración controles'!$F$10))</f>
        <v>0</v>
      </c>
      <c r="AC140" s="63"/>
      <c r="AD140" s="64">
        <f>+IF(AC140='Tabla Valoración controles'!$D$13,'Tabla Valoración controles'!$F$13,'Tabla Valoración controles'!$F$14)</f>
        <v>0</v>
      </c>
      <c r="AE140" s="66"/>
      <c r="AF140" s="67"/>
      <c r="AG140" s="65"/>
      <c r="AH140" s="67"/>
      <c r="AI140" s="65"/>
      <c r="AJ140" s="68"/>
      <c r="AK140" s="63"/>
      <c r="AL140" s="69"/>
      <c r="AM140" s="72"/>
      <c r="AN140" s="70"/>
      <c r="AO140" s="70"/>
      <c r="AP140" s="70"/>
      <c r="AQ140" s="70"/>
      <c r="AR140" s="70"/>
      <c r="AS140" s="70"/>
      <c r="AT140" s="70"/>
      <c r="AU140" s="70"/>
      <c r="AV140" s="70"/>
      <c r="AW140" s="70"/>
      <c r="AX140" s="70"/>
      <c r="AY140" s="70"/>
      <c r="AZ140" s="70"/>
      <c r="BA140" s="70"/>
      <c r="BB140" s="70"/>
      <c r="BC140" s="120">
        <f t="shared" si="81"/>
        <v>0</v>
      </c>
      <c r="BD140" s="120">
        <f t="shared" si="126"/>
        <v>0</v>
      </c>
      <c r="BE140" s="120">
        <f t="shared" si="77"/>
        <v>0.39200000000000002</v>
      </c>
      <c r="BF140" s="275"/>
      <c r="BG140" s="275"/>
      <c r="BH140" s="275"/>
      <c r="BI140" s="275"/>
      <c r="BJ140" s="323"/>
      <c r="BK140" s="273"/>
      <c r="BL140" s="330"/>
      <c r="BM140" s="239"/>
      <c r="BN140" s="239"/>
      <c r="BO140" s="239"/>
      <c r="BP140" s="239"/>
      <c r="BQ140" s="239"/>
      <c r="BR140" s="239"/>
      <c r="BS140" s="267"/>
      <c r="BT140" s="267"/>
      <c r="BU140" s="267"/>
      <c r="BV140" s="267"/>
      <c r="BW140" s="267"/>
      <c r="BX140" s="267"/>
      <c r="BY140" s="267"/>
      <c r="BZ140" s="267"/>
      <c r="CA140" s="267"/>
      <c r="CB140" s="124"/>
      <c r="CC140" s="124"/>
      <c r="CD140" s="124"/>
      <c r="CE140" s="124"/>
      <c r="CF140" s="124"/>
      <c r="CG140" s="124"/>
      <c r="CH140" s="124"/>
      <c r="CI140" s="124"/>
      <c r="CJ140" s="267"/>
      <c r="CK140" s="267"/>
      <c r="CL140" s="267"/>
      <c r="CM140" s="267"/>
      <c r="CN140" s="267"/>
      <c r="CO140" s="267"/>
      <c r="CP140" s="267"/>
      <c r="CQ140" s="267"/>
      <c r="CR140" s="267"/>
      <c r="CS140" s="70"/>
      <c r="CT140" s="70"/>
      <c r="CU140" s="70"/>
    </row>
    <row r="141" spans="1:99" ht="114.75" x14ac:dyDescent="0.2">
      <c r="A141" s="236">
        <v>23</v>
      </c>
      <c r="B141" s="243" t="s">
        <v>205</v>
      </c>
      <c r="C141" s="236" t="str">
        <f>VLOOKUP(B141,FORMULAS!$A$30:$B$46,2,0)</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D141" s="236" t="str">
        <f>VLOOKUP(B141,FORMULAS!$A$30:$C$46,3,0)</f>
        <v xml:space="preserve">Asesor de Control Interno </v>
      </c>
      <c r="E141" s="243" t="s">
        <v>280</v>
      </c>
      <c r="F141" s="246" t="s">
        <v>397</v>
      </c>
      <c r="G141" s="246" t="s">
        <v>583</v>
      </c>
      <c r="H141" s="264" t="s">
        <v>396</v>
      </c>
      <c r="I141" s="246" t="s">
        <v>281</v>
      </c>
      <c r="J141" s="249">
        <v>250</v>
      </c>
      <c r="K141" s="252" t="str">
        <f>+IF(L141=FORMULAS!$N$2,FORMULAS!$O$2,IF('208-PLA-Ft-78 Mapa Gestión'!L141:L146=FORMULAS!$N$3,FORMULAS!$O$3,IF('208-PLA-Ft-78 Mapa Gestión'!L141:L146=FORMULAS!$N$4,FORMULAS!$O$4,IF('208-PLA-Ft-78 Mapa Gestión'!L141:L146=FORMULAS!$N$5,FORMULAS!$O$5,IF('208-PLA-Ft-78 Mapa Gestión'!L141:L146=FORMULAS!$N$6,FORMULAS!$O$6)))))</f>
        <v>Media</v>
      </c>
      <c r="L141" s="255">
        <f>+IF(J141&lt;=FORMULAS!$M$2,FORMULAS!$N$2,IF('208-PLA-Ft-78 Mapa Gestión'!J141&lt;=FORMULAS!$M$3,FORMULAS!$N$3,IF('208-PLA-Ft-78 Mapa Gestión'!J141&lt;=FORMULAS!$M$4,FORMULAS!$N$4,IF('208-PLA-Ft-78 Mapa Gestión'!J141&lt;=FORMULAS!$M$5,FORMULAS!$N$5,FORMULAS!$N$6))))</f>
        <v>0.6</v>
      </c>
      <c r="M141" s="258" t="s">
        <v>136</v>
      </c>
      <c r="N141" s="252" t="str">
        <f>+IF(M141=FORMULAS!$H$2,FORMULAS!$I$2,IF('208-PLA-Ft-78 Mapa Gestión'!M141:M146=FORMULAS!$H$3,FORMULAS!$I$3,IF('208-PLA-Ft-78 Mapa Gestión'!M141:M146=FORMULAS!$H$4,FORMULAS!$I$4,IF('208-PLA-Ft-78 Mapa Gestión'!M141:M146=FORMULAS!$H$5,FORMULAS!$I$5,IF('208-PLA-Ft-78 Mapa Gestión'!M141:M146=FORMULAS!$H$6,FORMULAS!$I$6,IF('208-PLA-Ft-78 Mapa Gestión'!M141:M146=FORMULAS!$H$7,FORMULAS!$I$7,IF('208-PLA-Ft-78 Mapa Gestión'!M141:M146=FORMULAS!$H$8,FORMULAS!$I$8,IF('208-PLA-Ft-78 Mapa Gestión'!M141:M146=FORMULAS!$H$9,FORMULAS!$I$9,IF('208-PLA-Ft-78 Mapa Gestión'!M141:M146=FORMULAS!$H$10,FORMULAS!$I$10,IF('208-PLA-Ft-78 Mapa Gestión'!M141:M146=FORMULAS!$H$11,FORMULAS!$I$11))))))))))</f>
        <v>Leve</v>
      </c>
      <c r="O141" s="261">
        <f>VLOOKUP(N141,FORMULAS!$I$1:$J$6,2,0)</f>
        <v>0.2</v>
      </c>
      <c r="P141" s="261" t="str">
        <f t="shared" ref="P141" si="127">CONCATENATE(N141,K141)</f>
        <v>LeveMedia</v>
      </c>
      <c r="Q141" s="271" t="str">
        <f>VLOOKUP(P141,FORMULAS!$K$17:$L$42,2,0)</f>
        <v>Moderado</v>
      </c>
      <c r="R141" s="62">
        <v>1</v>
      </c>
      <c r="S141" s="51" t="s">
        <v>584</v>
      </c>
      <c r="T141" s="122" t="str">
        <f>VLOOKUP(U141,FORMULAS!$A$15:$B$18,2,0)</f>
        <v>Probabilidad</v>
      </c>
      <c r="U141" s="63" t="s">
        <v>13</v>
      </c>
      <c r="V141" s="64">
        <f>+IF(U141='Tabla Valoración controles'!$D$4,'Tabla Valoración controles'!$F$4,IF('208-PLA-Ft-78 Mapa Gestión'!U141='Tabla Valoración controles'!$D$5,'Tabla Valoración controles'!$F$5,IF(U141=FORMULAS!$A$10,0,'Tabla Valoración controles'!$F$6)))</f>
        <v>0.25</v>
      </c>
      <c r="W141" s="63" t="s">
        <v>8</v>
      </c>
      <c r="X141" s="65">
        <f>+IF(W141='Tabla Valoración controles'!$D$7,'Tabla Valoración controles'!$F$7,IF(U141=FORMULAS!$A$10,0,'Tabla Valoración controles'!$F$8))</f>
        <v>0.15</v>
      </c>
      <c r="Y141" s="63" t="s">
        <v>18</v>
      </c>
      <c r="Z141" s="64">
        <f>+IF(Y141='Tabla Valoración controles'!$D$9,'Tabla Valoración controles'!$F$9,IF(U141=FORMULAS!$A$10,0,'Tabla Valoración controles'!$F$10))</f>
        <v>0</v>
      </c>
      <c r="AA141" s="63" t="s">
        <v>21</v>
      </c>
      <c r="AB141" s="64">
        <f>+IF(AA141='Tabla Valoración controles'!$D$9,'Tabla Valoración controles'!$F$9,IF(W141=FORMULAS!$A$10,0,'Tabla Valoración controles'!$F$10))</f>
        <v>0</v>
      </c>
      <c r="AC141" s="63" t="s">
        <v>102</v>
      </c>
      <c r="AD141" s="64">
        <f>+IF(AC141='Tabla Valoración controles'!$D$13,'Tabla Valoración controles'!$F$13,'Tabla Valoración controles'!$F$14)</f>
        <v>0</v>
      </c>
      <c r="AE141" s="66"/>
      <c r="AF141" s="67"/>
      <c r="AG141" s="65"/>
      <c r="AH141" s="67"/>
      <c r="AI141" s="65"/>
      <c r="AJ141" s="68"/>
      <c r="AK141" s="63"/>
      <c r="AL141" s="69"/>
      <c r="AM141" s="72"/>
      <c r="AN141" s="70"/>
      <c r="AO141" s="70"/>
      <c r="AP141" s="70"/>
      <c r="AQ141" s="70"/>
      <c r="AR141" s="70"/>
      <c r="AS141" s="70"/>
      <c r="AT141" s="70"/>
      <c r="AU141" s="70"/>
      <c r="AV141" s="70"/>
      <c r="AW141" s="70"/>
      <c r="AX141" s="70"/>
      <c r="AY141" s="70"/>
      <c r="AZ141" s="70"/>
      <c r="BA141" s="70"/>
      <c r="BB141" s="70"/>
      <c r="BC141" s="120">
        <f t="shared" si="81"/>
        <v>0.4</v>
      </c>
      <c r="BD141" s="120">
        <f>+IF(T141=FORMULAS!$A$8,'208-PLA-Ft-78 Mapa Gestión'!BC141*'208-PLA-Ft-78 Mapa Gestión'!L141:L146,'208-PLA-Ft-78 Mapa Gestión'!BC141*'208-PLA-Ft-78 Mapa Gestión'!O141:O146)</f>
        <v>0.24</v>
      </c>
      <c r="BE141" s="120">
        <f>+IF(T141=FORMULAS!$A$8,'208-PLA-Ft-78 Mapa Gestión'!L141:L146-'208-PLA-Ft-78 Mapa Gestión'!BD141,0)</f>
        <v>0.36</v>
      </c>
      <c r="BF141" s="274">
        <f t="shared" ref="BF141" si="128">+BE146</f>
        <v>0.20879999999999999</v>
      </c>
      <c r="BG141" s="274" t="str">
        <f>+IF(BF141&lt;=FORMULAS!$N$2,FORMULAS!$O$2,IF(BF141&lt;=FORMULAS!$N$3,FORMULAS!$O$3,IF(BF141&lt;=FORMULAS!$N$4,FORMULAS!$O$4,IF(BF141&lt;=FORMULAS!$N$5,FORMULAS!$O$5,FORMULAS!O144))))</f>
        <v>Baja</v>
      </c>
      <c r="BH141" s="274" t="str">
        <f>+IF(T141=FORMULAS!$A$9,BE146,'208-PLA-Ft-78 Mapa Gestión'!N141:N146)</f>
        <v>Leve</v>
      </c>
      <c r="BI141" s="274">
        <f>+IF(T141=FORMULAS!B147,'208-PLA-Ft-78 Mapa Gestión'!BE146,'208-PLA-Ft-78 Mapa Gestión'!O141:O146)</f>
        <v>0.2</v>
      </c>
      <c r="BJ141" s="323" t="str">
        <f t="shared" ref="BJ141" si="129">CONCATENATE(BH141,BG141)</f>
        <v>LeveBaja</v>
      </c>
      <c r="BK141" s="271" t="str">
        <f>VLOOKUP(BJ141,FORMULAS!$K$17:$L$42,2,0)</f>
        <v>Bajo</v>
      </c>
      <c r="BL141" s="328" t="s">
        <v>171</v>
      </c>
      <c r="BM141" s="239" t="s">
        <v>587</v>
      </c>
      <c r="BN141" s="239" t="s">
        <v>398</v>
      </c>
      <c r="BO141" s="331">
        <v>44197</v>
      </c>
      <c r="BP141" s="331">
        <v>44561</v>
      </c>
      <c r="BQ141" s="239" t="s">
        <v>399</v>
      </c>
      <c r="BR141" s="239" t="s">
        <v>588</v>
      </c>
      <c r="BS141" s="267"/>
      <c r="BT141" s="267"/>
      <c r="BU141" s="267"/>
      <c r="BV141" s="267"/>
      <c r="BW141" s="267"/>
      <c r="BX141" s="267"/>
      <c r="BY141" s="267"/>
      <c r="BZ141" s="267"/>
      <c r="CA141" s="267"/>
      <c r="CB141" s="175" t="s">
        <v>710</v>
      </c>
      <c r="CC141" s="179" t="s">
        <v>711</v>
      </c>
      <c r="CD141" s="175" t="s">
        <v>710</v>
      </c>
      <c r="CE141" s="179" t="s">
        <v>712</v>
      </c>
      <c r="CF141" s="175" t="s">
        <v>710</v>
      </c>
      <c r="CG141" s="179" t="s">
        <v>713</v>
      </c>
      <c r="CH141" s="175" t="s">
        <v>710</v>
      </c>
      <c r="CI141" s="179" t="s">
        <v>714</v>
      </c>
      <c r="CJ141" s="267"/>
      <c r="CK141" s="267"/>
      <c r="CL141" s="267"/>
      <c r="CM141" s="267"/>
      <c r="CN141" s="267"/>
      <c r="CO141" s="267"/>
      <c r="CP141" s="267"/>
      <c r="CQ141" s="267"/>
      <c r="CR141" s="267"/>
      <c r="CS141" s="190">
        <v>44446</v>
      </c>
      <c r="CT141" s="191" t="s">
        <v>38</v>
      </c>
      <c r="CU141" s="123" t="s">
        <v>797</v>
      </c>
    </row>
    <row r="142" spans="1:99" ht="190.5" customHeight="1" x14ac:dyDescent="0.2">
      <c r="A142" s="237"/>
      <c r="B142" s="244"/>
      <c r="C142" s="237"/>
      <c r="D142" s="237"/>
      <c r="E142" s="244"/>
      <c r="F142" s="247"/>
      <c r="G142" s="247"/>
      <c r="H142" s="265"/>
      <c r="I142" s="247"/>
      <c r="J142" s="250"/>
      <c r="K142" s="253"/>
      <c r="L142" s="256"/>
      <c r="M142" s="259"/>
      <c r="N142" s="253"/>
      <c r="O142" s="262"/>
      <c r="P142" s="262"/>
      <c r="Q142" s="272"/>
      <c r="R142" s="62">
        <v>2</v>
      </c>
      <c r="S142" s="51" t="s">
        <v>585</v>
      </c>
      <c r="T142" s="122" t="str">
        <f>VLOOKUP(U142,FORMULAS!$A$15:$B$18,2,0)</f>
        <v>Probabilidad</v>
      </c>
      <c r="U142" s="63" t="s">
        <v>14</v>
      </c>
      <c r="V142" s="64">
        <f>+IF(U142='Tabla Valoración controles'!$D$4,'Tabla Valoración controles'!$F$4,IF('208-PLA-Ft-78 Mapa Gestión'!U142='Tabla Valoración controles'!$D$5,'Tabla Valoración controles'!$F$5,IF(U142=FORMULAS!$A$10,0,'Tabla Valoración controles'!$F$6)))</f>
        <v>0.15</v>
      </c>
      <c r="W142" s="63" t="s">
        <v>8</v>
      </c>
      <c r="X142" s="65">
        <f>+IF(W142='Tabla Valoración controles'!$D$7,'Tabla Valoración controles'!$F$7,IF(U142=FORMULAS!$A$10,0,'Tabla Valoración controles'!$F$8))</f>
        <v>0.15</v>
      </c>
      <c r="Y142" s="63" t="s">
        <v>18</v>
      </c>
      <c r="Z142" s="64">
        <f>+IF(Y142='Tabla Valoración controles'!$D$9,'Tabla Valoración controles'!$F$9,IF(U142=FORMULAS!$A$10,0,'Tabla Valoración controles'!$F$10))</f>
        <v>0</v>
      </c>
      <c r="AA142" s="63" t="s">
        <v>21</v>
      </c>
      <c r="AB142" s="64">
        <f>+IF(AA142='Tabla Valoración controles'!$D$9,'Tabla Valoración controles'!$F$9,IF(W142=FORMULAS!$A$10,0,'Tabla Valoración controles'!$F$10))</f>
        <v>0</v>
      </c>
      <c r="AC142" s="63" t="s">
        <v>102</v>
      </c>
      <c r="AD142" s="64">
        <f>+IF(AC142='Tabla Valoración controles'!$D$13,'Tabla Valoración controles'!$F$13,'Tabla Valoración controles'!$F$14)</f>
        <v>0</v>
      </c>
      <c r="AE142" s="66"/>
      <c r="AF142" s="67"/>
      <c r="AG142" s="65"/>
      <c r="AH142" s="67"/>
      <c r="AI142" s="65"/>
      <c r="AJ142" s="68"/>
      <c r="AK142" s="63"/>
      <c r="AL142" s="69"/>
      <c r="AM142" s="72"/>
      <c r="AN142" s="70"/>
      <c r="AO142" s="70"/>
      <c r="AP142" s="70"/>
      <c r="AQ142" s="70"/>
      <c r="AR142" s="70"/>
      <c r="AS142" s="70"/>
      <c r="AT142" s="70"/>
      <c r="AU142" s="70"/>
      <c r="AV142" s="70"/>
      <c r="AW142" s="70"/>
      <c r="AX142" s="70"/>
      <c r="AY142" s="70"/>
      <c r="AZ142" s="70"/>
      <c r="BA142" s="70"/>
      <c r="BB142" s="70"/>
      <c r="BC142" s="120">
        <f t="shared" si="81"/>
        <v>0.3</v>
      </c>
      <c r="BD142" s="120">
        <f t="shared" ref="BD142" si="130">+BC142*BE141</f>
        <v>0.108</v>
      </c>
      <c r="BE142" s="120">
        <f t="shared" ref="BE142" si="131">+BE141-BD142</f>
        <v>0.252</v>
      </c>
      <c r="BF142" s="275"/>
      <c r="BG142" s="275"/>
      <c r="BH142" s="275"/>
      <c r="BI142" s="275"/>
      <c r="BJ142" s="323"/>
      <c r="BK142" s="272"/>
      <c r="BL142" s="329"/>
      <c r="BM142" s="239"/>
      <c r="BN142" s="239"/>
      <c r="BO142" s="239"/>
      <c r="BP142" s="239"/>
      <c r="BQ142" s="239"/>
      <c r="BR142" s="239"/>
      <c r="BS142" s="267"/>
      <c r="BT142" s="267"/>
      <c r="BU142" s="267"/>
      <c r="BV142" s="267"/>
      <c r="BW142" s="267"/>
      <c r="BX142" s="267"/>
      <c r="BY142" s="267"/>
      <c r="BZ142" s="267"/>
      <c r="CA142" s="267"/>
      <c r="CB142" s="175" t="s">
        <v>710</v>
      </c>
      <c r="CC142" s="179" t="s">
        <v>715</v>
      </c>
      <c r="CD142" s="175" t="s">
        <v>710</v>
      </c>
      <c r="CE142" s="179" t="s">
        <v>716</v>
      </c>
      <c r="CF142" s="175" t="s">
        <v>710</v>
      </c>
      <c r="CG142" s="179" t="s">
        <v>717</v>
      </c>
      <c r="CH142" s="175" t="s">
        <v>710</v>
      </c>
      <c r="CI142" s="179" t="s">
        <v>718</v>
      </c>
      <c r="CJ142" s="267"/>
      <c r="CK142" s="267"/>
      <c r="CL142" s="267"/>
      <c r="CM142" s="267"/>
      <c r="CN142" s="267"/>
      <c r="CO142" s="267"/>
      <c r="CP142" s="267"/>
      <c r="CQ142" s="267"/>
      <c r="CR142" s="267"/>
      <c r="CS142" s="190">
        <v>44446</v>
      </c>
      <c r="CT142" s="191" t="s">
        <v>664</v>
      </c>
      <c r="CU142" s="123" t="s">
        <v>686</v>
      </c>
    </row>
    <row r="143" spans="1:99" ht="102" x14ac:dyDescent="0.2">
      <c r="A143" s="237"/>
      <c r="B143" s="244"/>
      <c r="C143" s="237"/>
      <c r="D143" s="237"/>
      <c r="E143" s="244"/>
      <c r="F143" s="247"/>
      <c r="G143" s="247"/>
      <c r="H143" s="265"/>
      <c r="I143" s="247"/>
      <c r="J143" s="250"/>
      <c r="K143" s="253"/>
      <c r="L143" s="256"/>
      <c r="M143" s="259"/>
      <c r="N143" s="253"/>
      <c r="O143" s="262"/>
      <c r="P143" s="262"/>
      <c r="Q143" s="272"/>
      <c r="R143" s="62">
        <v>3</v>
      </c>
      <c r="S143" s="51" t="s">
        <v>586</v>
      </c>
      <c r="T143" s="122" t="str">
        <f>VLOOKUP(U143,FORMULAS!$A$15:$B$18,2,0)</f>
        <v>Probabilidad</v>
      </c>
      <c r="U143" s="63" t="s">
        <v>13</v>
      </c>
      <c r="V143" s="64">
        <f>+IF(U143='Tabla Valoración controles'!$D$4,'Tabla Valoración controles'!$F$4,IF('208-PLA-Ft-78 Mapa Gestión'!U143='Tabla Valoración controles'!$D$5,'Tabla Valoración controles'!$F$5,IF(U143=FORMULAS!$A$10,0,'Tabla Valoración controles'!$F$6)))</f>
        <v>0.25</v>
      </c>
      <c r="W143" s="63" t="s">
        <v>8</v>
      </c>
      <c r="X143" s="65">
        <f>+IF(W143='Tabla Valoración controles'!$D$7,'Tabla Valoración controles'!$F$7,IF(U143=FORMULAS!$A$10,0,'Tabla Valoración controles'!$F$8))</f>
        <v>0.15</v>
      </c>
      <c r="Y143" s="63" t="s">
        <v>18</v>
      </c>
      <c r="Z143" s="64">
        <f>+IF(Y143='Tabla Valoración controles'!$D$9,'Tabla Valoración controles'!$F$9,IF(U143=FORMULAS!$A$10,0,'Tabla Valoración controles'!$F$10))</f>
        <v>0</v>
      </c>
      <c r="AA143" s="63" t="s">
        <v>21</v>
      </c>
      <c r="AB143" s="64">
        <f>+IF(AA143='Tabla Valoración controles'!$D$9,'Tabla Valoración controles'!$F$9,IF(W143=FORMULAS!$A$10,0,'Tabla Valoración controles'!$F$10))</f>
        <v>0</v>
      </c>
      <c r="AC143" s="63" t="s">
        <v>102</v>
      </c>
      <c r="AD143" s="64">
        <f>+IF(AC143='Tabla Valoración controles'!$D$13,'Tabla Valoración controles'!$F$13,'Tabla Valoración controles'!$F$14)</f>
        <v>0</v>
      </c>
      <c r="AE143" s="66"/>
      <c r="AF143" s="67"/>
      <c r="AG143" s="65"/>
      <c r="AH143" s="67"/>
      <c r="AI143" s="65"/>
      <c r="AJ143" s="68"/>
      <c r="AK143" s="63"/>
      <c r="AL143" s="69"/>
      <c r="AM143" s="72"/>
      <c r="AN143" s="70"/>
      <c r="AO143" s="70"/>
      <c r="AP143" s="70"/>
      <c r="AQ143" s="70"/>
      <c r="AR143" s="70"/>
      <c r="AS143" s="70"/>
      <c r="AT143" s="70"/>
      <c r="AU143" s="70"/>
      <c r="AV143" s="70"/>
      <c r="AW143" s="70"/>
      <c r="AX143" s="70"/>
      <c r="AY143" s="70"/>
      <c r="AZ143" s="70"/>
      <c r="BA143" s="70"/>
      <c r="BB143" s="70"/>
      <c r="BC143" s="120">
        <f t="shared" si="81"/>
        <v>0.4</v>
      </c>
      <c r="BD143" s="120">
        <f t="shared" ref="BD143:BD146" si="132">+BD142*BC143</f>
        <v>4.3200000000000002E-2</v>
      </c>
      <c r="BE143" s="120">
        <f t="shared" si="77"/>
        <v>0.20879999999999999</v>
      </c>
      <c r="BF143" s="275"/>
      <c r="BG143" s="275"/>
      <c r="BH143" s="275"/>
      <c r="BI143" s="275"/>
      <c r="BJ143" s="323"/>
      <c r="BK143" s="272"/>
      <c r="BL143" s="329"/>
      <c r="BM143" s="239"/>
      <c r="BN143" s="239"/>
      <c r="BO143" s="239"/>
      <c r="BP143" s="239"/>
      <c r="BQ143" s="239"/>
      <c r="BR143" s="239"/>
      <c r="BS143" s="267"/>
      <c r="BT143" s="267"/>
      <c r="BU143" s="267"/>
      <c r="BV143" s="267"/>
      <c r="BW143" s="267"/>
      <c r="BX143" s="267"/>
      <c r="BY143" s="267"/>
      <c r="BZ143" s="267"/>
      <c r="CA143" s="267"/>
      <c r="CB143" s="175" t="s">
        <v>710</v>
      </c>
      <c r="CC143" s="179" t="s">
        <v>798</v>
      </c>
      <c r="CD143" s="175" t="s">
        <v>710</v>
      </c>
      <c r="CE143" s="179" t="s">
        <v>719</v>
      </c>
      <c r="CF143" s="175" t="s">
        <v>710</v>
      </c>
      <c r="CG143" s="179" t="s">
        <v>720</v>
      </c>
      <c r="CH143" s="175" t="s">
        <v>710</v>
      </c>
      <c r="CI143" s="179" t="s">
        <v>721</v>
      </c>
      <c r="CJ143" s="267"/>
      <c r="CK143" s="267"/>
      <c r="CL143" s="267"/>
      <c r="CM143" s="267"/>
      <c r="CN143" s="267"/>
      <c r="CO143" s="267"/>
      <c r="CP143" s="267"/>
      <c r="CQ143" s="267"/>
      <c r="CR143" s="267"/>
      <c r="CS143" s="190">
        <v>44446</v>
      </c>
      <c r="CT143" s="191" t="s">
        <v>664</v>
      </c>
      <c r="CU143" s="123" t="s">
        <v>686</v>
      </c>
    </row>
    <row r="144" spans="1:99" ht="17.25" customHeight="1" x14ac:dyDescent="0.2">
      <c r="A144" s="237"/>
      <c r="B144" s="244"/>
      <c r="C144" s="237"/>
      <c r="D144" s="237"/>
      <c r="E144" s="244"/>
      <c r="F144" s="247"/>
      <c r="G144" s="247"/>
      <c r="H144" s="265"/>
      <c r="I144" s="247"/>
      <c r="J144" s="250"/>
      <c r="K144" s="253"/>
      <c r="L144" s="256"/>
      <c r="M144" s="259"/>
      <c r="N144" s="253"/>
      <c r="O144" s="262"/>
      <c r="P144" s="262"/>
      <c r="Q144" s="272"/>
      <c r="R144" s="62"/>
      <c r="S144" s="51"/>
      <c r="T144" s="122">
        <f>VLOOKUP(U144,FORMULAS!$A$15:$B$18,2,0)</f>
        <v>0</v>
      </c>
      <c r="U144" s="63" t="s">
        <v>164</v>
      </c>
      <c r="V144" s="64">
        <f>+IF(U144='Tabla Valoración controles'!$D$4,'Tabla Valoración controles'!$F$4,IF('208-PLA-Ft-78 Mapa Gestión'!U144='Tabla Valoración controles'!$D$5,'Tabla Valoración controles'!$F$5,IF(U144=FORMULAS!$A$10,0,'Tabla Valoración controles'!$F$6)))</f>
        <v>0</v>
      </c>
      <c r="W144" s="63"/>
      <c r="X144" s="65">
        <f>+IF(W144='Tabla Valoración controles'!$D$7,'Tabla Valoración controles'!$F$7,IF(U144=FORMULAS!$A$10,0,'Tabla Valoración controles'!$F$8))</f>
        <v>0</v>
      </c>
      <c r="Y144" s="63"/>
      <c r="Z144" s="64">
        <f>+IF(Y144='Tabla Valoración controles'!$D$9,'Tabla Valoración controles'!$F$9,IF(U144=FORMULAS!$A$10,0,'Tabla Valoración controles'!$F$10))</f>
        <v>0</v>
      </c>
      <c r="AA144" s="63"/>
      <c r="AB144" s="64">
        <f>+IF(AA144='Tabla Valoración controles'!$D$9,'Tabla Valoración controles'!$F$9,IF(W144=FORMULAS!$A$10,0,'Tabla Valoración controles'!$F$10))</f>
        <v>0</v>
      </c>
      <c r="AC144" s="63"/>
      <c r="AD144" s="64">
        <f>+IF(AC144='Tabla Valoración controles'!$D$13,'Tabla Valoración controles'!$F$13,'Tabla Valoración controles'!$F$14)</f>
        <v>0</v>
      </c>
      <c r="AE144" s="66"/>
      <c r="AF144" s="67"/>
      <c r="AG144" s="65"/>
      <c r="AH144" s="67"/>
      <c r="AI144" s="65"/>
      <c r="AJ144" s="68"/>
      <c r="AK144" s="63"/>
      <c r="AL144" s="69"/>
      <c r="AM144" s="72"/>
      <c r="AN144" s="70"/>
      <c r="AO144" s="70"/>
      <c r="AP144" s="70"/>
      <c r="AQ144" s="70"/>
      <c r="AR144" s="70"/>
      <c r="AS144" s="70"/>
      <c r="AT144" s="70"/>
      <c r="AU144" s="70"/>
      <c r="AV144" s="70"/>
      <c r="AW144" s="70"/>
      <c r="AX144" s="70"/>
      <c r="AY144" s="70"/>
      <c r="AZ144" s="70"/>
      <c r="BA144" s="70"/>
      <c r="BB144" s="70"/>
      <c r="BC144" s="120">
        <f t="shared" si="81"/>
        <v>0</v>
      </c>
      <c r="BD144" s="120">
        <f t="shared" si="132"/>
        <v>0</v>
      </c>
      <c r="BE144" s="120">
        <f t="shared" si="77"/>
        <v>0.20879999999999999</v>
      </c>
      <c r="BF144" s="275"/>
      <c r="BG144" s="275"/>
      <c r="BH144" s="275"/>
      <c r="BI144" s="275"/>
      <c r="BJ144" s="323"/>
      <c r="BK144" s="272"/>
      <c r="BL144" s="329"/>
      <c r="BM144" s="239"/>
      <c r="BN144" s="239"/>
      <c r="BO144" s="239"/>
      <c r="BP144" s="239"/>
      <c r="BQ144" s="239"/>
      <c r="BR144" s="239"/>
      <c r="BS144" s="267"/>
      <c r="BT144" s="267"/>
      <c r="BU144" s="267"/>
      <c r="BV144" s="267"/>
      <c r="BW144" s="267"/>
      <c r="BX144" s="267"/>
      <c r="BY144" s="267"/>
      <c r="BZ144" s="267"/>
      <c r="CA144" s="267"/>
      <c r="CB144" s="152"/>
      <c r="CC144" s="152"/>
      <c r="CD144" s="124"/>
      <c r="CE144" s="152"/>
      <c r="CF144" s="152"/>
      <c r="CG144" s="152"/>
      <c r="CH144" s="152"/>
      <c r="CI144" s="152"/>
      <c r="CJ144" s="267"/>
      <c r="CK144" s="267"/>
      <c r="CL144" s="267"/>
      <c r="CM144" s="267"/>
      <c r="CN144" s="267"/>
      <c r="CO144" s="267"/>
      <c r="CP144" s="267"/>
      <c r="CQ144" s="267"/>
      <c r="CR144" s="267"/>
      <c r="CS144" s="70"/>
      <c r="CT144" s="70"/>
      <c r="CU144" s="70"/>
    </row>
    <row r="145" spans="1:99" ht="17.25" customHeight="1" x14ac:dyDescent="0.2">
      <c r="A145" s="237"/>
      <c r="B145" s="244"/>
      <c r="C145" s="237"/>
      <c r="D145" s="237"/>
      <c r="E145" s="244"/>
      <c r="F145" s="247"/>
      <c r="G145" s="247"/>
      <c r="H145" s="265"/>
      <c r="I145" s="247"/>
      <c r="J145" s="250"/>
      <c r="K145" s="253"/>
      <c r="L145" s="256"/>
      <c r="M145" s="259"/>
      <c r="N145" s="253"/>
      <c r="O145" s="262"/>
      <c r="P145" s="262"/>
      <c r="Q145" s="272"/>
      <c r="R145" s="62"/>
      <c r="S145" s="51"/>
      <c r="T145" s="122">
        <f>VLOOKUP(U145,FORMULAS!$A$15:$B$18,2,0)</f>
        <v>0</v>
      </c>
      <c r="U145" s="63" t="s">
        <v>164</v>
      </c>
      <c r="V145" s="64">
        <f>+IF(U145='Tabla Valoración controles'!$D$4,'Tabla Valoración controles'!$F$4,IF('208-PLA-Ft-78 Mapa Gestión'!U145='Tabla Valoración controles'!$D$5,'Tabla Valoración controles'!$F$5,IF(U145=FORMULAS!$A$10,0,'Tabla Valoración controles'!$F$6)))</f>
        <v>0</v>
      </c>
      <c r="W145" s="63"/>
      <c r="X145" s="65">
        <f>+IF(W145='Tabla Valoración controles'!$D$7,'Tabla Valoración controles'!$F$7,IF(U145=FORMULAS!$A$10,0,'Tabla Valoración controles'!$F$8))</f>
        <v>0</v>
      </c>
      <c r="Y145" s="63"/>
      <c r="Z145" s="64">
        <f>+IF(Y145='Tabla Valoración controles'!$D$9,'Tabla Valoración controles'!$F$9,IF(U145=FORMULAS!$A$10,0,'Tabla Valoración controles'!$F$10))</f>
        <v>0</v>
      </c>
      <c r="AA145" s="63"/>
      <c r="AB145" s="64">
        <f>+IF(AA145='Tabla Valoración controles'!$D$9,'Tabla Valoración controles'!$F$9,IF(W145=FORMULAS!$A$10,0,'Tabla Valoración controles'!$F$10))</f>
        <v>0</v>
      </c>
      <c r="AC145" s="63"/>
      <c r="AD145" s="64">
        <f>+IF(AC145='Tabla Valoración controles'!$D$13,'Tabla Valoración controles'!$F$13,'Tabla Valoración controles'!$F$14)</f>
        <v>0</v>
      </c>
      <c r="AE145" s="66"/>
      <c r="AF145" s="67"/>
      <c r="AG145" s="65"/>
      <c r="AH145" s="67"/>
      <c r="AI145" s="65"/>
      <c r="AJ145" s="68"/>
      <c r="AK145" s="63"/>
      <c r="AL145" s="69"/>
      <c r="AM145" s="72"/>
      <c r="AN145" s="70"/>
      <c r="AO145" s="70"/>
      <c r="AP145" s="70"/>
      <c r="AQ145" s="70"/>
      <c r="AR145" s="70"/>
      <c r="AS145" s="70"/>
      <c r="AT145" s="70"/>
      <c r="AU145" s="70"/>
      <c r="AV145" s="70"/>
      <c r="AW145" s="70"/>
      <c r="AX145" s="70"/>
      <c r="AY145" s="70"/>
      <c r="AZ145" s="70"/>
      <c r="BA145" s="70"/>
      <c r="BB145" s="70"/>
      <c r="BC145" s="120">
        <f t="shared" si="81"/>
        <v>0</v>
      </c>
      <c r="BD145" s="120">
        <f t="shared" si="132"/>
        <v>0</v>
      </c>
      <c r="BE145" s="120">
        <f t="shared" si="77"/>
        <v>0.20879999999999999</v>
      </c>
      <c r="BF145" s="275"/>
      <c r="BG145" s="275"/>
      <c r="BH145" s="275"/>
      <c r="BI145" s="275"/>
      <c r="BJ145" s="323"/>
      <c r="BK145" s="272"/>
      <c r="BL145" s="329"/>
      <c r="BM145" s="239"/>
      <c r="BN145" s="239"/>
      <c r="BO145" s="239"/>
      <c r="BP145" s="239"/>
      <c r="BQ145" s="239"/>
      <c r="BR145" s="239"/>
      <c r="BS145" s="267"/>
      <c r="BT145" s="267"/>
      <c r="BU145" s="267"/>
      <c r="BV145" s="267"/>
      <c r="BW145" s="267"/>
      <c r="BX145" s="267"/>
      <c r="BY145" s="267"/>
      <c r="BZ145" s="267"/>
      <c r="CA145" s="267"/>
      <c r="CB145" s="152"/>
      <c r="CC145" s="152"/>
      <c r="CD145" s="124"/>
      <c r="CE145" s="152"/>
      <c r="CF145" s="152"/>
      <c r="CG145" s="152"/>
      <c r="CH145" s="152"/>
      <c r="CI145" s="152"/>
      <c r="CJ145" s="267"/>
      <c r="CK145" s="267"/>
      <c r="CL145" s="267"/>
      <c r="CM145" s="267"/>
      <c r="CN145" s="267"/>
      <c r="CO145" s="267"/>
      <c r="CP145" s="267"/>
      <c r="CQ145" s="267"/>
      <c r="CR145" s="267"/>
      <c r="CS145" s="70"/>
      <c r="CT145" s="70"/>
      <c r="CU145" s="70"/>
    </row>
    <row r="146" spans="1:99" ht="17.25" customHeight="1" x14ac:dyDescent="0.2">
      <c r="A146" s="238"/>
      <c r="B146" s="245"/>
      <c r="C146" s="238"/>
      <c r="D146" s="238"/>
      <c r="E146" s="245"/>
      <c r="F146" s="248"/>
      <c r="G146" s="248"/>
      <c r="H146" s="266"/>
      <c r="I146" s="248"/>
      <c r="J146" s="251"/>
      <c r="K146" s="254"/>
      <c r="L146" s="257"/>
      <c r="M146" s="260"/>
      <c r="N146" s="254"/>
      <c r="O146" s="263"/>
      <c r="P146" s="263"/>
      <c r="Q146" s="273"/>
      <c r="R146" s="62"/>
      <c r="S146" s="51"/>
      <c r="T146" s="122">
        <f>VLOOKUP(U146,FORMULAS!$A$15:$B$18,2,0)</f>
        <v>0</v>
      </c>
      <c r="U146" s="63" t="s">
        <v>164</v>
      </c>
      <c r="V146" s="64">
        <f>+IF(U146='Tabla Valoración controles'!$D$4,'Tabla Valoración controles'!$F$4,IF('208-PLA-Ft-78 Mapa Gestión'!U146='Tabla Valoración controles'!$D$5,'Tabla Valoración controles'!$F$5,IF(U146=FORMULAS!$A$10,0,'Tabla Valoración controles'!$F$6)))</f>
        <v>0</v>
      </c>
      <c r="W146" s="63"/>
      <c r="X146" s="65">
        <f>+IF(W146='Tabla Valoración controles'!$D$7,'Tabla Valoración controles'!$F$7,IF(U146=FORMULAS!$A$10,0,'Tabla Valoración controles'!$F$8))</f>
        <v>0</v>
      </c>
      <c r="Y146" s="63"/>
      <c r="Z146" s="64">
        <f>+IF(Y146='Tabla Valoración controles'!$D$9,'Tabla Valoración controles'!$F$9,IF(U146=FORMULAS!$A$10,0,'Tabla Valoración controles'!$F$10))</f>
        <v>0</v>
      </c>
      <c r="AA146" s="63"/>
      <c r="AB146" s="64">
        <f>+IF(AA146='Tabla Valoración controles'!$D$9,'Tabla Valoración controles'!$F$9,IF(W146=FORMULAS!$A$10,0,'Tabla Valoración controles'!$F$10))</f>
        <v>0</v>
      </c>
      <c r="AC146" s="63"/>
      <c r="AD146" s="64">
        <f>+IF(AC146='Tabla Valoración controles'!$D$13,'Tabla Valoración controles'!$F$13,'Tabla Valoración controles'!$F$14)</f>
        <v>0</v>
      </c>
      <c r="AE146" s="66"/>
      <c r="AF146" s="67"/>
      <c r="AG146" s="65"/>
      <c r="AH146" s="67"/>
      <c r="AI146" s="65"/>
      <c r="AJ146" s="68"/>
      <c r="AK146" s="63"/>
      <c r="AL146" s="69"/>
      <c r="AM146" s="72"/>
      <c r="AN146" s="70"/>
      <c r="AO146" s="70"/>
      <c r="AP146" s="70"/>
      <c r="AQ146" s="70"/>
      <c r="AR146" s="70"/>
      <c r="AS146" s="70"/>
      <c r="AT146" s="70"/>
      <c r="AU146" s="70"/>
      <c r="AV146" s="70"/>
      <c r="AW146" s="70"/>
      <c r="AX146" s="70"/>
      <c r="AY146" s="70"/>
      <c r="AZ146" s="70"/>
      <c r="BA146" s="70"/>
      <c r="BB146" s="70"/>
      <c r="BC146" s="120">
        <f t="shared" si="81"/>
        <v>0</v>
      </c>
      <c r="BD146" s="120">
        <f t="shared" si="132"/>
        <v>0</v>
      </c>
      <c r="BE146" s="120">
        <f t="shared" si="77"/>
        <v>0.20879999999999999</v>
      </c>
      <c r="BF146" s="275"/>
      <c r="BG146" s="275"/>
      <c r="BH146" s="275"/>
      <c r="BI146" s="275"/>
      <c r="BJ146" s="323"/>
      <c r="BK146" s="273"/>
      <c r="BL146" s="330"/>
      <c r="BM146" s="239"/>
      <c r="BN146" s="239"/>
      <c r="BO146" s="239"/>
      <c r="BP146" s="239"/>
      <c r="BQ146" s="239"/>
      <c r="BR146" s="239"/>
      <c r="BS146" s="267"/>
      <c r="BT146" s="267"/>
      <c r="BU146" s="267"/>
      <c r="BV146" s="267"/>
      <c r="BW146" s="267"/>
      <c r="BX146" s="267"/>
      <c r="BY146" s="267"/>
      <c r="BZ146" s="267"/>
      <c r="CA146" s="267"/>
      <c r="CB146" s="152"/>
      <c r="CC146" s="152"/>
      <c r="CD146" s="124"/>
      <c r="CE146" s="152"/>
      <c r="CF146" s="152"/>
      <c r="CG146" s="152"/>
      <c r="CH146" s="152"/>
      <c r="CI146" s="152"/>
      <c r="CJ146" s="267"/>
      <c r="CK146" s="267"/>
      <c r="CL146" s="267"/>
      <c r="CM146" s="267"/>
      <c r="CN146" s="267"/>
      <c r="CO146" s="267"/>
      <c r="CP146" s="267"/>
      <c r="CQ146" s="267"/>
      <c r="CR146" s="267"/>
      <c r="CS146" s="70"/>
      <c r="CT146" s="70"/>
      <c r="CU146" s="70"/>
    </row>
    <row r="147" spans="1:99" ht="114.75" x14ac:dyDescent="0.2">
      <c r="A147" s="276">
        <v>24</v>
      </c>
      <c r="B147" s="243" t="s">
        <v>198</v>
      </c>
      <c r="C147" s="236" t="str">
        <f>VLOOKUP(B147,FORMULAS!$A$30:$B$46,2,0)</f>
        <v>Garantizar la disponibilidad de la información contenida en los documentos de archivo de las dependencias de la Caja de la Vivienda Popular.</v>
      </c>
      <c r="D147" s="236" t="str">
        <f>VLOOKUP(B147,FORMULAS!$A$30:$C$46,3,0)</f>
        <v xml:space="preserve">Subdirector Administrativo </v>
      </c>
      <c r="E147" s="243" t="s">
        <v>280</v>
      </c>
      <c r="F147" s="246" t="s">
        <v>557</v>
      </c>
      <c r="G147" s="246" t="s">
        <v>400</v>
      </c>
      <c r="H147" s="264" t="s">
        <v>503</v>
      </c>
      <c r="I147" s="246" t="s">
        <v>281</v>
      </c>
      <c r="J147" s="249">
        <v>30</v>
      </c>
      <c r="K147" s="252" t="str">
        <f>+IF(L147=FORMULAS!$N$2,FORMULAS!$O$2,IF('208-PLA-Ft-78 Mapa Gestión'!L147:L152=FORMULAS!$N$3,FORMULAS!$O$3,IF('208-PLA-Ft-78 Mapa Gestión'!L147:L152=FORMULAS!$N$4,FORMULAS!$O$4,IF('208-PLA-Ft-78 Mapa Gestión'!L147:L152=FORMULAS!$N$5,FORMULAS!$O$5,IF('208-PLA-Ft-78 Mapa Gestión'!L147:L152=FORMULAS!$N$6,FORMULAS!$O$6)))))</f>
        <v>Media</v>
      </c>
      <c r="L147" s="255">
        <f>+IF(J147&lt;=FORMULAS!$M$2,FORMULAS!$N$2,IF('208-PLA-Ft-78 Mapa Gestión'!J147&lt;=FORMULAS!$M$3,FORMULAS!$N$3,IF('208-PLA-Ft-78 Mapa Gestión'!J147&lt;=FORMULAS!$M$4,FORMULAS!$N$4,IF('208-PLA-Ft-78 Mapa Gestión'!J147&lt;=FORMULAS!$M$5,FORMULAS!$N$5,FORMULAS!$N$6))))</f>
        <v>0.6</v>
      </c>
      <c r="M147" s="258" t="s">
        <v>283</v>
      </c>
      <c r="N147" s="252" t="str">
        <f>+IF(M147=FORMULAS!$H$2,FORMULAS!$I$2,IF('208-PLA-Ft-78 Mapa Gestión'!M147:M152=FORMULAS!$H$3,FORMULAS!$I$3,IF('208-PLA-Ft-78 Mapa Gestión'!M147:M152=FORMULAS!$H$4,FORMULAS!$I$4,IF('208-PLA-Ft-78 Mapa Gestión'!M147:M152=FORMULAS!$H$5,FORMULAS!$I$5,IF('208-PLA-Ft-78 Mapa Gestión'!M147:M152=FORMULAS!$H$6,FORMULAS!$I$6,IF('208-PLA-Ft-78 Mapa Gestión'!M147:M152=FORMULAS!$H$7,FORMULAS!$I$7,IF('208-PLA-Ft-78 Mapa Gestión'!M147:M152=FORMULAS!$H$8,FORMULAS!$I$8,IF('208-PLA-Ft-78 Mapa Gestión'!M147:M152=FORMULAS!$H$9,FORMULAS!$I$9,IF('208-PLA-Ft-78 Mapa Gestión'!M147:M152=FORMULAS!$H$10,FORMULAS!$I$10,IF('208-PLA-Ft-78 Mapa Gestión'!M147:M152=FORMULAS!$H$11,FORMULAS!$I$11))))))))))</f>
        <v>Menor</v>
      </c>
      <c r="O147" s="261">
        <f>VLOOKUP(N147,FORMULAS!$I$1:$J$6,2,0)</f>
        <v>0.4</v>
      </c>
      <c r="P147" s="261" t="str">
        <f t="shared" ref="P147" si="133">CONCATENATE(N147,K147)</f>
        <v>MenorMedia</v>
      </c>
      <c r="Q147" s="271" t="str">
        <f>VLOOKUP(P147,FORMULAS!$K$17:$L$42,2,0)</f>
        <v>Moderado</v>
      </c>
      <c r="R147" s="62">
        <v>1</v>
      </c>
      <c r="S147" s="51" t="s">
        <v>572</v>
      </c>
      <c r="T147" s="122" t="str">
        <f>VLOOKUP(U147,FORMULAS!$A$15:$B$18,2,0)</f>
        <v>Probabilidad</v>
      </c>
      <c r="U147" s="63" t="s">
        <v>13</v>
      </c>
      <c r="V147" s="64">
        <f>+IF(U147='Tabla Valoración controles'!$D$4,'Tabla Valoración controles'!$F$4,IF('208-PLA-Ft-78 Mapa Gestión'!U147='Tabla Valoración controles'!$D$5,'Tabla Valoración controles'!$F$5,IF(U147=FORMULAS!$A$10,0,'Tabla Valoración controles'!$F$6)))</f>
        <v>0.25</v>
      </c>
      <c r="W147" s="63" t="s">
        <v>8</v>
      </c>
      <c r="X147" s="65">
        <f>+IF(W147='Tabla Valoración controles'!$D$7,'Tabla Valoración controles'!$F$7,IF(U147=FORMULAS!$A$10,0,'Tabla Valoración controles'!$F$8))</f>
        <v>0.15</v>
      </c>
      <c r="Y147" s="63" t="s">
        <v>19</v>
      </c>
      <c r="Z147" s="64">
        <f>+IF(Y147='Tabla Valoración controles'!$D$9,'Tabla Valoración controles'!$F$9,IF(U147=FORMULAS!$A$10,0,'Tabla Valoración controles'!$F$10))</f>
        <v>0</v>
      </c>
      <c r="AA147" s="63" t="s">
        <v>21</v>
      </c>
      <c r="AB147" s="64">
        <f>+IF(AA147='Tabla Valoración controles'!$D$9,'Tabla Valoración controles'!$F$9,IF(W147=FORMULAS!$A$10,0,'Tabla Valoración controles'!$F$10))</f>
        <v>0</v>
      </c>
      <c r="AC147" s="63" t="s">
        <v>102</v>
      </c>
      <c r="AD147" s="64">
        <f>+IF(AC147='Tabla Valoración controles'!$D$13,'Tabla Valoración controles'!$F$13,'Tabla Valoración controles'!$F$14)</f>
        <v>0</v>
      </c>
      <c r="AE147" s="66"/>
      <c r="AF147" s="67"/>
      <c r="AG147" s="65"/>
      <c r="AH147" s="67"/>
      <c r="AI147" s="65"/>
      <c r="AJ147" s="68"/>
      <c r="AK147" s="63"/>
      <c r="AL147" s="69"/>
      <c r="AM147" s="72"/>
      <c r="AN147" s="70"/>
      <c r="AO147" s="70"/>
      <c r="AP147" s="70"/>
      <c r="AQ147" s="70"/>
      <c r="AR147" s="70"/>
      <c r="AS147" s="70"/>
      <c r="AT147" s="70"/>
      <c r="AU147" s="70"/>
      <c r="AV147" s="70"/>
      <c r="AW147" s="70"/>
      <c r="AX147" s="70"/>
      <c r="AY147" s="70"/>
      <c r="AZ147" s="70"/>
      <c r="BA147" s="70"/>
      <c r="BB147" s="70"/>
      <c r="BC147" s="120">
        <f t="shared" si="81"/>
        <v>0.4</v>
      </c>
      <c r="BD147" s="120">
        <f>+IF(T147=FORMULAS!$A$8,'208-PLA-Ft-78 Mapa Gestión'!BC147*'208-PLA-Ft-78 Mapa Gestión'!L147:L152,'208-PLA-Ft-78 Mapa Gestión'!BC147*'208-PLA-Ft-78 Mapa Gestión'!O147:O152)</f>
        <v>0.24</v>
      </c>
      <c r="BE147" s="120">
        <f>+IF(T147=FORMULAS!$A$8,'208-PLA-Ft-78 Mapa Gestión'!L147:L152-'208-PLA-Ft-78 Mapa Gestión'!BD147,0)</f>
        <v>0.36</v>
      </c>
      <c r="BF147" s="274">
        <f t="shared" ref="BF147" si="134">+BE152</f>
        <v>0.216</v>
      </c>
      <c r="BG147" s="274" t="str">
        <f>+IF(BF147&lt;=FORMULAS!$N$2,FORMULAS!$O$2,IF(BF147&lt;=FORMULAS!$N$3,FORMULAS!$O$3,IF(BF147&lt;=FORMULAS!$N$4,FORMULAS!$O$4,IF(BF147&lt;=FORMULAS!$N$5,FORMULAS!$O$5,FORMULAS!O150))))</f>
        <v>Baja</v>
      </c>
      <c r="BH147" s="274" t="str">
        <f>+IF(T147=FORMULAS!$A$9,BE152,'208-PLA-Ft-78 Mapa Gestión'!N147:N152)</f>
        <v>Menor</v>
      </c>
      <c r="BI147" s="274">
        <f>+IF(T147=FORMULAS!B153,'208-PLA-Ft-78 Mapa Gestión'!BE152,'208-PLA-Ft-78 Mapa Gestión'!O147:O152)</f>
        <v>0.4</v>
      </c>
      <c r="BJ147" s="323" t="str">
        <f t="shared" ref="BJ147" si="135">CONCATENATE(BH147,BG147)</f>
        <v>MenorBaja</v>
      </c>
      <c r="BK147" s="271" t="str">
        <f>VLOOKUP(BJ147,FORMULAS!$K$17:$L$42,2,0)</f>
        <v>Moderado</v>
      </c>
      <c r="BL147" s="328" t="s">
        <v>171</v>
      </c>
      <c r="BM147" s="123" t="s">
        <v>401</v>
      </c>
      <c r="BN147" s="123" t="s">
        <v>375</v>
      </c>
      <c r="BO147" s="147">
        <v>44228</v>
      </c>
      <c r="BP147" s="147">
        <v>44561</v>
      </c>
      <c r="BQ147" s="123" t="s">
        <v>402</v>
      </c>
      <c r="BR147" s="146" t="s">
        <v>403</v>
      </c>
      <c r="BS147" s="267"/>
      <c r="BT147" s="267"/>
      <c r="BU147" s="267"/>
      <c r="BV147" s="267"/>
      <c r="BW147" s="267"/>
      <c r="BX147" s="267"/>
      <c r="BY147" s="267"/>
      <c r="BZ147" s="267"/>
      <c r="CA147" s="267"/>
      <c r="CB147" s="124"/>
      <c r="CC147" s="124"/>
      <c r="CD147" s="124"/>
      <c r="CE147" s="124"/>
      <c r="CF147" s="124"/>
      <c r="CG147" s="124"/>
      <c r="CH147" s="123" t="s">
        <v>737</v>
      </c>
      <c r="CI147" s="123" t="s">
        <v>738</v>
      </c>
      <c r="CJ147" s="267"/>
      <c r="CK147" s="267"/>
      <c r="CL147" s="267"/>
      <c r="CM147" s="267"/>
      <c r="CN147" s="267"/>
      <c r="CO147" s="267"/>
      <c r="CP147" s="267"/>
      <c r="CQ147" s="267"/>
      <c r="CR147" s="267"/>
      <c r="CS147" s="190">
        <v>44446</v>
      </c>
      <c r="CT147" s="191" t="s">
        <v>38</v>
      </c>
      <c r="CU147" s="123" t="s">
        <v>743</v>
      </c>
    </row>
    <row r="148" spans="1:99" ht="114.75" x14ac:dyDescent="0.2">
      <c r="A148" s="277"/>
      <c r="B148" s="244"/>
      <c r="C148" s="237"/>
      <c r="D148" s="237"/>
      <c r="E148" s="244"/>
      <c r="F148" s="247"/>
      <c r="G148" s="247"/>
      <c r="H148" s="265"/>
      <c r="I148" s="247"/>
      <c r="J148" s="250"/>
      <c r="K148" s="253"/>
      <c r="L148" s="256"/>
      <c r="M148" s="259"/>
      <c r="N148" s="253"/>
      <c r="O148" s="262"/>
      <c r="P148" s="262"/>
      <c r="Q148" s="272"/>
      <c r="R148" s="62">
        <v>2</v>
      </c>
      <c r="S148" s="51" t="s">
        <v>558</v>
      </c>
      <c r="T148" s="122" t="str">
        <f>VLOOKUP(U148,FORMULAS!$A$15:$B$18,2,0)</f>
        <v>Probabilidad</v>
      </c>
      <c r="U148" s="63" t="s">
        <v>13</v>
      </c>
      <c r="V148" s="64">
        <f>+IF(U148='Tabla Valoración controles'!$D$4,'Tabla Valoración controles'!$F$4,IF('208-PLA-Ft-78 Mapa Gestión'!U148='Tabla Valoración controles'!$D$5,'Tabla Valoración controles'!$F$5,IF(U148=FORMULAS!$A$10,0,'Tabla Valoración controles'!$F$6)))</f>
        <v>0.25</v>
      </c>
      <c r="W148" s="63" t="s">
        <v>8</v>
      </c>
      <c r="X148" s="65">
        <f>+IF(W148='Tabla Valoración controles'!$D$7,'Tabla Valoración controles'!$F$7,IF(U148=FORMULAS!$A$10,0,'Tabla Valoración controles'!$F$8))</f>
        <v>0.15</v>
      </c>
      <c r="Y148" s="63" t="s">
        <v>19</v>
      </c>
      <c r="Z148" s="64">
        <f>+IF(Y148='Tabla Valoración controles'!$D$9,'Tabla Valoración controles'!$F$9,IF(U148=FORMULAS!$A$10,0,'Tabla Valoración controles'!$F$10))</f>
        <v>0</v>
      </c>
      <c r="AA148" s="63" t="s">
        <v>21</v>
      </c>
      <c r="AB148" s="64">
        <f>+IF(AA148='Tabla Valoración controles'!$D$9,'Tabla Valoración controles'!$F$9,IF(W148=FORMULAS!$A$10,0,'Tabla Valoración controles'!$F$10))</f>
        <v>0</v>
      </c>
      <c r="AC148" s="63" t="s">
        <v>102</v>
      </c>
      <c r="AD148" s="64">
        <f>+IF(AC148='Tabla Valoración controles'!$D$13,'Tabla Valoración controles'!$F$13,'Tabla Valoración controles'!$F$14)</f>
        <v>0</v>
      </c>
      <c r="AE148" s="66"/>
      <c r="AF148" s="67"/>
      <c r="AG148" s="65"/>
      <c r="AH148" s="67"/>
      <c r="AI148" s="65"/>
      <c r="AJ148" s="68"/>
      <c r="AK148" s="63"/>
      <c r="AL148" s="69"/>
      <c r="AM148" s="72"/>
      <c r="AN148" s="70"/>
      <c r="AO148" s="70"/>
      <c r="AP148" s="70"/>
      <c r="AQ148" s="70"/>
      <c r="AR148" s="70"/>
      <c r="AS148" s="70"/>
      <c r="AT148" s="70"/>
      <c r="AU148" s="70"/>
      <c r="AV148" s="70"/>
      <c r="AW148" s="70"/>
      <c r="AX148" s="70"/>
      <c r="AY148" s="70"/>
      <c r="AZ148" s="70"/>
      <c r="BA148" s="70"/>
      <c r="BB148" s="70"/>
      <c r="BC148" s="120">
        <f t="shared" si="81"/>
        <v>0.4</v>
      </c>
      <c r="BD148" s="120">
        <f t="shared" ref="BD148" si="136">+BC148*BE147</f>
        <v>0.14399999999999999</v>
      </c>
      <c r="BE148" s="120">
        <f t="shared" ref="BE148" si="137">+BE147-BD148</f>
        <v>0.216</v>
      </c>
      <c r="BF148" s="275"/>
      <c r="BG148" s="275"/>
      <c r="BH148" s="275"/>
      <c r="BI148" s="275"/>
      <c r="BJ148" s="323"/>
      <c r="BK148" s="272"/>
      <c r="BL148" s="329"/>
      <c r="BM148" s="123" t="s">
        <v>406</v>
      </c>
      <c r="BN148" s="123" t="s">
        <v>375</v>
      </c>
      <c r="BO148" s="147">
        <v>44378</v>
      </c>
      <c r="BP148" s="147">
        <v>44561</v>
      </c>
      <c r="BQ148" s="123" t="s">
        <v>407</v>
      </c>
      <c r="BR148" s="146" t="s">
        <v>453</v>
      </c>
      <c r="BS148" s="267"/>
      <c r="BT148" s="267"/>
      <c r="BU148" s="267"/>
      <c r="BV148" s="267"/>
      <c r="BW148" s="267"/>
      <c r="BX148" s="267"/>
      <c r="BY148" s="267"/>
      <c r="BZ148" s="267"/>
      <c r="CA148" s="267"/>
      <c r="CB148" s="124"/>
      <c r="CC148" s="124"/>
      <c r="CD148" s="124"/>
      <c r="CE148" s="124"/>
      <c r="CF148" s="124"/>
      <c r="CG148" s="124"/>
      <c r="CH148" s="178" t="s">
        <v>739</v>
      </c>
      <c r="CI148" s="123" t="s">
        <v>740</v>
      </c>
      <c r="CJ148" s="267"/>
      <c r="CK148" s="267"/>
      <c r="CL148" s="267"/>
      <c r="CM148" s="267"/>
      <c r="CN148" s="267"/>
      <c r="CO148" s="267"/>
      <c r="CP148" s="267"/>
      <c r="CQ148" s="267"/>
      <c r="CR148" s="267"/>
      <c r="CS148" s="190">
        <v>44446</v>
      </c>
      <c r="CT148" s="191" t="s">
        <v>38</v>
      </c>
      <c r="CU148" s="123" t="s">
        <v>743</v>
      </c>
    </row>
    <row r="149" spans="1:99" ht="17.25" customHeight="1" x14ac:dyDescent="0.2">
      <c r="A149" s="277"/>
      <c r="B149" s="244"/>
      <c r="C149" s="237"/>
      <c r="D149" s="237"/>
      <c r="E149" s="244"/>
      <c r="F149" s="247"/>
      <c r="G149" s="247"/>
      <c r="H149" s="265"/>
      <c r="I149" s="247"/>
      <c r="J149" s="250"/>
      <c r="K149" s="253"/>
      <c r="L149" s="256"/>
      <c r="M149" s="259"/>
      <c r="N149" s="253"/>
      <c r="O149" s="262"/>
      <c r="P149" s="262"/>
      <c r="Q149" s="272"/>
      <c r="R149" s="62"/>
      <c r="S149" s="51"/>
      <c r="T149" s="122">
        <f>VLOOKUP(U149,FORMULAS!$A$15:$B$18,2,0)</f>
        <v>0</v>
      </c>
      <c r="U149" s="63" t="s">
        <v>164</v>
      </c>
      <c r="V149" s="64">
        <f>+IF(U149='Tabla Valoración controles'!$D$4,'Tabla Valoración controles'!$F$4,IF('208-PLA-Ft-78 Mapa Gestión'!U149='Tabla Valoración controles'!$D$5,'Tabla Valoración controles'!$F$5,IF(U149=FORMULAS!$A$10,0,'Tabla Valoración controles'!$F$6)))</f>
        <v>0</v>
      </c>
      <c r="W149" s="63"/>
      <c r="X149" s="65">
        <f>+IF(W149='Tabla Valoración controles'!$D$7,'Tabla Valoración controles'!$F$7,IF(U149=FORMULAS!$A$10,0,'Tabla Valoración controles'!$F$8))</f>
        <v>0</v>
      </c>
      <c r="Y149" s="63"/>
      <c r="Z149" s="64">
        <f>+IF(Y149='Tabla Valoración controles'!$D$9,'Tabla Valoración controles'!$F$9,IF(U149=FORMULAS!$A$10,0,'Tabla Valoración controles'!$F$10))</f>
        <v>0</v>
      </c>
      <c r="AA149" s="63"/>
      <c r="AB149" s="64">
        <f>+IF(AA149='Tabla Valoración controles'!$D$9,'Tabla Valoración controles'!$F$9,IF(W149=FORMULAS!$A$10,0,'Tabla Valoración controles'!$F$10))</f>
        <v>0</v>
      </c>
      <c r="AC149" s="63"/>
      <c r="AD149" s="64">
        <f>+IF(AC149='Tabla Valoración controles'!$D$13,'Tabla Valoración controles'!$F$13,'Tabla Valoración controles'!$F$14)</f>
        <v>0</v>
      </c>
      <c r="AE149" s="66"/>
      <c r="AF149" s="67"/>
      <c r="AG149" s="65"/>
      <c r="AH149" s="67"/>
      <c r="AI149" s="65"/>
      <c r="AJ149" s="68"/>
      <c r="AK149" s="63"/>
      <c r="AL149" s="69"/>
      <c r="AM149" s="72"/>
      <c r="AN149" s="70"/>
      <c r="AO149" s="70"/>
      <c r="AP149" s="70"/>
      <c r="AQ149" s="70"/>
      <c r="AR149" s="70"/>
      <c r="AS149" s="70"/>
      <c r="AT149" s="70"/>
      <c r="AU149" s="70"/>
      <c r="AV149" s="70"/>
      <c r="AW149" s="70"/>
      <c r="AX149" s="70"/>
      <c r="AY149" s="70"/>
      <c r="AZ149" s="70"/>
      <c r="BA149" s="70"/>
      <c r="BB149" s="70"/>
      <c r="BC149" s="120">
        <f t="shared" si="81"/>
        <v>0</v>
      </c>
      <c r="BD149" s="120">
        <f t="shared" ref="BD149:BD152" si="138">+BD148*BC149</f>
        <v>0</v>
      </c>
      <c r="BE149" s="120">
        <f t="shared" si="77"/>
        <v>0.216</v>
      </c>
      <c r="BF149" s="275"/>
      <c r="BG149" s="275"/>
      <c r="BH149" s="275"/>
      <c r="BI149" s="275"/>
      <c r="BJ149" s="323"/>
      <c r="BK149" s="272"/>
      <c r="BL149" s="329"/>
      <c r="BM149" s="123"/>
      <c r="BN149" s="123"/>
      <c r="BO149" s="123"/>
      <c r="BP149" s="123"/>
      <c r="BQ149" s="123"/>
      <c r="BR149" s="123"/>
      <c r="BS149" s="267"/>
      <c r="BT149" s="267"/>
      <c r="BU149" s="267"/>
      <c r="BV149" s="267"/>
      <c r="BW149" s="267"/>
      <c r="BX149" s="267"/>
      <c r="BY149" s="267"/>
      <c r="BZ149" s="267"/>
      <c r="CA149" s="267"/>
      <c r="CB149" s="124"/>
      <c r="CC149" s="124"/>
      <c r="CD149" s="124"/>
      <c r="CE149" s="124"/>
      <c r="CF149" s="124"/>
      <c r="CG149" s="124"/>
      <c r="CH149" s="124"/>
      <c r="CI149" s="124"/>
      <c r="CJ149" s="267"/>
      <c r="CK149" s="267"/>
      <c r="CL149" s="267"/>
      <c r="CM149" s="267"/>
      <c r="CN149" s="267"/>
      <c r="CO149" s="267"/>
      <c r="CP149" s="267"/>
      <c r="CQ149" s="267"/>
      <c r="CR149" s="267"/>
      <c r="CS149" s="70"/>
      <c r="CT149" s="70"/>
      <c r="CU149" s="70"/>
    </row>
    <row r="150" spans="1:99" ht="17.25" customHeight="1" x14ac:dyDescent="0.2">
      <c r="A150" s="277"/>
      <c r="B150" s="244"/>
      <c r="C150" s="237"/>
      <c r="D150" s="237"/>
      <c r="E150" s="244"/>
      <c r="F150" s="247"/>
      <c r="G150" s="247"/>
      <c r="H150" s="265"/>
      <c r="I150" s="247"/>
      <c r="J150" s="250"/>
      <c r="K150" s="253"/>
      <c r="L150" s="256"/>
      <c r="M150" s="259"/>
      <c r="N150" s="253"/>
      <c r="O150" s="262"/>
      <c r="P150" s="262"/>
      <c r="Q150" s="272"/>
      <c r="R150" s="62"/>
      <c r="S150" s="51"/>
      <c r="T150" s="122">
        <f>VLOOKUP(U150,FORMULAS!$A$15:$B$18,2,0)</f>
        <v>0</v>
      </c>
      <c r="U150" s="63" t="s">
        <v>164</v>
      </c>
      <c r="V150" s="64">
        <f>+IF(U150='Tabla Valoración controles'!$D$4,'Tabla Valoración controles'!$F$4,IF('208-PLA-Ft-78 Mapa Gestión'!U150='Tabla Valoración controles'!$D$5,'Tabla Valoración controles'!$F$5,IF(U150=FORMULAS!$A$10,0,'Tabla Valoración controles'!$F$6)))</f>
        <v>0</v>
      </c>
      <c r="W150" s="63"/>
      <c r="X150" s="65">
        <f>+IF(W150='Tabla Valoración controles'!$D$7,'Tabla Valoración controles'!$F$7,IF(U150=FORMULAS!$A$10,0,'Tabla Valoración controles'!$F$8))</f>
        <v>0</v>
      </c>
      <c r="Y150" s="63"/>
      <c r="Z150" s="64">
        <f>+IF(Y150='Tabla Valoración controles'!$D$9,'Tabla Valoración controles'!$F$9,IF(U150=FORMULAS!$A$10,0,'Tabla Valoración controles'!$F$10))</f>
        <v>0</v>
      </c>
      <c r="AA150" s="63"/>
      <c r="AB150" s="64">
        <f>+IF(AA150='Tabla Valoración controles'!$D$9,'Tabla Valoración controles'!$F$9,IF(W150=FORMULAS!$A$10,0,'Tabla Valoración controles'!$F$10))</f>
        <v>0</v>
      </c>
      <c r="AC150" s="63"/>
      <c r="AD150" s="64">
        <f>+IF(AC150='Tabla Valoración controles'!$D$13,'Tabla Valoración controles'!$F$13,'Tabla Valoración controles'!$F$14)</f>
        <v>0</v>
      </c>
      <c r="AE150" s="66"/>
      <c r="AF150" s="67"/>
      <c r="AG150" s="65"/>
      <c r="AH150" s="67"/>
      <c r="AI150" s="65"/>
      <c r="AJ150" s="68"/>
      <c r="AK150" s="63"/>
      <c r="AL150" s="69"/>
      <c r="AM150" s="72"/>
      <c r="AN150" s="70"/>
      <c r="AO150" s="70"/>
      <c r="AP150" s="70"/>
      <c r="AQ150" s="70"/>
      <c r="AR150" s="70"/>
      <c r="AS150" s="70"/>
      <c r="AT150" s="70"/>
      <c r="AU150" s="70"/>
      <c r="AV150" s="70"/>
      <c r="AW150" s="70"/>
      <c r="AX150" s="70"/>
      <c r="AY150" s="70"/>
      <c r="AZ150" s="70"/>
      <c r="BA150" s="70"/>
      <c r="BB150" s="70"/>
      <c r="BC150" s="120">
        <f t="shared" si="81"/>
        <v>0</v>
      </c>
      <c r="BD150" s="120">
        <f t="shared" si="138"/>
        <v>0</v>
      </c>
      <c r="BE150" s="120">
        <f t="shared" ref="BE150:BE200" si="139">+BE149-BD150</f>
        <v>0.216</v>
      </c>
      <c r="BF150" s="275"/>
      <c r="BG150" s="275"/>
      <c r="BH150" s="275"/>
      <c r="BI150" s="275"/>
      <c r="BJ150" s="323"/>
      <c r="BK150" s="272"/>
      <c r="BL150" s="329"/>
      <c r="BM150" s="123"/>
      <c r="BN150" s="123"/>
      <c r="BO150" s="123"/>
      <c r="BP150" s="123"/>
      <c r="BQ150" s="123"/>
      <c r="BR150" s="123"/>
      <c r="BS150" s="267"/>
      <c r="BT150" s="267"/>
      <c r="BU150" s="267"/>
      <c r="BV150" s="267"/>
      <c r="BW150" s="267"/>
      <c r="BX150" s="267"/>
      <c r="BY150" s="267"/>
      <c r="BZ150" s="267"/>
      <c r="CA150" s="267"/>
      <c r="CB150" s="124"/>
      <c r="CC150" s="124"/>
      <c r="CD150" s="124"/>
      <c r="CE150" s="124"/>
      <c r="CF150" s="124"/>
      <c r="CG150" s="124"/>
      <c r="CH150" s="124"/>
      <c r="CI150" s="124"/>
      <c r="CJ150" s="267"/>
      <c r="CK150" s="267"/>
      <c r="CL150" s="267"/>
      <c r="CM150" s="267"/>
      <c r="CN150" s="267"/>
      <c r="CO150" s="267"/>
      <c r="CP150" s="267"/>
      <c r="CQ150" s="267"/>
      <c r="CR150" s="267"/>
      <c r="CS150" s="70"/>
      <c r="CT150" s="70"/>
      <c r="CU150" s="70"/>
    </row>
    <row r="151" spans="1:99" ht="17.25" customHeight="1" x14ac:dyDescent="0.2">
      <c r="A151" s="277"/>
      <c r="B151" s="244"/>
      <c r="C151" s="237"/>
      <c r="D151" s="237"/>
      <c r="E151" s="244"/>
      <c r="F151" s="247"/>
      <c r="G151" s="247"/>
      <c r="H151" s="265"/>
      <c r="I151" s="247"/>
      <c r="J151" s="250"/>
      <c r="K151" s="253"/>
      <c r="L151" s="256"/>
      <c r="M151" s="259"/>
      <c r="N151" s="253"/>
      <c r="O151" s="262"/>
      <c r="P151" s="262"/>
      <c r="Q151" s="272"/>
      <c r="R151" s="62"/>
      <c r="S151" s="51"/>
      <c r="T151" s="122">
        <f>VLOOKUP(U151,FORMULAS!$A$15:$B$18,2,0)</f>
        <v>0</v>
      </c>
      <c r="U151" s="63" t="s">
        <v>164</v>
      </c>
      <c r="V151" s="64">
        <f>+IF(U151='Tabla Valoración controles'!$D$4,'Tabla Valoración controles'!$F$4,IF('208-PLA-Ft-78 Mapa Gestión'!U151='Tabla Valoración controles'!$D$5,'Tabla Valoración controles'!$F$5,IF(U151=FORMULAS!$A$10,0,'Tabla Valoración controles'!$F$6)))</f>
        <v>0</v>
      </c>
      <c r="W151" s="63"/>
      <c r="X151" s="65">
        <f>+IF(W151='Tabla Valoración controles'!$D$7,'Tabla Valoración controles'!$F$7,IF(U151=FORMULAS!$A$10,0,'Tabla Valoración controles'!$F$8))</f>
        <v>0</v>
      </c>
      <c r="Y151" s="63"/>
      <c r="Z151" s="64">
        <f>+IF(Y151='Tabla Valoración controles'!$D$9,'Tabla Valoración controles'!$F$9,IF(U151=FORMULAS!$A$10,0,'Tabla Valoración controles'!$F$10))</f>
        <v>0</v>
      </c>
      <c r="AA151" s="63"/>
      <c r="AB151" s="64">
        <f>+IF(AA151='Tabla Valoración controles'!$D$9,'Tabla Valoración controles'!$F$9,IF(W151=FORMULAS!$A$10,0,'Tabla Valoración controles'!$F$10))</f>
        <v>0</v>
      </c>
      <c r="AC151" s="63"/>
      <c r="AD151" s="64">
        <f>+IF(AC151='Tabla Valoración controles'!$D$13,'Tabla Valoración controles'!$F$13,'Tabla Valoración controles'!$F$14)</f>
        <v>0</v>
      </c>
      <c r="AE151" s="66"/>
      <c r="AF151" s="67"/>
      <c r="AG151" s="65"/>
      <c r="AH151" s="67"/>
      <c r="AI151" s="65"/>
      <c r="AJ151" s="68"/>
      <c r="AK151" s="63"/>
      <c r="AL151" s="69"/>
      <c r="AM151" s="72"/>
      <c r="AN151" s="70"/>
      <c r="AO151" s="70"/>
      <c r="AP151" s="70"/>
      <c r="AQ151" s="70"/>
      <c r="AR151" s="70"/>
      <c r="AS151" s="70"/>
      <c r="AT151" s="70"/>
      <c r="AU151" s="70"/>
      <c r="AV151" s="70"/>
      <c r="AW151" s="70"/>
      <c r="AX151" s="70"/>
      <c r="AY151" s="70"/>
      <c r="AZ151" s="70"/>
      <c r="BA151" s="70"/>
      <c r="BB151" s="70"/>
      <c r="BC151" s="120">
        <f t="shared" si="81"/>
        <v>0</v>
      </c>
      <c r="BD151" s="120">
        <f t="shared" si="138"/>
        <v>0</v>
      </c>
      <c r="BE151" s="120">
        <f t="shared" si="139"/>
        <v>0.216</v>
      </c>
      <c r="BF151" s="275"/>
      <c r="BG151" s="275"/>
      <c r="BH151" s="275"/>
      <c r="BI151" s="275"/>
      <c r="BJ151" s="323"/>
      <c r="BK151" s="272"/>
      <c r="BL151" s="329"/>
      <c r="BM151" s="123"/>
      <c r="BN151" s="123"/>
      <c r="BO151" s="123"/>
      <c r="BP151" s="123"/>
      <c r="BQ151" s="123"/>
      <c r="BR151" s="123"/>
      <c r="BS151" s="267"/>
      <c r="BT151" s="267"/>
      <c r="BU151" s="267"/>
      <c r="BV151" s="267"/>
      <c r="BW151" s="267"/>
      <c r="BX151" s="267"/>
      <c r="BY151" s="267"/>
      <c r="BZ151" s="267"/>
      <c r="CA151" s="267"/>
      <c r="CB151" s="124"/>
      <c r="CC151" s="124"/>
      <c r="CD151" s="124"/>
      <c r="CE151" s="124"/>
      <c r="CF151" s="124"/>
      <c r="CG151" s="124"/>
      <c r="CH151" s="124"/>
      <c r="CI151" s="124"/>
      <c r="CJ151" s="267"/>
      <c r="CK151" s="267"/>
      <c r="CL151" s="267"/>
      <c r="CM151" s="267"/>
      <c r="CN151" s="267"/>
      <c r="CO151" s="267"/>
      <c r="CP151" s="267"/>
      <c r="CQ151" s="267"/>
      <c r="CR151" s="267"/>
      <c r="CS151" s="70"/>
      <c r="CT151" s="70"/>
      <c r="CU151" s="70"/>
    </row>
    <row r="152" spans="1:99" ht="17.25" customHeight="1" x14ac:dyDescent="0.2">
      <c r="A152" s="278"/>
      <c r="B152" s="245"/>
      <c r="C152" s="238"/>
      <c r="D152" s="238"/>
      <c r="E152" s="245"/>
      <c r="F152" s="248"/>
      <c r="G152" s="248"/>
      <c r="H152" s="266"/>
      <c r="I152" s="248"/>
      <c r="J152" s="251"/>
      <c r="K152" s="254"/>
      <c r="L152" s="257"/>
      <c r="M152" s="260"/>
      <c r="N152" s="254"/>
      <c r="O152" s="263"/>
      <c r="P152" s="263"/>
      <c r="Q152" s="273"/>
      <c r="R152" s="62"/>
      <c r="S152" s="51"/>
      <c r="T152" s="122">
        <f>VLOOKUP(U152,FORMULAS!$A$15:$B$18,2,0)</f>
        <v>0</v>
      </c>
      <c r="U152" s="63" t="s">
        <v>164</v>
      </c>
      <c r="V152" s="64">
        <f>+IF(U152='Tabla Valoración controles'!$D$4,'Tabla Valoración controles'!$F$4,IF('208-PLA-Ft-78 Mapa Gestión'!U152='Tabla Valoración controles'!$D$5,'Tabla Valoración controles'!$F$5,IF(U152=FORMULAS!$A$10,0,'Tabla Valoración controles'!$F$6)))</f>
        <v>0</v>
      </c>
      <c r="W152" s="63"/>
      <c r="X152" s="65">
        <f>+IF(W152='Tabla Valoración controles'!$D$7,'Tabla Valoración controles'!$F$7,IF(U152=FORMULAS!$A$10,0,'Tabla Valoración controles'!$F$8))</f>
        <v>0</v>
      </c>
      <c r="Y152" s="63"/>
      <c r="Z152" s="64">
        <f>+IF(Y152='Tabla Valoración controles'!$D$9,'Tabla Valoración controles'!$F$9,IF(U152=FORMULAS!$A$10,0,'Tabla Valoración controles'!$F$10))</f>
        <v>0</v>
      </c>
      <c r="AA152" s="63"/>
      <c r="AB152" s="64">
        <f>+IF(AA152='Tabla Valoración controles'!$D$9,'Tabla Valoración controles'!$F$9,IF(W152=FORMULAS!$A$10,0,'Tabla Valoración controles'!$F$10))</f>
        <v>0</v>
      </c>
      <c r="AC152" s="63"/>
      <c r="AD152" s="64">
        <f>+IF(AC152='Tabla Valoración controles'!$D$13,'Tabla Valoración controles'!$F$13,'Tabla Valoración controles'!$F$14)</f>
        <v>0</v>
      </c>
      <c r="AE152" s="66"/>
      <c r="AF152" s="67"/>
      <c r="AG152" s="65"/>
      <c r="AH152" s="67"/>
      <c r="AI152" s="65"/>
      <c r="AJ152" s="68"/>
      <c r="AK152" s="63"/>
      <c r="AL152" s="69"/>
      <c r="AM152" s="72"/>
      <c r="AN152" s="70"/>
      <c r="AO152" s="70"/>
      <c r="AP152" s="70"/>
      <c r="AQ152" s="70"/>
      <c r="AR152" s="70"/>
      <c r="AS152" s="70"/>
      <c r="AT152" s="70"/>
      <c r="AU152" s="70"/>
      <c r="AV152" s="70"/>
      <c r="AW152" s="70"/>
      <c r="AX152" s="70"/>
      <c r="AY152" s="70"/>
      <c r="AZ152" s="70"/>
      <c r="BA152" s="70"/>
      <c r="BB152" s="70"/>
      <c r="BC152" s="120">
        <f t="shared" ref="BC152:BC206" si="140">+V152+X152+Z152</f>
        <v>0</v>
      </c>
      <c r="BD152" s="120">
        <f t="shared" si="138"/>
        <v>0</v>
      </c>
      <c r="BE152" s="120">
        <f t="shared" si="139"/>
        <v>0.216</v>
      </c>
      <c r="BF152" s="275"/>
      <c r="BG152" s="275"/>
      <c r="BH152" s="275"/>
      <c r="BI152" s="275"/>
      <c r="BJ152" s="323"/>
      <c r="BK152" s="273"/>
      <c r="BL152" s="330"/>
      <c r="BM152" s="123"/>
      <c r="BN152" s="123"/>
      <c r="BO152" s="123"/>
      <c r="BP152" s="123"/>
      <c r="BQ152" s="123"/>
      <c r="BR152" s="123"/>
      <c r="BS152" s="267"/>
      <c r="BT152" s="267"/>
      <c r="BU152" s="267"/>
      <c r="BV152" s="267"/>
      <c r="BW152" s="267"/>
      <c r="BX152" s="267"/>
      <c r="BY152" s="267"/>
      <c r="BZ152" s="267"/>
      <c r="CA152" s="267"/>
      <c r="CB152" s="124"/>
      <c r="CC152" s="124"/>
      <c r="CD152" s="124"/>
      <c r="CE152" s="124"/>
      <c r="CF152" s="124"/>
      <c r="CG152" s="124"/>
      <c r="CH152" s="124"/>
      <c r="CI152" s="124"/>
      <c r="CJ152" s="267"/>
      <c r="CK152" s="267"/>
      <c r="CL152" s="267"/>
      <c r="CM152" s="267"/>
      <c r="CN152" s="267"/>
      <c r="CO152" s="267"/>
      <c r="CP152" s="267"/>
      <c r="CQ152" s="267"/>
      <c r="CR152" s="267"/>
      <c r="CS152" s="70"/>
      <c r="CT152" s="70"/>
      <c r="CU152" s="70"/>
    </row>
    <row r="153" spans="1:99" ht="114.75" x14ac:dyDescent="0.2">
      <c r="A153" s="236">
        <v>25</v>
      </c>
      <c r="B153" s="243" t="s">
        <v>198</v>
      </c>
      <c r="C153" s="236" t="str">
        <f>VLOOKUP(B153,FORMULAS!$A$30:$B$46,2,0)</f>
        <v>Garantizar la disponibilidad de la información contenida en los documentos de archivo de las dependencias de la Caja de la Vivienda Popular.</v>
      </c>
      <c r="D153" s="236" t="str">
        <f>VLOOKUP(B153,FORMULAS!$A$30:$C$46,3,0)</f>
        <v xml:space="preserve">Subdirector Administrativo </v>
      </c>
      <c r="E153" s="243" t="s">
        <v>280</v>
      </c>
      <c r="F153" s="246" t="s">
        <v>505</v>
      </c>
      <c r="G153" s="246" t="s">
        <v>404</v>
      </c>
      <c r="H153" s="264" t="s">
        <v>504</v>
      </c>
      <c r="I153" s="246" t="s">
        <v>111</v>
      </c>
      <c r="J153" s="249">
        <v>400</v>
      </c>
      <c r="K153" s="252" t="str">
        <f>+IF(L153=FORMULAS!$N$2,FORMULAS!$O$2,IF('208-PLA-Ft-78 Mapa Gestión'!L153:L158=FORMULAS!$N$3,FORMULAS!$O$3,IF('208-PLA-Ft-78 Mapa Gestión'!L153:L158=FORMULAS!$N$4,FORMULAS!$O$4,IF('208-PLA-Ft-78 Mapa Gestión'!L153:L158=FORMULAS!$N$5,FORMULAS!$O$5,IF('208-PLA-Ft-78 Mapa Gestión'!L153:L158=FORMULAS!$N$6,FORMULAS!$O$6)))))</f>
        <v>Media</v>
      </c>
      <c r="L153" s="255">
        <f>+IF(J153&lt;=FORMULAS!$M$2,FORMULAS!$N$2,IF('208-PLA-Ft-78 Mapa Gestión'!J153&lt;=FORMULAS!$M$3,FORMULAS!$N$3,IF('208-PLA-Ft-78 Mapa Gestión'!J153&lt;=FORMULAS!$M$4,FORMULAS!$N$4,IF('208-PLA-Ft-78 Mapa Gestión'!J153&lt;=FORMULAS!$M$5,FORMULAS!$N$5,FORMULAS!$N$6))))</f>
        <v>0.6</v>
      </c>
      <c r="M153" s="258" t="s">
        <v>93</v>
      </c>
      <c r="N153" s="252" t="str">
        <f>+IF(M153=FORMULAS!$H$2,FORMULAS!$I$2,IF('208-PLA-Ft-78 Mapa Gestión'!M153:M158=FORMULAS!$H$3,FORMULAS!$I$3,IF('208-PLA-Ft-78 Mapa Gestión'!M153:M158=FORMULAS!$H$4,FORMULAS!$I$4,IF('208-PLA-Ft-78 Mapa Gestión'!M153:M158=FORMULAS!$H$5,FORMULAS!$I$5,IF('208-PLA-Ft-78 Mapa Gestión'!M153:M158=FORMULAS!$H$6,FORMULAS!$I$6,IF('208-PLA-Ft-78 Mapa Gestión'!M153:M158=FORMULAS!$H$7,FORMULAS!$I$7,IF('208-PLA-Ft-78 Mapa Gestión'!M153:M158=FORMULAS!$H$8,FORMULAS!$I$8,IF('208-PLA-Ft-78 Mapa Gestión'!M153:M158=FORMULAS!$H$9,FORMULAS!$I$9,IF('208-PLA-Ft-78 Mapa Gestión'!M153:M158=FORMULAS!$H$10,FORMULAS!$I$10,IF('208-PLA-Ft-78 Mapa Gestión'!M153:M158=FORMULAS!$H$11,FORMULAS!$I$11))))))))))</f>
        <v>Moderado</v>
      </c>
      <c r="O153" s="261">
        <f>VLOOKUP(N153,FORMULAS!$I$1:$J$6,2,0)</f>
        <v>0.6</v>
      </c>
      <c r="P153" s="261" t="str">
        <f t="shared" ref="P153" si="141">CONCATENATE(N153,K153)</f>
        <v>ModeradoMedia</v>
      </c>
      <c r="Q153" s="271" t="str">
        <f>VLOOKUP(P153,FORMULAS!$K$17:$L$42,2,0)</f>
        <v>Moderado</v>
      </c>
      <c r="R153" s="62">
        <v>1</v>
      </c>
      <c r="S153" s="51" t="s">
        <v>405</v>
      </c>
      <c r="T153" s="122" t="str">
        <f>VLOOKUP(U153,FORMULAS!$A$15:$B$18,2,0)</f>
        <v>Probabilidad</v>
      </c>
      <c r="U153" s="63" t="s">
        <v>13</v>
      </c>
      <c r="V153" s="64">
        <f>+IF(U153='Tabla Valoración controles'!$D$4,'Tabla Valoración controles'!$F$4,IF('208-PLA-Ft-78 Mapa Gestión'!U153='Tabla Valoración controles'!$D$5,'Tabla Valoración controles'!$F$5,IF(U153=FORMULAS!$A$10,0,'Tabla Valoración controles'!$F$6)))</f>
        <v>0.25</v>
      </c>
      <c r="W153" s="63" t="s">
        <v>8</v>
      </c>
      <c r="X153" s="65">
        <f>+IF(W153='Tabla Valoración controles'!$D$7,'Tabla Valoración controles'!$F$7,IF(U153=FORMULAS!$A$10,0,'Tabla Valoración controles'!$F$8))</f>
        <v>0.15</v>
      </c>
      <c r="Y153" s="63" t="s">
        <v>18</v>
      </c>
      <c r="Z153" s="64">
        <f>+IF(Y153='Tabla Valoración controles'!$D$9,'Tabla Valoración controles'!$F$9,IF(U153=FORMULAS!$A$10,0,'Tabla Valoración controles'!$F$10))</f>
        <v>0</v>
      </c>
      <c r="AA153" s="63" t="s">
        <v>21</v>
      </c>
      <c r="AB153" s="64">
        <f>+IF(AA153='Tabla Valoración controles'!$D$9,'Tabla Valoración controles'!$F$9,IF(W153=FORMULAS!$A$10,0,'Tabla Valoración controles'!$F$10))</f>
        <v>0</v>
      </c>
      <c r="AC153" s="63" t="s">
        <v>102</v>
      </c>
      <c r="AD153" s="64">
        <f>+IF(AC153='Tabla Valoración controles'!$D$13,'Tabla Valoración controles'!$F$13,'Tabla Valoración controles'!$F$14)</f>
        <v>0</v>
      </c>
      <c r="AE153" s="66"/>
      <c r="AF153" s="67"/>
      <c r="AG153" s="65"/>
      <c r="AH153" s="67"/>
      <c r="AI153" s="65"/>
      <c r="AJ153" s="68"/>
      <c r="AK153" s="63"/>
      <c r="AL153" s="69"/>
      <c r="AM153" s="72"/>
      <c r="AN153" s="70"/>
      <c r="AO153" s="70"/>
      <c r="AP153" s="70"/>
      <c r="AQ153" s="70"/>
      <c r="AR153" s="70"/>
      <c r="AS153" s="70"/>
      <c r="AT153" s="70"/>
      <c r="AU153" s="70"/>
      <c r="AV153" s="70"/>
      <c r="AW153" s="70"/>
      <c r="AX153" s="70"/>
      <c r="AY153" s="70"/>
      <c r="AZ153" s="70"/>
      <c r="BA153" s="70"/>
      <c r="BB153" s="70"/>
      <c r="BC153" s="120">
        <f t="shared" si="140"/>
        <v>0.4</v>
      </c>
      <c r="BD153" s="120">
        <f>+IF(T153=FORMULAS!$A$8,'208-PLA-Ft-78 Mapa Gestión'!BC153*'208-PLA-Ft-78 Mapa Gestión'!L153:L158,'208-PLA-Ft-78 Mapa Gestión'!BC153*'208-PLA-Ft-78 Mapa Gestión'!O153:O158)</f>
        <v>0.24</v>
      </c>
      <c r="BE153" s="120">
        <f>+IF(T153=FORMULAS!$A$8,'208-PLA-Ft-78 Mapa Gestión'!L153:L158-'208-PLA-Ft-78 Mapa Gestión'!BD153,0)</f>
        <v>0.36</v>
      </c>
      <c r="BF153" s="274">
        <f t="shared" ref="BF153" si="142">+BE158</f>
        <v>0.36</v>
      </c>
      <c r="BG153" s="274" t="str">
        <f>+IF(BF153&lt;=FORMULAS!$N$2,FORMULAS!$O$2,IF(BF153&lt;=FORMULAS!$N$3,FORMULAS!$O$3,IF(BF153&lt;=FORMULAS!$N$4,FORMULAS!$O$4,IF(BF153&lt;=FORMULAS!$N$5,FORMULAS!$O$5,FORMULAS!O156))))</f>
        <v>Baja</v>
      </c>
      <c r="BH153" s="274" t="str">
        <f>+IF(T153=FORMULAS!$A$9,BE158,'208-PLA-Ft-78 Mapa Gestión'!N153:N158)</f>
        <v>Moderado</v>
      </c>
      <c r="BI153" s="274">
        <f>+IF(T153=FORMULAS!B159,'208-PLA-Ft-78 Mapa Gestión'!BE158,'208-PLA-Ft-78 Mapa Gestión'!O153:O158)</f>
        <v>0.6</v>
      </c>
      <c r="BJ153" s="323" t="str">
        <f t="shared" ref="BJ153" si="143">CONCATENATE(BH153,BG153)</f>
        <v>ModeradoBaja</v>
      </c>
      <c r="BK153" s="271" t="str">
        <f>VLOOKUP(BJ153,FORMULAS!$K$17:$L$42,2,0)</f>
        <v>Moderado</v>
      </c>
      <c r="BL153" s="328" t="s">
        <v>171</v>
      </c>
      <c r="BM153" s="239" t="s">
        <v>406</v>
      </c>
      <c r="BN153" s="239" t="s">
        <v>375</v>
      </c>
      <c r="BO153" s="331">
        <v>44378</v>
      </c>
      <c r="BP153" s="331">
        <v>44561</v>
      </c>
      <c r="BQ153" s="239" t="s">
        <v>407</v>
      </c>
      <c r="BR153" s="239" t="s">
        <v>453</v>
      </c>
      <c r="BS153" s="267"/>
      <c r="BT153" s="267"/>
      <c r="BU153" s="267"/>
      <c r="BV153" s="267"/>
      <c r="BW153" s="267"/>
      <c r="BX153" s="267"/>
      <c r="BY153" s="267"/>
      <c r="BZ153" s="267"/>
      <c r="CA153" s="267"/>
      <c r="CB153" s="152"/>
      <c r="CC153" s="152"/>
      <c r="CD153" s="124"/>
      <c r="CE153" s="152"/>
      <c r="CF153" s="152"/>
      <c r="CG153" s="152"/>
      <c r="CH153" s="178" t="s">
        <v>739</v>
      </c>
      <c r="CI153" s="206" t="s">
        <v>742</v>
      </c>
      <c r="CJ153" s="267"/>
      <c r="CK153" s="267"/>
      <c r="CL153" s="267"/>
      <c r="CM153" s="267"/>
      <c r="CN153" s="267"/>
      <c r="CO153" s="267"/>
      <c r="CP153" s="267"/>
      <c r="CQ153" s="267"/>
      <c r="CR153" s="267"/>
      <c r="CS153" s="190">
        <v>44446</v>
      </c>
      <c r="CT153" s="191" t="s">
        <v>38</v>
      </c>
      <c r="CU153" s="123" t="s">
        <v>670</v>
      </c>
    </row>
    <row r="154" spans="1:99" ht="17.25" customHeight="1" x14ac:dyDescent="0.2">
      <c r="A154" s="237"/>
      <c r="B154" s="244"/>
      <c r="C154" s="237"/>
      <c r="D154" s="237"/>
      <c r="E154" s="244"/>
      <c r="F154" s="247"/>
      <c r="G154" s="247"/>
      <c r="H154" s="265"/>
      <c r="I154" s="247"/>
      <c r="J154" s="250"/>
      <c r="K154" s="253"/>
      <c r="L154" s="256"/>
      <c r="M154" s="259"/>
      <c r="N154" s="253"/>
      <c r="O154" s="262"/>
      <c r="P154" s="262"/>
      <c r="Q154" s="272"/>
      <c r="R154" s="62"/>
      <c r="S154" s="51"/>
      <c r="T154" s="122">
        <f>VLOOKUP(U154,FORMULAS!$A$15:$B$18,2,0)</f>
        <v>0</v>
      </c>
      <c r="U154" s="63" t="s">
        <v>164</v>
      </c>
      <c r="V154" s="64">
        <f>+IF(U154='Tabla Valoración controles'!$D$4,'Tabla Valoración controles'!$F$4,IF('208-PLA-Ft-78 Mapa Gestión'!U154='Tabla Valoración controles'!$D$5,'Tabla Valoración controles'!$F$5,IF(U154=FORMULAS!$A$10,0,'Tabla Valoración controles'!$F$6)))</f>
        <v>0</v>
      </c>
      <c r="W154" s="63"/>
      <c r="X154" s="65">
        <f>+IF(W154='Tabla Valoración controles'!$D$7,'Tabla Valoración controles'!$F$7,IF(U154=FORMULAS!$A$10,0,'Tabla Valoración controles'!$F$8))</f>
        <v>0</v>
      </c>
      <c r="Y154" s="63"/>
      <c r="Z154" s="64">
        <f>+IF(Y154='Tabla Valoración controles'!$D$9,'Tabla Valoración controles'!$F$9,IF(U154=FORMULAS!$A$10,0,'Tabla Valoración controles'!$F$10))</f>
        <v>0</v>
      </c>
      <c r="AA154" s="63"/>
      <c r="AB154" s="64">
        <f>+IF(AA154='Tabla Valoración controles'!$D$9,'Tabla Valoración controles'!$F$9,IF(W154=FORMULAS!$A$10,0,'Tabla Valoración controles'!$F$10))</f>
        <v>0</v>
      </c>
      <c r="AC154" s="63"/>
      <c r="AD154" s="64">
        <f>+IF(AC154='Tabla Valoración controles'!$D$13,'Tabla Valoración controles'!$F$13,'Tabla Valoración controles'!$F$14)</f>
        <v>0</v>
      </c>
      <c r="AE154" s="66"/>
      <c r="AF154" s="67"/>
      <c r="AG154" s="65"/>
      <c r="AH154" s="67"/>
      <c r="AI154" s="65"/>
      <c r="AJ154" s="68"/>
      <c r="AK154" s="63"/>
      <c r="AL154" s="69"/>
      <c r="AM154" s="72"/>
      <c r="AN154" s="70"/>
      <c r="AO154" s="70"/>
      <c r="AP154" s="70"/>
      <c r="AQ154" s="70"/>
      <c r="AR154" s="70"/>
      <c r="AS154" s="70"/>
      <c r="AT154" s="70"/>
      <c r="AU154" s="70"/>
      <c r="AV154" s="70"/>
      <c r="AW154" s="70"/>
      <c r="AX154" s="70"/>
      <c r="AY154" s="70"/>
      <c r="AZ154" s="70"/>
      <c r="BA154" s="70"/>
      <c r="BB154" s="70"/>
      <c r="BC154" s="120">
        <f t="shared" si="140"/>
        <v>0</v>
      </c>
      <c r="BD154" s="120">
        <f t="shared" ref="BD154" si="144">+BC154*BE153</f>
        <v>0</v>
      </c>
      <c r="BE154" s="120">
        <f t="shared" ref="BE154" si="145">+BE153-BD154</f>
        <v>0.36</v>
      </c>
      <c r="BF154" s="275"/>
      <c r="BG154" s="275"/>
      <c r="BH154" s="275"/>
      <c r="BI154" s="275"/>
      <c r="BJ154" s="323"/>
      <c r="BK154" s="272"/>
      <c r="BL154" s="329"/>
      <c r="BM154" s="239"/>
      <c r="BN154" s="239"/>
      <c r="BO154" s="239"/>
      <c r="BP154" s="239"/>
      <c r="BQ154" s="239"/>
      <c r="BR154" s="239"/>
      <c r="BS154" s="267"/>
      <c r="BT154" s="267"/>
      <c r="BU154" s="267"/>
      <c r="BV154" s="267"/>
      <c r="BW154" s="267"/>
      <c r="BX154" s="267"/>
      <c r="BY154" s="267"/>
      <c r="BZ154" s="267"/>
      <c r="CA154" s="267"/>
      <c r="CB154" s="152"/>
      <c r="CC154" s="152"/>
      <c r="CD154" s="124"/>
      <c r="CE154" s="152"/>
      <c r="CF154" s="152"/>
      <c r="CG154" s="152"/>
      <c r="CH154" s="152"/>
      <c r="CI154" s="152"/>
      <c r="CJ154" s="267"/>
      <c r="CK154" s="267"/>
      <c r="CL154" s="267"/>
      <c r="CM154" s="267"/>
      <c r="CN154" s="267"/>
      <c r="CO154" s="267"/>
      <c r="CP154" s="267"/>
      <c r="CQ154" s="267"/>
      <c r="CR154" s="267"/>
      <c r="CS154" s="70"/>
      <c r="CT154" s="70"/>
      <c r="CU154" s="70"/>
    </row>
    <row r="155" spans="1:99" ht="17.25" customHeight="1" x14ac:dyDescent="0.2">
      <c r="A155" s="237"/>
      <c r="B155" s="244"/>
      <c r="C155" s="237"/>
      <c r="D155" s="237"/>
      <c r="E155" s="244"/>
      <c r="F155" s="247"/>
      <c r="G155" s="247"/>
      <c r="H155" s="265"/>
      <c r="I155" s="247"/>
      <c r="J155" s="250"/>
      <c r="K155" s="253"/>
      <c r="L155" s="256"/>
      <c r="M155" s="259"/>
      <c r="N155" s="253"/>
      <c r="O155" s="262"/>
      <c r="P155" s="262"/>
      <c r="Q155" s="272"/>
      <c r="R155" s="62"/>
      <c r="S155" s="51"/>
      <c r="T155" s="122">
        <f>VLOOKUP(U155,FORMULAS!$A$15:$B$18,2,0)</f>
        <v>0</v>
      </c>
      <c r="U155" s="63" t="s">
        <v>164</v>
      </c>
      <c r="V155" s="64">
        <f>+IF(U155='Tabla Valoración controles'!$D$4,'Tabla Valoración controles'!$F$4,IF('208-PLA-Ft-78 Mapa Gestión'!U155='Tabla Valoración controles'!$D$5,'Tabla Valoración controles'!$F$5,IF(U155=FORMULAS!$A$10,0,'Tabla Valoración controles'!$F$6)))</f>
        <v>0</v>
      </c>
      <c r="W155" s="63"/>
      <c r="X155" s="65">
        <f>+IF(W155='Tabla Valoración controles'!$D$7,'Tabla Valoración controles'!$F$7,IF(U155=FORMULAS!$A$10,0,'Tabla Valoración controles'!$F$8))</f>
        <v>0</v>
      </c>
      <c r="Y155" s="63"/>
      <c r="Z155" s="64">
        <f>+IF(Y155='Tabla Valoración controles'!$D$9,'Tabla Valoración controles'!$F$9,IF(U155=FORMULAS!$A$10,0,'Tabla Valoración controles'!$F$10))</f>
        <v>0</v>
      </c>
      <c r="AA155" s="63"/>
      <c r="AB155" s="64">
        <f>+IF(AA155='Tabla Valoración controles'!$D$9,'Tabla Valoración controles'!$F$9,IF(W155=FORMULAS!$A$10,0,'Tabla Valoración controles'!$F$10))</f>
        <v>0</v>
      </c>
      <c r="AC155" s="63"/>
      <c r="AD155" s="64">
        <f>+IF(AC155='Tabla Valoración controles'!$D$13,'Tabla Valoración controles'!$F$13,'Tabla Valoración controles'!$F$14)</f>
        <v>0</v>
      </c>
      <c r="AE155" s="66"/>
      <c r="AF155" s="67"/>
      <c r="AG155" s="65"/>
      <c r="AH155" s="67"/>
      <c r="AI155" s="65"/>
      <c r="AJ155" s="68"/>
      <c r="AK155" s="63"/>
      <c r="AL155" s="69"/>
      <c r="AM155" s="72"/>
      <c r="AN155" s="70"/>
      <c r="AO155" s="70"/>
      <c r="AP155" s="70"/>
      <c r="AQ155" s="70"/>
      <c r="AR155" s="70"/>
      <c r="AS155" s="70"/>
      <c r="AT155" s="70"/>
      <c r="AU155" s="70"/>
      <c r="AV155" s="70"/>
      <c r="AW155" s="70"/>
      <c r="AX155" s="70"/>
      <c r="AY155" s="70"/>
      <c r="AZ155" s="70"/>
      <c r="BA155" s="70"/>
      <c r="BB155" s="70"/>
      <c r="BC155" s="120">
        <f t="shared" si="140"/>
        <v>0</v>
      </c>
      <c r="BD155" s="120">
        <f t="shared" ref="BD155:BD158" si="146">+BD154*BC155</f>
        <v>0</v>
      </c>
      <c r="BE155" s="120">
        <f t="shared" si="139"/>
        <v>0.36</v>
      </c>
      <c r="BF155" s="275"/>
      <c r="BG155" s="275"/>
      <c r="BH155" s="275"/>
      <c r="BI155" s="275"/>
      <c r="BJ155" s="323"/>
      <c r="BK155" s="272"/>
      <c r="BL155" s="329"/>
      <c r="BM155" s="239"/>
      <c r="BN155" s="239"/>
      <c r="BO155" s="239"/>
      <c r="BP155" s="239"/>
      <c r="BQ155" s="239"/>
      <c r="BR155" s="239"/>
      <c r="BS155" s="267"/>
      <c r="BT155" s="267"/>
      <c r="BU155" s="267"/>
      <c r="BV155" s="267"/>
      <c r="BW155" s="267"/>
      <c r="BX155" s="267"/>
      <c r="BY155" s="267"/>
      <c r="BZ155" s="267"/>
      <c r="CA155" s="267"/>
      <c r="CB155" s="152"/>
      <c r="CC155" s="152"/>
      <c r="CD155" s="124"/>
      <c r="CE155" s="152"/>
      <c r="CF155" s="152"/>
      <c r="CG155" s="152"/>
      <c r="CH155" s="152"/>
      <c r="CI155" s="152"/>
      <c r="CJ155" s="267"/>
      <c r="CK155" s="267"/>
      <c r="CL155" s="267"/>
      <c r="CM155" s="267"/>
      <c r="CN155" s="267"/>
      <c r="CO155" s="267"/>
      <c r="CP155" s="267"/>
      <c r="CQ155" s="267"/>
      <c r="CR155" s="267"/>
      <c r="CS155" s="70"/>
      <c r="CT155" s="70"/>
      <c r="CU155" s="70"/>
    </row>
    <row r="156" spans="1:99" ht="17.25" customHeight="1" x14ac:dyDescent="0.2">
      <c r="A156" s="237"/>
      <c r="B156" s="244"/>
      <c r="C156" s="237"/>
      <c r="D156" s="237"/>
      <c r="E156" s="244"/>
      <c r="F156" s="247"/>
      <c r="G156" s="247"/>
      <c r="H156" s="265"/>
      <c r="I156" s="247"/>
      <c r="J156" s="250"/>
      <c r="K156" s="253"/>
      <c r="L156" s="256"/>
      <c r="M156" s="259"/>
      <c r="N156" s="253"/>
      <c r="O156" s="262"/>
      <c r="P156" s="262"/>
      <c r="Q156" s="272"/>
      <c r="R156" s="62"/>
      <c r="S156" s="51"/>
      <c r="T156" s="122">
        <f>VLOOKUP(U156,FORMULAS!$A$15:$B$18,2,0)</f>
        <v>0</v>
      </c>
      <c r="U156" s="63" t="s">
        <v>164</v>
      </c>
      <c r="V156" s="64">
        <f>+IF(U156='Tabla Valoración controles'!$D$4,'Tabla Valoración controles'!$F$4,IF('208-PLA-Ft-78 Mapa Gestión'!U156='Tabla Valoración controles'!$D$5,'Tabla Valoración controles'!$F$5,IF(U156=FORMULAS!$A$10,0,'Tabla Valoración controles'!$F$6)))</f>
        <v>0</v>
      </c>
      <c r="W156" s="63"/>
      <c r="X156" s="65">
        <f>+IF(W156='Tabla Valoración controles'!$D$7,'Tabla Valoración controles'!$F$7,IF(U156=FORMULAS!$A$10,0,'Tabla Valoración controles'!$F$8))</f>
        <v>0</v>
      </c>
      <c r="Y156" s="63"/>
      <c r="Z156" s="64">
        <f>+IF(Y156='Tabla Valoración controles'!$D$9,'Tabla Valoración controles'!$F$9,IF(U156=FORMULAS!$A$10,0,'Tabla Valoración controles'!$F$10))</f>
        <v>0</v>
      </c>
      <c r="AA156" s="63"/>
      <c r="AB156" s="64">
        <f>+IF(AA156='Tabla Valoración controles'!$D$9,'Tabla Valoración controles'!$F$9,IF(W156=FORMULAS!$A$10,0,'Tabla Valoración controles'!$F$10))</f>
        <v>0</v>
      </c>
      <c r="AC156" s="63"/>
      <c r="AD156" s="64">
        <f>+IF(AC156='Tabla Valoración controles'!$D$13,'Tabla Valoración controles'!$F$13,'Tabla Valoración controles'!$F$14)</f>
        <v>0</v>
      </c>
      <c r="AE156" s="66"/>
      <c r="AF156" s="67"/>
      <c r="AG156" s="65"/>
      <c r="AH156" s="67"/>
      <c r="AI156" s="65"/>
      <c r="AJ156" s="68"/>
      <c r="AK156" s="63"/>
      <c r="AL156" s="69"/>
      <c r="AM156" s="72"/>
      <c r="AN156" s="70"/>
      <c r="AO156" s="70"/>
      <c r="AP156" s="70"/>
      <c r="AQ156" s="70"/>
      <c r="AR156" s="70"/>
      <c r="AS156" s="70"/>
      <c r="AT156" s="70"/>
      <c r="AU156" s="70"/>
      <c r="AV156" s="70"/>
      <c r="AW156" s="70"/>
      <c r="AX156" s="70"/>
      <c r="AY156" s="70"/>
      <c r="AZ156" s="70"/>
      <c r="BA156" s="70"/>
      <c r="BB156" s="70"/>
      <c r="BC156" s="120">
        <f t="shared" si="140"/>
        <v>0</v>
      </c>
      <c r="BD156" s="120">
        <f t="shared" si="146"/>
        <v>0</v>
      </c>
      <c r="BE156" s="120">
        <f t="shared" si="139"/>
        <v>0.36</v>
      </c>
      <c r="BF156" s="275"/>
      <c r="BG156" s="275"/>
      <c r="BH156" s="275"/>
      <c r="BI156" s="275"/>
      <c r="BJ156" s="323"/>
      <c r="BK156" s="272"/>
      <c r="BL156" s="329"/>
      <c r="BM156" s="239"/>
      <c r="BN156" s="239"/>
      <c r="BO156" s="239"/>
      <c r="BP156" s="239"/>
      <c r="BQ156" s="239"/>
      <c r="BR156" s="239"/>
      <c r="BS156" s="267"/>
      <c r="BT156" s="267"/>
      <c r="BU156" s="267"/>
      <c r="BV156" s="267"/>
      <c r="BW156" s="267"/>
      <c r="BX156" s="267"/>
      <c r="BY156" s="267"/>
      <c r="BZ156" s="267"/>
      <c r="CA156" s="267"/>
      <c r="CB156" s="152"/>
      <c r="CC156" s="152"/>
      <c r="CD156" s="124"/>
      <c r="CE156" s="152"/>
      <c r="CF156" s="152"/>
      <c r="CG156" s="152"/>
      <c r="CH156" s="152"/>
      <c r="CI156" s="152"/>
      <c r="CJ156" s="267"/>
      <c r="CK156" s="267"/>
      <c r="CL156" s="267"/>
      <c r="CM156" s="267"/>
      <c r="CN156" s="267"/>
      <c r="CO156" s="267"/>
      <c r="CP156" s="267"/>
      <c r="CQ156" s="267"/>
      <c r="CR156" s="267"/>
      <c r="CS156" s="70"/>
      <c r="CT156" s="70"/>
      <c r="CU156" s="70"/>
    </row>
    <row r="157" spans="1:99" ht="17.25" customHeight="1" x14ac:dyDescent="0.2">
      <c r="A157" s="237"/>
      <c r="B157" s="244"/>
      <c r="C157" s="237"/>
      <c r="D157" s="237"/>
      <c r="E157" s="244"/>
      <c r="F157" s="247"/>
      <c r="G157" s="247"/>
      <c r="H157" s="265"/>
      <c r="I157" s="247"/>
      <c r="J157" s="250"/>
      <c r="K157" s="253"/>
      <c r="L157" s="256"/>
      <c r="M157" s="259"/>
      <c r="N157" s="253"/>
      <c r="O157" s="262"/>
      <c r="P157" s="262"/>
      <c r="Q157" s="272"/>
      <c r="R157" s="62"/>
      <c r="S157" s="51"/>
      <c r="T157" s="122">
        <f>VLOOKUP(U157,FORMULAS!$A$15:$B$18,2,0)</f>
        <v>0</v>
      </c>
      <c r="U157" s="63" t="s">
        <v>164</v>
      </c>
      <c r="V157" s="64">
        <f>+IF(U157='Tabla Valoración controles'!$D$4,'Tabla Valoración controles'!$F$4,IF('208-PLA-Ft-78 Mapa Gestión'!U157='Tabla Valoración controles'!$D$5,'Tabla Valoración controles'!$F$5,IF(U157=FORMULAS!$A$10,0,'Tabla Valoración controles'!$F$6)))</f>
        <v>0</v>
      </c>
      <c r="W157" s="63"/>
      <c r="X157" s="65">
        <f>+IF(W157='Tabla Valoración controles'!$D$7,'Tabla Valoración controles'!$F$7,IF(U157=FORMULAS!$A$10,0,'Tabla Valoración controles'!$F$8))</f>
        <v>0</v>
      </c>
      <c r="Y157" s="63"/>
      <c r="Z157" s="64">
        <f>+IF(Y157='Tabla Valoración controles'!$D$9,'Tabla Valoración controles'!$F$9,IF(U157=FORMULAS!$A$10,0,'Tabla Valoración controles'!$F$10))</f>
        <v>0</v>
      </c>
      <c r="AA157" s="63"/>
      <c r="AB157" s="64">
        <f>+IF(AA157='Tabla Valoración controles'!$D$9,'Tabla Valoración controles'!$F$9,IF(W157=FORMULAS!$A$10,0,'Tabla Valoración controles'!$F$10))</f>
        <v>0</v>
      </c>
      <c r="AC157" s="63"/>
      <c r="AD157" s="64">
        <f>+IF(AC157='Tabla Valoración controles'!$D$13,'Tabla Valoración controles'!$F$13,'Tabla Valoración controles'!$F$14)</f>
        <v>0</v>
      </c>
      <c r="AE157" s="66"/>
      <c r="AF157" s="67"/>
      <c r="AG157" s="65"/>
      <c r="AH157" s="67"/>
      <c r="AI157" s="65"/>
      <c r="AJ157" s="68"/>
      <c r="AK157" s="63"/>
      <c r="AL157" s="69"/>
      <c r="AM157" s="72"/>
      <c r="AN157" s="70"/>
      <c r="AO157" s="70"/>
      <c r="AP157" s="70"/>
      <c r="AQ157" s="70"/>
      <c r="AR157" s="70"/>
      <c r="AS157" s="70"/>
      <c r="AT157" s="70"/>
      <c r="AU157" s="70"/>
      <c r="AV157" s="70"/>
      <c r="AW157" s="70"/>
      <c r="AX157" s="70"/>
      <c r="AY157" s="70"/>
      <c r="AZ157" s="70"/>
      <c r="BA157" s="70"/>
      <c r="BB157" s="70"/>
      <c r="BC157" s="120">
        <f t="shared" si="140"/>
        <v>0</v>
      </c>
      <c r="BD157" s="120">
        <f t="shared" si="146"/>
        <v>0</v>
      </c>
      <c r="BE157" s="120">
        <f t="shared" si="139"/>
        <v>0.36</v>
      </c>
      <c r="BF157" s="275"/>
      <c r="BG157" s="275"/>
      <c r="BH157" s="275"/>
      <c r="BI157" s="275"/>
      <c r="BJ157" s="323"/>
      <c r="BK157" s="272"/>
      <c r="BL157" s="329"/>
      <c r="BM157" s="239"/>
      <c r="BN157" s="239"/>
      <c r="BO157" s="239"/>
      <c r="BP157" s="239"/>
      <c r="BQ157" s="239"/>
      <c r="BR157" s="239"/>
      <c r="BS157" s="267"/>
      <c r="BT157" s="267"/>
      <c r="BU157" s="267"/>
      <c r="BV157" s="267"/>
      <c r="BW157" s="267"/>
      <c r="BX157" s="267"/>
      <c r="BY157" s="267"/>
      <c r="BZ157" s="267"/>
      <c r="CA157" s="267"/>
      <c r="CB157" s="152"/>
      <c r="CC157" s="152"/>
      <c r="CD157" s="124"/>
      <c r="CE157" s="152"/>
      <c r="CF157" s="152"/>
      <c r="CG157" s="152"/>
      <c r="CH157" s="152"/>
      <c r="CI157" s="152"/>
      <c r="CJ157" s="267"/>
      <c r="CK157" s="267"/>
      <c r="CL157" s="267"/>
      <c r="CM157" s="267"/>
      <c r="CN157" s="267"/>
      <c r="CO157" s="267"/>
      <c r="CP157" s="267"/>
      <c r="CQ157" s="267"/>
      <c r="CR157" s="267"/>
      <c r="CS157" s="70"/>
      <c r="CT157" s="70"/>
      <c r="CU157" s="70"/>
    </row>
    <row r="158" spans="1:99" ht="17.25" customHeight="1" x14ac:dyDescent="0.2">
      <c r="A158" s="238"/>
      <c r="B158" s="245"/>
      <c r="C158" s="238"/>
      <c r="D158" s="238"/>
      <c r="E158" s="245"/>
      <c r="F158" s="248"/>
      <c r="G158" s="248"/>
      <c r="H158" s="266"/>
      <c r="I158" s="248"/>
      <c r="J158" s="251"/>
      <c r="K158" s="254"/>
      <c r="L158" s="257"/>
      <c r="M158" s="260"/>
      <c r="N158" s="254"/>
      <c r="O158" s="263"/>
      <c r="P158" s="263"/>
      <c r="Q158" s="273"/>
      <c r="R158" s="62"/>
      <c r="S158" s="51"/>
      <c r="T158" s="122">
        <f>VLOOKUP(U158,FORMULAS!$A$15:$B$18,2,0)</f>
        <v>0</v>
      </c>
      <c r="U158" s="63" t="s">
        <v>164</v>
      </c>
      <c r="V158" s="64">
        <f>+IF(U158='Tabla Valoración controles'!$D$4,'Tabla Valoración controles'!$F$4,IF('208-PLA-Ft-78 Mapa Gestión'!U158='Tabla Valoración controles'!$D$5,'Tabla Valoración controles'!$F$5,IF(U158=FORMULAS!$A$10,0,'Tabla Valoración controles'!$F$6)))</f>
        <v>0</v>
      </c>
      <c r="W158" s="63"/>
      <c r="X158" s="65">
        <f>+IF(W158='Tabla Valoración controles'!$D$7,'Tabla Valoración controles'!$F$7,IF(U158=FORMULAS!$A$10,0,'Tabla Valoración controles'!$F$8))</f>
        <v>0</v>
      </c>
      <c r="Y158" s="63"/>
      <c r="Z158" s="64">
        <f>+IF(Y158='Tabla Valoración controles'!$D$9,'Tabla Valoración controles'!$F$9,IF(U158=FORMULAS!$A$10,0,'Tabla Valoración controles'!$F$10))</f>
        <v>0</v>
      </c>
      <c r="AA158" s="63"/>
      <c r="AB158" s="64">
        <f>+IF(AA158='Tabla Valoración controles'!$D$9,'Tabla Valoración controles'!$F$9,IF(W158=FORMULAS!$A$10,0,'Tabla Valoración controles'!$F$10))</f>
        <v>0</v>
      </c>
      <c r="AC158" s="63"/>
      <c r="AD158" s="64">
        <f>+IF(AC158='Tabla Valoración controles'!$D$13,'Tabla Valoración controles'!$F$13,'Tabla Valoración controles'!$F$14)</f>
        <v>0</v>
      </c>
      <c r="AE158" s="66"/>
      <c r="AF158" s="67"/>
      <c r="AG158" s="65"/>
      <c r="AH158" s="67"/>
      <c r="AI158" s="65"/>
      <c r="AJ158" s="68"/>
      <c r="AK158" s="63"/>
      <c r="AL158" s="69"/>
      <c r="AM158" s="72"/>
      <c r="AN158" s="70"/>
      <c r="AO158" s="70"/>
      <c r="AP158" s="70"/>
      <c r="AQ158" s="70"/>
      <c r="AR158" s="70"/>
      <c r="AS158" s="70"/>
      <c r="AT158" s="70"/>
      <c r="AU158" s="70"/>
      <c r="AV158" s="70"/>
      <c r="AW158" s="70"/>
      <c r="AX158" s="70"/>
      <c r="AY158" s="70"/>
      <c r="AZ158" s="70"/>
      <c r="BA158" s="70"/>
      <c r="BB158" s="70"/>
      <c r="BC158" s="120">
        <f t="shared" si="140"/>
        <v>0</v>
      </c>
      <c r="BD158" s="120">
        <f t="shared" si="146"/>
        <v>0</v>
      </c>
      <c r="BE158" s="120">
        <f t="shared" si="139"/>
        <v>0.36</v>
      </c>
      <c r="BF158" s="275"/>
      <c r="BG158" s="275"/>
      <c r="BH158" s="275"/>
      <c r="BI158" s="275"/>
      <c r="BJ158" s="323"/>
      <c r="BK158" s="273"/>
      <c r="BL158" s="330"/>
      <c r="BM158" s="239"/>
      <c r="BN158" s="239"/>
      <c r="BO158" s="239"/>
      <c r="BP158" s="239"/>
      <c r="BQ158" s="239"/>
      <c r="BR158" s="239"/>
      <c r="BS158" s="267"/>
      <c r="BT158" s="267"/>
      <c r="BU158" s="267"/>
      <c r="BV158" s="267"/>
      <c r="BW158" s="267"/>
      <c r="BX158" s="267"/>
      <c r="BY158" s="267"/>
      <c r="BZ158" s="267"/>
      <c r="CA158" s="267"/>
      <c r="CB158" s="152"/>
      <c r="CC158" s="152"/>
      <c r="CD158" s="124"/>
      <c r="CE158" s="152"/>
      <c r="CF158" s="152"/>
      <c r="CG158" s="152"/>
      <c r="CH158" s="152"/>
      <c r="CI158" s="152"/>
      <c r="CJ158" s="267"/>
      <c r="CK158" s="267"/>
      <c r="CL158" s="267"/>
      <c r="CM158" s="267"/>
      <c r="CN158" s="267"/>
      <c r="CO158" s="267"/>
      <c r="CP158" s="267"/>
      <c r="CQ158" s="267"/>
      <c r="CR158" s="267"/>
      <c r="CS158" s="70"/>
      <c r="CT158" s="70"/>
      <c r="CU158" s="70"/>
    </row>
    <row r="159" spans="1:99" ht="189" customHeight="1" x14ac:dyDescent="0.2">
      <c r="A159" s="236">
        <v>26</v>
      </c>
      <c r="B159" s="243" t="s">
        <v>179</v>
      </c>
      <c r="C159" s="236" t="str">
        <f>VLOOKUP(B159,FORMULAS!$A$30:$B$46,2,0)</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D159" s="236" t="str">
        <f>VLOOKUP(B159,FORMULAS!$A$30:$C$46,3,0)</f>
        <v xml:space="preserve">Jefe Oficina Asesora de Planeación </v>
      </c>
      <c r="E159" s="243" t="s">
        <v>115</v>
      </c>
      <c r="F159" s="246" t="s">
        <v>573</v>
      </c>
      <c r="G159" s="246" t="s">
        <v>569</v>
      </c>
      <c r="H159" s="264" t="s">
        <v>605</v>
      </c>
      <c r="I159" s="246" t="s">
        <v>111</v>
      </c>
      <c r="J159" s="249">
        <v>80</v>
      </c>
      <c r="K159" s="252" t="str">
        <f>+IF(L159=FORMULAS!$N$2,FORMULAS!$O$2,IF('208-PLA-Ft-78 Mapa Gestión'!L159:L164=FORMULAS!$N$3,FORMULAS!$O$3,IF('208-PLA-Ft-78 Mapa Gestión'!L159:L164=FORMULAS!$N$4,FORMULAS!$O$4,IF('208-PLA-Ft-78 Mapa Gestión'!L159:L164=FORMULAS!$N$5,FORMULAS!$O$5,IF('208-PLA-Ft-78 Mapa Gestión'!L159:L164=FORMULAS!$N$6,FORMULAS!$O$6)))))</f>
        <v>Media</v>
      </c>
      <c r="L159" s="255">
        <f>+IF(J159&lt;=FORMULAS!$M$2,FORMULAS!$N$2,IF('208-PLA-Ft-78 Mapa Gestión'!J159&lt;=FORMULAS!$M$3,FORMULAS!$N$3,IF('208-PLA-Ft-78 Mapa Gestión'!J159&lt;=FORMULAS!$M$4,FORMULAS!$N$4,IF('208-PLA-Ft-78 Mapa Gestión'!J159&lt;=FORMULAS!$M$5,FORMULAS!$N$5,FORMULAS!$N$6))))</f>
        <v>0.6</v>
      </c>
      <c r="M159" s="258" t="s">
        <v>284</v>
      </c>
      <c r="N159" s="252" t="str">
        <f>+IF(M159=FORMULAS!$H$2,FORMULAS!$I$2,IF('208-PLA-Ft-78 Mapa Gestión'!M159:M164=FORMULAS!$H$3,FORMULAS!$I$3,IF('208-PLA-Ft-78 Mapa Gestión'!M159:M164=FORMULAS!$H$4,FORMULAS!$I$4,IF('208-PLA-Ft-78 Mapa Gestión'!M159:M164=FORMULAS!$H$5,FORMULAS!$I$5,IF('208-PLA-Ft-78 Mapa Gestión'!M159:M164=FORMULAS!$H$6,FORMULAS!$I$6,IF('208-PLA-Ft-78 Mapa Gestión'!M159:M164=FORMULAS!$H$7,FORMULAS!$I$7,IF('208-PLA-Ft-78 Mapa Gestión'!M159:M164=FORMULAS!$H$8,FORMULAS!$I$8,IF('208-PLA-Ft-78 Mapa Gestión'!M159:M164=FORMULAS!$H$9,FORMULAS!$I$9,IF('208-PLA-Ft-78 Mapa Gestión'!M159:M164=FORMULAS!$H$10,FORMULAS!$I$10,IF('208-PLA-Ft-78 Mapa Gestión'!M159:M164=FORMULAS!$H$11,FORMULAS!$I$11))))))))))</f>
        <v>Mayor</v>
      </c>
      <c r="O159" s="261">
        <f>VLOOKUP(N159,FORMULAS!$I$1:$J$6,2,0)</f>
        <v>0.8</v>
      </c>
      <c r="P159" s="261" t="str">
        <f t="shared" ref="P159" si="147">CONCATENATE(N159,K159)</f>
        <v>MayorMedia</v>
      </c>
      <c r="Q159" s="271" t="str">
        <f>VLOOKUP(P159,FORMULAS!$K$17:$L$42,2,0)</f>
        <v>Alto</v>
      </c>
      <c r="R159" s="62">
        <v>1</v>
      </c>
      <c r="S159" s="51" t="s">
        <v>606</v>
      </c>
      <c r="T159" s="122" t="str">
        <f>VLOOKUP(U159,FORMULAS!$A$15:$B$18,2,0)</f>
        <v>Probabilidad</v>
      </c>
      <c r="U159" s="63" t="s">
        <v>13</v>
      </c>
      <c r="V159" s="64">
        <f>+IF(U159='Tabla Valoración controles'!$D$4,'Tabla Valoración controles'!$F$4,IF('208-PLA-Ft-78 Mapa Gestión'!U159='Tabla Valoración controles'!$D$5,'Tabla Valoración controles'!$F$5,IF(U159=FORMULAS!$A$10,0,'Tabla Valoración controles'!$F$6)))</f>
        <v>0.25</v>
      </c>
      <c r="W159" s="63" t="s">
        <v>8</v>
      </c>
      <c r="X159" s="65">
        <f>+IF(W159='Tabla Valoración controles'!$D$7,'Tabla Valoración controles'!$F$7,IF(U159=FORMULAS!$A$10,0,'Tabla Valoración controles'!$F$8))</f>
        <v>0.15</v>
      </c>
      <c r="Y159" s="63" t="s">
        <v>18</v>
      </c>
      <c r="Z159" s="64">
        <f>+IF(Y159='Tabla Valoración controles'!$D$9,'Tabla Valoración controles'!$F$9,IF(U159=FORMULAS!$A$10,0,'Tabla Valoración controles'!$F$10))</f>
        <v>0</v>
      </c>
      <c r="AA159" s="63" t="s">
        <v>21</v>
      </c>
      <c r="AB159" s="64">
        <f>+IF(AA159='Tabla Valoración controles'!$D$9,'Tabla Valoración controles'!$F$9,IF(W159=FORMULAS!$A$10,0,'Tabla Valoración controles'!$F$10))</f>
        <v>0</v>
      </c>
      <c r="AC159" s="63" t="s">
        <v>102</v>
      </c>
      <c r="AD159" s="64">
        <f>+IF(AC159='Tabla Valoración controles'!$D$13,'Tabla Valoración controles'!$F$13,'Tabla Valoración controles'!$F$14)</f>
        <v>0</v>
      </c>
      <c r="AE159" s="66"/>
      <c r="AF159" s="67"/>
      <c r="AG159" s="65"/>
      <c r="AH159" s="67"/>
      <c r="AI159" s="65"/>
      <c r="AJ159" s="68"/>
      <c r="AK159" s="63"/>
      <c r="AL159" s="69"/>
      <c r="AM159" s="72"/>
      <c r="AN159" s="70"/>
      <c r="AO159" s="70"/>
      <c r="AP159" s="70"/>
      <c r="AQ159" s="70"/>
      <c r="AR159" s="70"/>
      <c r="AS159" s="70"/>
      <c r="AT159" s="70"/>
      <c r="AU159" s="70"/>
      <c r="AV159" s="70"/>
      <c r="AW159" s="70"/>
      <c r="AX159" s="70"/>
      <c r="AY159" s="70"/>
      <c r="AZ159" s="70"/>
      <c r="BA159" s="70"/>
      <c r="BB159" s="70"/>
      <c r="BC159" s="120">
        <f t="shared" si="140"/>
        <v>0.4</v>
      </c>
      <c r="BD159" s="120">
        <f>+IF(T159=FORMULAS!$A$8,'208-PLA-Ft-78 Mapa Gestión'!BC159*'208-PLA-Ft-78 Mapa Gestión'!L159:L164,'208-PLA-Ft-78 Mapa Gestión'!BC159*'208-PLA-Ft-78 Mapa Gestión'!O159:O164)</f>
        <v>0.24</v>
      </c>
      <c r="BE159" s="120">
        <f>+IF(T159=FORMULAS!$A$8,'208-PLA-Ft-78 Mapa Gestión'!L159:L164-'208-PLA-Ft-78 Mapa Gestión'!BD159,0)</f>
        <v>0.36</v>
      </c>
      <c r="BF159" s="274">
        <f t="shared" ref="BF159" si="148">+BE164</f>
        <v>0.252</v>
      </c>
      <c r="BG159" s="274" t="str">
        <f>+IF(BF159&lt;=FORMULAS!$N$2,FORMULAS!$O$2,IF(BF159&lt;=FORMULAS!$N$3,FORMULAS!$O$3,IF(BF159&lt;=FORMULAS!$N$4,FORMULAS!$O$4,IF(BF159&lt;=FORMULAS!$N$5,FORMULAS!$O$5,FORMULAS!O162))))</f>
        <v>Baja</v>
      </c>
      <c r="BH159" s="274" t="str">
        <f>+IF(T159=FORMULAS!$A$9,BE164,'208-PLA-Ft-78 Mapa Gestión'!N159:N164)</f>
        <v>Mayor</v>
      </c>
      <c r="BI159" s="274">
        <f>+IF(T159=FORMULAS!B165,'208-PLA-Ft-78 Mapa Gestión'!BE164,'208-PLA-Ft-78 Mapa Gestión'!O159:O164)</f>
        <v>0.8</v>
      </c>
      <c r="BJ159" s="323" t="str">
        <f t="shared" ref="BJ159" si="149">CONCATENATE(BH159,BG159)</f>
        <v>MayorBaja</v>
      </c>
      <c r="BK159" s="271" t="str">
        <f>VLOOKUP(BJ159,FORMULAS!$K$17:$L$42,2,0)</f>
        <v>Alto</v>
      </c>
      <c r="BL159" s="328" t="s">
        <v>171</v>
      </c>
      <c r="BM159" s="239" t="s">
        <v>607</v>
      </c>
      <c r="BN159" s="239" t="s">
        <v>408</v>
      </c>
      <c r="BO159" s="331">
        <v>44256</v>
      </c>
      <c r="BP159" s="331">
        <v>44561</v>
      </c>
      <c r="BQ159" s="239" t="s">
        <v>409</v>
      </c>
      <c r="BR159" s="239" t="s">
        <v>410</v>
      </c>
      <c r="BS159" s="267"/>
      <c r="BT159" s="267"/>
      <c r="BU159" s="267"/>
      <c r="BV159" s="267"/>
      <c r="BW159" s="267"/>
      <c r="BX159" s="267"/>
      <c r="BY159" s="267"/>
      <c r="BZ159" s="267"/>
      <c r="CA159" s="267"/>
      <c r="CB159" s="123" t="s">
        <v>480</v>
      </c>
      <c r="CC159" s="124" t="s">
        <v>636</v>
      </c>
      <c r="CD159" s="158">
        <v>1</v>
      </c>
      <c r="CE159" s="124" t="s">
        <v>638</v>
      </c>
      <c r="CF159" s="123" t="s">
        <v>480</v>
      </c>
      <c r="CG159" s="124" t="s">
        <v>641</v>
      </c>
      <c r="CH159" s="123" t="s">
        <v>480</v>
      </c>
      <c r="CI159" s="124" t="s">
        <v>642</v>
      </c>
      <c r="CJ159" s="267"/>
      <c r="CK159" s="267"/>
      <c r="CL159" s="267"/>
      <c r="CM159" s="267"/>
      <c r="CN159" s="267"/>
      <c r="CO159" s="267"/>
      <c r="CP159" s="267"/>
      <c r="CQ159" s="267"/>
      <c r="CR159" s="239" t="s">
        <v>570</v>
      </c>
      <c r="CS159" s="190">
        <v>44446</v>
      </c>
      <c r="CT159" s="191" t="s">
        <v>38</v>
      </c>
      <c r="CU159" s="123" t="s">
        <v>670</v>
      </c>
    </row>
    <row r="160" spans="1:99" ht="141" customHeight="1" x14ac:dyDescent="0.2">
      <c r="A160" s="237"/>
      <c r="B160" s="244"/>
      <c r="C160" s="237"/>
      <c r="D160" s="237"/>
      <c r="E160" s="244"/>
      <c r="F160" s="247"/>
      <c r="G160" s="247"/>
      <c r="H160" s="265"/>
      <c r="I160" s="247"/>
      <c r="J160" s="250"/>
      <c r="K160" s="253"/>
      <c r="L160" s="256"/>
      <c r="M160" s="259"/>
      <c r="N160" s="253"/>
      <c r="O160" s="262"/>
      <c r="P160" s="262"/>
      <c r="Q160" s="272"/>
      <c r="R160" s="62">
        <v>2</v>
      </c>
      <c r="S160" s="51" t="s">
        <v>559</v>
      </c>
      <c r="T160" s="122" t="str">
        <f>VLOOKUP(U160,FORMULAS!$A$15:$B$18,2,0)</f>
        <v>Probabilidad</v>
      </c>
      <c r="U160" s="63" t="s">
        <v>14</v>
      </c>
      <c r="V160" s="64">
        <f>+IF(U160='Tabla Valoración controles'!$D$4,'Tabla Valoración controles'!$F$4,IF('208-PLA-Ft-78 Mapa Gestión'!U160='Tabla Valoración controles'!$D$5,'Tabla Valoración controles'!$F$5,IF(U160=FORMULAS!$A$10,0,'Tabla Valoración controles'!$F$6)))</f>
        <v>0.15</v>
      </c>
      <c r="W160" s="63" t="s">
        <v>8</v>
      </c>
      <c r="X160" s="65">
        <f>+IF(W160='Tabla Valoración controles'!$D$7,'Tabla Valoración controles'!$F$7,IF(U160=FORMULAS!$A$10,0,'Tabla Valoración controles'!$F$8))</f>
        <v>0.15</v>
      </c>
      <c r="Y160" s="63" t="s">
        <v>18</v>
      </c>
      <c r="Z160" s="64">
        <f>+IF(Y160='Tabla Valoración controles'!$D$9,'Tabla Valoración controles'!$F$9,IF(U160=FORMULAS!$A$10,0,'Tabla Valoración controles'!$F$10))</f>
        <v>0</v>
      </c>
      <c r="AA160" s="63" t="s">
        <v>21</v>
      </c>
      <c r="AB160" s="64">
        <f>+IF(AA160='Tabla Valoración controles'!$D$9,'Tabla Valoración controles'!$F$9,IF(W160=FORMULAS!$A$10,0,'Tabla Valoración controles'!$F$10))</f>
        <v>0</v>
      </c>
      <c r="AC160" s="63" t="s">
        <v>102</v>
      </c>
      <c r="AD160" s="64">
        <f>+IF(AC160='Tabla Valoración controles'!$D$13,'Tabla Valoración controles'!$F$13,'Tabla Valoración controles'!$F$14)</f>
        <v>0</v>
      </c>
      <c r="AE160" s="66"/>
      <c r="AF160" s="67"/>
      <c r="AG160" s="65"/>
      <c r="AH160" s="67"/>
      <c r="AI160" s="65"/>
      <c r="AJ160" s="68"/>
      <c r="AK160" s="63"/>
      <c r="AL160" s="69"/>
      <c r="AM160" s="72"/>
      <c r="AN160" s="70"/>
      <c r="AO160" s="70"/>
      <c r="AP160" s="70"/>
      <c r="AQ160" s="70"/>
      <c r="AR160" s="70"/>
      <c r="AS160" s="70"/>
      <c r="AT160" s="70"/>
      <c r="AU160" s="70"/>
      <c r="AV160" s="70"/>
      <c r="AW160" s="70"/>
      <c r="AX160" s="70"/>
      <c r="AY160" s="70"/>
      <c r="AZ160" s="70"/>
      <c r="BA160" s="70"/>
      <c r="BB160" s="70"/>
      <c r="BC160" s="120">
        <f t="shared" si="140"/>
        <v>0.3</v>
      </c>
      <c r="BD160" s="120">
        <f t="shared" ref="BD160" si="150">+BC160*BE159</f>
        <v>0.108</v>
      </c>
      <c r="BE160" s="120">
        <f t="shared" ref="BE160" si="151">+BE159-BD160</f>
        <v>0.252</v>
      </c>
      <c r="BF160" s="275"/>
      <c r="BG160" s="275"/>
      <c r="BH160" s="275"/>
      <c r="BI160" s="275"/>
      <c r="BJ160" s="323"/>
      <c r="BK160" s="272"/>
      <c r="BL160" s="329"/>
      <c r="BM160" s="239"/>
      <c r="BN160" s="239"/>
      <c r="BO160" s="239"/>
      <c r="BP160" s="239"/>
      <c r="BQ160" s="239"/>
      <c r="BR160" s="239"/>
      <c r="BS160" s="267"/>
      <c r="BT160" s="267"/>
      <c r="BU160" s="267"/>
      <c r="BV160" s="267"/>
      <c r="BW160" s="267"/>
      <c r="BX160" s="267"/>
      <c r="BY160" s="267"/>
      <c r="BZ160" s="267"/>
      <c r="CA160" s="267"/>
      <c r="CB160" s="123" t="s">
        <v>480</v>
      </c>
      <c r="CC160" s="124" t="s">
        <v>637</v>
      </c>
      <c r="CD160" s="123" t="s">
        <v>480</v>
      </c>
      <c r="CE160" s="124" t="s">
        <v>639</v>
      </c>
      <c r="CF160" s="123" t="s">
        <v>480</v>
      </c>
      <c r="CG160" s="124" t="s">
        <v>640</v>
      </c>
      <c r="CH160" s="123" t="s">
        <v>480</v>
      </c>
      <c r="CI160" s="124" t="s">
        <v>643</v>
      </c>
      <c r="CJ160" s="267"/>
      <c r="CK160" s="267"/>
      <c r="CL160" s="267"/>
      <c r="CM160" s="267"/>
      <c r="CN160" s="267"/>
      <c r="CO160" s="267"/>
      <c r="CP160" s="267"/>
      <c r="CQ160" s="267"/>
      <c r="CR160" s="267"/>
      <c r="CS160" s="190">
        <v>44446</v>
      </c>
      <c r="CT160" s="191" t="s">
        <v>664</v>
      </c>
      <c r="CU160" s="123" t="s">
        <v>686</v>
      </c>
    </row>
    <row r="161" spans="1:99" ht="17.25" customHeight="1" x14ac:dyDescent="0.2">
      <c r="A161" s="237"/>
      <c r="B161" s="244"/>
      <c r="C161" s="237"/>
      <c r="D161" s="237"/>
      <c r="E161" s="244"/>
      <c r="F161" s="247"/>
      <c r="G161" s="247"/>
      <c r="H161" s="265"/>
      <c r="I161" s="247"/>
      <c r="J161" s="250"/>
      <c r="K161" s="253"/>
      <c r="L161" s="256"/>
      <c r="M161" s="259"/>
      <c r="N161" s="253"/>
      <c r="O161" s="262"/>
      <c r="P161" s="262"/>
      <c r="Q161" s="272"/>
      <c r="R161" s="62"/>
      <c r="S161" s="51"/>
      <c r="T161" s="122">
        <f>VLOOKUP(U161,FORMULAS!$A$15:$B$18,2,0)</f>
        <v>0</v>
      </c>
      <c r="U161" s="63" t="s">
        <v>164</v>
      </c>
      <c r="V161" s="64">
        <f>+IF(U161='Tabla Valoración controles'!$D$4,'Tabla Valoración controles'!$F$4,IF('208-PLA-Ft-78 Mapa Gestión'!U161='Tabla Valoración controles'!$D$5,'Tabla Valoración controles'!$F$5,IF(U161=FORMULAS!$A$10,0,'Tabla Valoración controles'!$F$6)))</f>
        <v>0</v>
      </c>
      <c r="W161" s="63"/>
      <c r="X161" s="65">
        <f>+IF(W161='Tabla Valoración controles'!$D$7,'Tabla Valoración controles'!$F$7,IF(U161=FORMULAS!$A$10,0,'Tabla Valoración controles'!$F$8))</f>
        <v>0</v>
      </c>
      <c r="Y161" s="63"/>
      <c r="Z161" s="64">
        <f>+IF(Y161='Tabla Valoración controles'!$D$9,'Tabla Valoración controles'!$F$9,IF(U161=FORMULAS!$A$10,0,'Tabla Valoración controles'!$F$10))</f>
        <v>0</v>
      </c>
      <c r="AA161" s="63"/>
      <c r="AB161" s="64">
        <f>+IF(AA161='Tabla Valoración controles'!$D$9,'Tabla Valoración controles'!$F$9,IF(W161=FORMULAS!$A$10,0,'Tabla Valoración controles'!$F$10))</f>
        <v>0</v>
      </c>
      <c r="AC161" s="63"/>
      <c r="AD161" s="64">
        <f>+IF(AC161='Tabla Valoración controles'!$D$13,'Tabla Valoración controles'!$F$13,'Tabla Valoración controles'!$F$14)</f>
        <v>0</v>
      </c>
      <c r="AE161" s="66"/>
      <c r="AF161" s="67"/>
      <c r="AG161" s="65"/>
      <c r="AH161" s="67"/>
      <c r="AI161" s="65"/>
      <c r="AJ161" s="68"/>
      <c r="AK161" s="63"/>
      <c r="AL161" s="69"/>
      <c r="AM161" s="72"/>
      <c r="AN161" s="70"/>
      <c r="AO161" s="70"/>
      <c r="AP161" s="70"/>
      <c r="AQ161" s="70"/>
      <c r="AR161" s="70"/>
      <c r="AS161" s="70"/>
      <c r="AT161" s="70"/>
      <c r="AU161" s="70"/>
      <c r="AV161" s="70"/>
      <c r="AW161" s="70"/>
      <c r="AX161" s="70"/>
      <c r="AY161" s="70"/>
      <c r="AZ161" s="70"/>
      <c r="BA161" s="70"/>
      <c r="BB161" s="70"/>
      <c r="BC161" s="120">
        <f t="shared" si="140"/>
        <v>0</v>
      </c>
      <c r="BD161" s="120">
        <f t="shared" ref="BD161:BD164" si="152">+BD160*BC161</f>
        <v>0</v>
      </c>
      <c r="BE161" s="120">
        <f t="shared" si="139"/>
        <v>0.252</v>
      </c>
      <c r="BF161" s="275"/>
      <c r="BG161" s="275"/>
      <c r="BH161" s="275"/>
      <c r="BI161" s="275"/>
      <c r="BJ161" s="323"/>
      <c r="BK161" s="272"/>
      <c r="BL161" s="329"/>
      <c r="BM161" s="239"/>
      <c r="BN161" s="239"/>
      <c r="BO161" s="239"/>
      <c r="BP161" s="239"/>
      <c r="BQ161" s="239"/>
      <c r="BR161" s="239"/>
      <c r="BS161" s="267"/>
      <c r="BT161" s="267"/>
      <c r="BU161" s="267"/>
      <c r="BV161" s="267"/>
      <c r="BW161" s="267"/>
      <c r="BX161" s="267"/>
      <c r="BY161" s="267"/>
      <c r="BZ161" s="267"/>
      <c r="CA161" s="267"/>
      <c r="CB161" s="124"/>
      <c r="CC161" s="124"/>
      <c r="CD161" s="124"/>
      <c r="CE161" s="124"/>
      <c r="CF161" s="124"/>
      <c r="CG161" s="124"/>
      <c r="CH161" s="124"/>
      <c r="CI161" s="124"/>
      <c r="CJ161" s="267"/>
      <c r="CK161" s="267"/>
      <c r="CL161" s="267"/>
      <c r="CM161" s="267"/>
      <c r="CN161" s="267"/>
      <c r="CO161" s="267"/>
      <c r="CP161" s="267"/>
      <c r="CQ161" s="267"/>
      <c r="CR161" s="267"/>
      <c r="CS161" s="70"/>
      <c r="CT161" s="70"/>
      <c r="CU161" s="70"/>
    </row>
    <row r="162" spans="1:99" ht="17.25" customHeight="1" x14ac:dyDescent="0.2">
      <c r="A162" s="237"/>
      <c r="B162" s="244"/>
      <c r="C162" s="237"/>
      <c r="D162" s="237"/>
      <c r="E162" s="244"/>
      <c r="F162" s="247"/>
      <c r="G162" s="247"/>
      <c r="H162" s="265"/>
      <c r="I162" s="247"/>
      <c r="J162" s="250"/>
      <c r="K162" s="253"/>
      <c r="L162" s="256"/>
      <c r="M162" s="259"/>
      <c r="N162" s="253"/>
      <c r="O162" s="262"/>
      <c r="P162" s="262"/>
      <c r="Q162" s="272"/>
      <c r="R162" s="62"/>
      <c r="S162" s="51"/>
      <c r="T162" s="122">
        <f>VLOOKUP(U162,FORMULAS!$A$15:$B$18,2,0)</f>
        <v>0</v>
      </c>
      <c r="U162" s="63" t="s">
        <v>164</v>
      </c>
      <c r="V162" s="64">
        <f>+IF(U162='Tabla Valoración controles'!$D$4,'Tabla Valoración controles'!$F$4,IF('208-PLA-Ft-78 Mapa Gestión'!U162='Tabla Valoración controles'!$D$5,'Tabla Valoración controles'!$F$5,IF(U162=FORMULAS!$A$10,0,'Tabla Valoración controles'!$F$6)))</f>
        <v>0</v>
      </c>
      <c r="W162" s="63"/>
      <c r="X162" s="65">
        <f>+IF(W162='Tabla Valoración controles'!$D$7,'Tabla Valoración controles'!$F$7,IF(U162=FORMULAS!$A$10,0,'Tabla Valoración controles'!$F$8))</f>
        <v>0</v>
      </c>
      <c r="Y162" s="63"/>
      <c r="Z162" s="64">
        <f>+IF(Y162='Tabla Valoración controles'!$D$9,'Tabla Valoración controles'!$F$9,IF(U162=FORMULAS!$A$10,0,'Tabla Valoración controles'!$F$10))</f>
        <v>0</v>
      </c>
      <c r="AA162" s="63"/>
      <c r="AB162" s="64">
        <f>+IF(AA162='Tabla Valoración controles'!$D$9,'Tabla Valoración controles'!$F$9,IF(W162=FORMULAS!$A$10,0,'Tabla Valoración controles'!$F$10))</f>
        <v>0</v>
      </c>
      <c r="AC162" s="63"/>
      <c r="AD162" s="64">
        <f>+IF(AC162='Tabla Valoración controles'!$D$13,'Tabla Valoración controles'!$F$13,'Tabla Valoración controles'!$F$14)</f>
        <v>0</v>
      </c>
      <c r="AE162" s="66"/>
      <c r="AF162" s="67"/>
      <c r="AG162" s="65"/>
      <c r="AH162" s="67"/>
      <c r="AI162" s="65"/>
      <c r="AJ162" s="68"/>
      <c r="AK162" s="63"/>
      <c r="AL162" s="69"/>
      <c r="AM162" s="72"/>
      <c r="AN162" s="70"/>
      <c r="AO162" s="70"/>
      <c r="AP162" s="70"/>
      <c r="AQ162" s="70"/>
      <c r="AR162" s="70"/>
      <c r="AS162" s="70"/>
      <c r="AT162" s="70"/>
      <c r="AU162" s="70"/>
      <c r="AV162" s="70"/>
      <c r="AW162" s="70"/>
      <c r="AX162" s="70"/>
      <c r="AY162" s="70"/>
      <c r="AZ162" s="70"/>
      <c r="BA162" s="70"/>
      <c r="BB162" s="70"/>
      <c r="BC162" s="120">
        <f t="shared" si="140"/>
        <v>0</v>
      </c>
      <c r="BD162" s="120">
        <f t="shared" si="152"/>
        <v>0</v>
      </c>
      <c r="BE162" s="120">
        <f t="shared" si="139"/>
        <v>0.252</v>
      </c>
      <c r="BF162" s="275"/>
      <c r="BG162" s="275"/>
      <c r="BH162" s="275"/>
      <c r="BI162" s="275"/>
      <c r="BJ162" s="323"/>
      <c r="BK162" s="272"/>
      <c r="BL162" s="329"/>
      <c r="BM162" s="239"/>
      <c r="BN162" s="239"/>
      <c r="BO162" s="239"/>
      <c r="BP162" s="239"/>
      <c r="BQ162" s="239"/>
      <c r="BR162" s="239"/>
      <c r="BS162" s="267"/>
      <c r="BT162" s="267"/>
      <c r="BU162" s="267"/>
      <c r="BV162" s="267"/>
      <c r="BW162" s="267"/>
      <c r="BX162" s="267"/>
      <c r="BY162" s="267"/>
      <c r="BZ162" s="267"/>
      <c r="CA162" s="267"/>
      <c r="CB162" s="124"/>
      <c r="CC162" s="124"/>
      <c r="CD162" s="124"/>
      <c r="CE162" s="124"/>
      <c r="CF162" s="124"/>
      <c r="CG162" s="124"/>
      <c r="CH162" s="124"/>
      <c r="CI162" s="124"/>
      <c r="CJ162" s="267"/>
      <c r="CK162" s="267"/>
      <c r="CL162" s="267"/>
      <c r="CM162" s="267"/>
      <c r="CN162" s="267"/>
      <c r="CO162" s="267"/>
      <c r="CP162" s="267"/>
      <c r="CQ162" s="267"/>
      <c r="CR162" s="267"/>
      <c r="CS162" s="70"/>
      <c r="CT162" s="70"/>
      <c r="CU162" s="70"/>
    </row>
    <row r="163" spans="1:99" ht="17.25" customHeight="1" x14ac:dyDescent="0.2">
      <c r="A163" s="237"/>
      <c r="B163" s="244"/>
      <c r="C163" s="237"/>
      <c r="D163" s="237"/>
      <c r="E163" s="244"/>
      <c r="F163" s="247"/>
      <c r="G163" s="247"/>
      <c r="H163" s="265"/>
      <c r="I163" s="247"/>
      <c r="J163" s="250"/>
      <c r="K163" s="253"/>
      <c r="L163" s="256"/>
      <c r="M163" s="259"/>
      <c r="N163" s="253"/>
      <c r="O163" s="262"/>
      <c r="P163" s="262"/>
      <c r="Q163" s="272"/>
      <c r="R163" s="62"/>
      <c r="S163" s="51"/>
      <c r="T163" s="122">
        <f>VLOOKUP(U163,FORMULAS!$A$15:$B$18,2,0)</f>
        <v>0</v>
      </c>
      <c r="U163" s="63" t="s">
        <v>164</v>
      </c>
      <c r="V163" s="64">
        <f>+IF(U163='Tabla Valoración controles'!$D$4,'Tabla Valoración controles'!$F$4,IF('208-PLA-Ft-78 Mapa Gestión'!U163='Tabla Valoración controles'!$D$5,'Tabla Valoración controles'!$F$5,IF(U163=FORMULAS!$A$10,0,'Tabla Valoración controles'!$F$6)))</f>
        <v>0</v>
      </c>
      <c r="W163" s="63"/>
      <c r="X163" s="65">
        <f>+IF(W163='Tabla Valoración controles'!$D$7,'Tabla Valoración controles'!$F$7,IF(U163=FORMULAS!$A$10,0,'Tabla Valoración controles'!$F$8))</f>
        <v>0</v>
      </c>
      <c r="Y163" s="63"/>
      <c r="Z163" s="64">
        <f>+IF(Y163='Tabla Valoración controles'!$D$9,'Tabla Valoración controles'!$F$9,IF(U163=FORMULAS!$A$10,0,'Tabla Valoración controles'!$F$10))</f>
        <v>0</v>
      </c>
      <c r="AA163" s="63"/>
      <c r="AB163" s="64">
        <f>+IF(AA163='Tabla Valoración controles'!$D$9,'Tabla Valoración controles'!$F$9,IF(W163=FORMULAS!$A$10,0,'Tabla Valoración controles'!$F$10))</f>
        <v>0</v>
      </c>
      <c r="AC163" s="63"/>
      <c r="AD163" s="64">
        <f>+IF(AC163='Tabla Valoración controles'!$D$13,'Tabla Valoración controles'!$F$13,'Tabla Valoración controles'!$F$14)</f>
        <v>0</v>
      </c>
      <c r="AE163" s="66"/>
      <c r="AF163" s="67"/>
      <c r="AG163" s="65"/>
      <c r="AH163" s="67"/>
      <c r="AI163" s="65"/>
      <c r="AJ163" s="68"/>
      <c r="AK163" s="63"/>
      <c r="AL163" s="69"/>
      <c r="AM163" s="72"/>
      <c r="AN163" s="70"/>
      <c r="AO163" s="70"/>
      <c r="AP163" s="70"/>
      <c r="AQ163" s="70"/>
      <c r="AR163" s="70"/>
      <c r="AS163" s="70"/>
      <c r="AT163" s="70"/>
      <c r="AU163" s="70"/>
      <c r="AV163" s="70"/>
      <c r="AW163" s="70"/>
      <c r="AX163" s="70"/>
      <c r="AY163" s="70"/>
      <c r="AZ163" s="70"/>
      <c r="BA163" s="70"/>
      <c r="BB163" s="70"/>
      <c r="BC163" s="120">
        <f t="shared" si="140"/>
        <v>0</v>
      </c>
      <c r="BD163" s="120">
        <f t="shared" si="152"/>
        <v>0</v>
      </c>
      <c r="BE163" s="120">
        <f t="shared" si="139"/>
        <v>0.252</v>
      </c>
      <c r="BF163" s="275"/>
      <c r="BG163" s="275"/>
      <c r="BH163" s="275"/>
      <c r="BI163" s="275"/>
      <c r="BJ163" s="323"/>
      <c r="BK163" s="272"/>
      <c r="BL163" s="329"/>
      <c r="BM163" s="239"/>
      <c r="BN163" s="239"/>
      <c r="BO163" s="239"/>
      <c r="BP163" s="239"/>
      <c r="BQ163" s="239"/>
      <c r="BR163" s="239"/>
      <c r="BS163" s="267"/>
      <c r="BT163" s="267"/>
      <c r="BU163" s="267"/>
      <c r="BV163" s="267"/>
      <c r="BW163" s="267"/>
      <c r="BX163" s="267"/>
      <c r="BY163" s="267"/>
      <c r="BZ163" s="267"/>
      <c r="CA163" s="267"/>
      <c r="CB163" s="124"/>
      <c r="CC163" s="124"/>
      <c r="CD163" s="124"/>
      <c r="CE163" s="124"/>
      <c r="CF163" s="124"/>
      <c r="CG163" s="124"/>
      <c r="CH163" s="124"/>
      <c r="CI163" s="124"/>
      <c r="CJ163" s="267"/>
      <c r="CK163" s="267"/>
      <c r="CL163" s="267"/>
      <c r="CM163" s="267"/>
      <c r="CN163" s="267"/>
      <c r="CO163" s="267"/>
      <c r="CP163" s="267"/>
      <c r="CQ163" s="267"/>
      <c r="CR163" s="267"/>
      <c r="CS163" s="70"/>
      <c r="CT163" s="70"/>
      <c r="CU163" s="70"/>
    </row>
    <row r="164" spans="1:99" ht="17.25" customHeight="1" x14ac:dyDescent="0.2">
      <c r="A164" s="238"/>
      <c r="B164" s="245"/>
      <c r="C164" s="238"/>
      <c r="D164" s="238"/>
      <c r="E164" s="245"/>
      <c r="F164" s="248"/>
      <c r="G164" s="248"/>
      <c r="H164" s="266"/>
      <c r="I164" s="248"/>
      <c r="J164" s="251"/>
      <c r="K164" s="254"/>
      <c r="L164" s="257"/>
      <c r="M164" s="260"/>
      <c r="N164" s="254"/>
      <c r="O164" s="263"/>
      <c r="P164" s="263"/>
      <c r="Q164" s="273"/>
      <c r="R164" s="62"/>
      <c r="S164" s="51"/>
      <c r="T164" s="122">
        <f>VLOOKUP(U164,FORMULAS!$A$15:$B$18,2,0)</f>
        <v>0</v>
      </c>
      <c r="U164" s="63" t="s">
        <v>164</v>
      </c>
      <c r="V164" s="64">
        <f>+IF(U164='Tabla Valoración controles'!$D$4,'Tabla Valoración controles'!$F$4,IF('208-PLA-Ft-78 Mapa Gestión'!U164='Tabla Valoración controles'!$D$5,'Tabla Valoración controles'!$F$5,IF(U164=FORMULAS!$A$10,0,'Tabla Valoración controles'!$F$6)))</f>
        <v>0</v>
      </c>
      <c r="W164" s="63"/>
      <c r="X164" s="65">
        <f>+IF(W164='Tabla Valoración controles'!$D$7,'Tabla Valoración controles'!$F$7,IF(U164=FORMULAS!$A$10,0,'Tabla Valoración controles'!$F$8))</f>
        <v>0</v>
      </c>
      <c r="Y164" s="63"/>
      <c r="Z164" s="64">
        <f>+IF(Y164='Tabla Valoración controles'!$D$9,'Tabla Valoración controles'!$F$9,IF(U164=FORMULAS!$A$10,0,'Tabla Valoración controles'!$F$10))</f>
        <v>0</v>
      </c>
      <c r="AA164" s="63"/>
      <c r="AB164" s="64">
        <f>+IF(AA164='Tabla Valoración controles'!$D$9,'Tabla Valoración controles'!$F$9,IF(W164=FORMULAS!$A$10,0,'Tabla Valoración controles'!$F$10))</f>
        <v>0</v>
      </c>
      <c r="AC164" s="63"/>
      <c r="AD164" s="64">
        <f>+IF(AC164='Tabla Valoración controles'!$D$13,'Tabla Valoración controles'!$F$13,'Tabla Valoración controles'!$F$14)</f>
        <v>0</v>
      </c>
      <c r="AE164" s="66"/>
      <c r="AF164" s="67"/>
      <c r="AG164" s="65"/>
      <c r="AH164" s="67"/>
      <c r="AI164" s="65"/>
      <c r="AJ164" s="68"/>
      <c r="AK164" s="63"/>
      <c r="AL164" s="69"/>
      <c r="AM164" s="72"/>
      <c r="AN164" s="70"/>
      <c r="AO164" s="70"/>
      <c r="AP164" s="70"/>
      <c r="AQ164" s="70"/>
      <c r="AR164" s="70"/>
      <c r="AS164" s="70"/>
      <c r="AT164" s="70"/>
      <c r="AU164" s="70"/>
      <c r="AV164" s="70"/>
      <c r="AW164" s="70"/>
      <c r="AX164" s="70"/>
      <c r="AY164" s="70"/>
      <c r="AZ164" s="70"/>
      <c r="BA164" s="70"/>
      <c r="BB164" s="70"/>
      <c r="BC164" s="120">
        <f t="shared" si="140"/>
        <v>0</v>
      </c>
      <c r="BD164" s="120">
        <f t="shared" si="152"/>
        <v>0</v>
      </c>
      <c r="BE164" s="120">
        <f t="shared" si="139"/>
        <v>0.252</v>
      </c>
      <c r="BF164" s="275"/>
      <c r="BG164" s="275"/>
      <c r="BH164" s="275"/>
      <c r="BI164" s="275"/>
      <c r="BJ164" s="323"/>
      <c r="BK164" s="273"/>
      <c r="BL164" s="329"/>
      <c r="BM164" s="239"/>
      <c r="BN164" s="239"/>
      <c r="BO164" s="239"/>
      <c r="BP164" s="239"/>
      <c r="BQ164" s="239"/>
      <c r="BR164" s="239"/>
      <c r="BS164" s="267"/>
      <c r="BT164" s="267"/>
      <c r="BU164" s="267"/>
      <c r="BV164" s="267"/>
      <c r="BW164" s="267"/>
      <c r="BX164" s="267"/>
      <c r="BY164" s="267"/>
      <c r="BZ164" s="267"/>
      <c r="CA164" s="267"/>
      <c r="CB164" s="124"/>
      <c r="CC164" s="124"/>
      <c r="CD164" s="124"/>
      <c r="CE164" s="124"/>
      <c r="CF164" s="124"/>
      <c r="CG164" s="124"/>
      <c r="CH164" s="124"/>
      <c r="CI164" s="124"/>
      <c r="CJ164" s="267"/>
      <c r="CK164" s="267"/>
      <c r="CL164" s="267"/>
      <c r="CM164" s="267"/>
      <c r="CN164" s="267"/>
      <c r="CO164" s="267"/>
      <c r="CP164" s="267"/>
      <c r="CQ164" s="267"/>
      <c r="CR164" s="267"/>
      <c r="CS164" s="70"/>
      <c r="CT164" s="70"/>
      <c r="CU164" s="70"/>
    </row>
    <row r="165" spans="1:99" ht="141.75" customHeight="1" x14ac:dyDescent="0.2">
      <c r="A165" s="236">
        <v>27</v>
      </c>
      <c r="B165" s="243" t="s">
        <v>179</v>
      </c>
      <c r="C165" s="236" t="str">
        <f>VLOOKUP(B165,FORMULAS!$A$30:$B$46,2,0)</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D165" s="236" t="str">
        <f>VLOOKUP(B165,FORMULAS!$A$30:$C$46,3,0)</f>
        <v xml:space="preserve">Jefe Oficina Asesora de Planeación </v>
      </c>
      <c r="E165" s="243" t="s">
        <v>280</v>
      </c>
      <c r="F165" s="246" t="s">
        <v>560</v>
      </c>
      <c r="G165" s="246" t="s">
        <v>411</v>
      </c>
      <c r="H165" s="264" t="s">
        <v>610</v>
      </c>
      <c r="I165" s="246" t="s">
        <v>281</v>
      </c>
      <c r="J165" s="249">
        <v>300</v>
      </c>
      <c r="K165" s="252" t="str">
        <f>+IF(L165=FORMULAS!$N$2,FORMULAS!$O$2,IF('208-PLA-Ft-78 Mapa Gestión'!L165:L170=FORMULAS!$N$3,FORMULAS!$O$3,IF('208-PLA-Ft-78 Mapa Gestión'!L165:L170=FORMULAS!$N$4,FORMULAS!$O$4,IF('208-PLA-Ft-78 Mapa Gestión'!L165:L170=FORMULAS!$N$5,FORMULAS!$O$5,IF('208-PLA-Ft-78 Mapa Gestión'!L165:L170=FORMULAS!$N$6,FORMULAS!$O$6)))))</f>
        <v>Media</v>
      </c>
      <c r="L165" s="255">
        <f>+IF(J165&lt;=FORMULAS!$M$2,FORMULAS!$N$2,IF('208-PLA-Ft-78 Mapa Gestión'!J165&lt;=FORMULAS!$M$3,FORMULAS!$N$3,IF('208-PLA-Ft-78 Mapa Gestión'!J165&lt;=FORMULAS!$M$4,FORMULAS!$N$4,IF('208-PLA-Ft-78 Mapa Gestión'!J165&lt;=FORMULAS!$M$5,FORMULAS!$N$5,FORMULAS!$N$6))))</f>
        <v>0.6</v>
      </c>
      <c r="M165" s="258" t="s">
        <v>283</v>
      </c>
      <c r="N165" s="252" t="str">
        <f>+IF(M165=FORMULAS!$H$2,FORMULAS!$I$2,IF('208-PLA-Ft-78 Mapa Gestión'!M165:M170=FORMULAS!$H$3,FORMULAS!$I$3,IF('208-PLA-Ft-78 Mapa Gestión'!M165:M170=FORMULAS!$H$4,FORMULAS!$I$4,IF('208-PLA-Ft-78 Mapa Gestión'!M165:M170=FORMULAS!$H$5,FORMULAS!$I$5,IF('208-PLA-Ft-78 Mapa Gestión'!M165:M170=FORMULAS!$H$6,FORMULAS!$I$6,IF('208-PLA-Ft-78 Mapa Gestión'!M165:M170=FORMULAS!$H$7,FORMULAS!$I$7,IF('208-PLA-Ft-78 Mapa Gestión'!M165:M170=FORMULAS!$H$8,FORMULAS!$I$8,IF('208-PLA-Ft-78 Mapa Gestión'!M165:M170=FORMULAS!$H$9,FORMULAS!$I$9,IF('208-PLA-Ft-78 Mapa Gestión'!M165:M170=FORMULAS!$H$10,FORMULAS!$I$10,IF('208-PLA-Ft-78 Mapa Gestión'!M165:M170=FORMULAS!$H$11,FORMULAS!$I$11))))))))))</f>
        <v>Menor</v>
      </c>
      <c r="O165" s="261">
        <f>VLOOKUP(N165,FORMULAS!$I$1:$J$6,2,0)</f>
        <v>0.4</v>
      </c>
      <c r="P165" s="261" t="str">
        <f t="shared" ref="P165" si="153">CONCATENATE(N165,K165)</f>
        <v>MenorMedia</v>
      </c>
      <c r="Q165" s="271" t="str">
        <f>VLOOKUP(P165,FORMULAS!$K$17:$L$42,2,0)</f>
        <v>Moderado</v>
      </c>
      <c r="R165" s="62">
        <v>1</v>
      </c>
      <c r="S165" s="135" t="s">
        <v>454</v>
      </c>
      <c r="T165" s="122" t="str">
        <f>VLOOKUP(U165,FORMULAS!$A$15:$B$18,2,0)</f>
        <v>Probabilidad</v>
      </c>
      <c r="U165" s="63" t="s">
        <v>14</v>
      </c>
      <c r="V165" s="64">
        <f>+IF(U165='Tabla Valoración controles'!$D$4,'Tabla Valoración controles'!$F$4,IF('208-PLA-Ft-78 Mapa Gestión'!U165='Tabla Valoración controles'!$D$5,'Tabla Valoración controles'!$F$5,IF(U165=FORMULAS!$A$10,0,'Tabla Valoración controles'!$F$6)))</f>
        <v>0.15</v>
      </c>
      <c r="W165" s="63" t="s">
        <v>8</v>
      </c>
      <c r="X165" s="65">
        <f>+IF(W165='Tabla Valoración controles'!$D$7,'Tabla Valoración controles'!$F$7,IF(U165=FORMULAS!$A$10,0,'Tabla Valoración controles'!$F$8))</f>
        <v>0.15</v>
      </c>
      <c r="Y165" s="63" t="s">
        <v>19</v>
      </c>
      <c r="Z165" s="64">
        <f>+IF(Y165='Tabla Valoración controles'!$D$9,'Tabla Valoración controles'!$F$9,IF(U165=FORMULAS!$A$10,0,'Tabla Valoración controles'!$F$10))</f>
        <v>0</v>
      </c>
      <c r="AA165" s="63" t="s">
        <v>21</v>
      </c>
      <c r="AB165" s="64">
        <f>+IF(AA165='Tabla Valoración controles'!$D$9,'Tabla Valoración controles'!$F$9,IF(W165=FORMULAS!$A$10,0,'Tabla Valoración controles'!$F$10))</f>
        <v>0</v>
      </c>
      <c r="AC165" s="63"/>
      <c r="AD165" s="64">
        <f>+IF(AC165='Tabla Valoración controles'!$D$13,'Tabla Valoración controles'!$F$13,'Tabla Valoración controles'!$F$14)</f>
        <v>0</v>
      </c>
      <c r="AE165" s="66"/>
      <c r="AF165" s="67"/>
      <c r="AG165" s="65"/>
      <c r="AH165" s="67"/>
      <c r="AI165" s="65"/>
      <c r="AJ165" s="68"/>
      <c r="AK165" s="63"/>
      <c r="AL165" s="69"/>
      <c r="AM165" s="72"/>
      <c r="AN165" s="70"/>
      <c r="AO165" s="70"/>
      <c r="AP165" s="70"/>
      <c r="AQ165" s="70"/>
      <c r="AR165" s="70"/>
      <c r="AS165" s="70"/>
      <c r="AT165" s="70"/>
      <c r="AU165" s="70"/>
      <c r="AV165" s="70"/>
      <c r="AW165" s="70"/>
      <c r="AX165" s="70"/>
      <c r="AY165" s="70"/>
      <c r="AZ165" s="70"/>
      <c r="BA165" s="70"/>
      <c r="BB165" s="70"/>
      <c r="BC165" s="120">
        <f t="shared" si="140"/>
        <v>0.3</v>
      </c>
      <c r="BD165" s="120">
        <f>+IF(T165=FORMULAS!$A$8,'208-PLA-Ft-78 Mapa Gestión'!BC165*'208-PLA-Ft-78 Mapa Gestión'!L165:L170,'208-PLA-Ft-78 Mapa Gestión'!BC165*'208-PLA-Ft-78 Mapa Gestión'!O165:O170)</f>
        <v>0.18</v>
      </c>
      <c r="BE165" s="120">
        <f>+IF(T165=FORMULAS!$A$8,'208-PLA-Ft-78 Mapa Gestión'!L165:L170-'208-PLA-Ft-78 Mapa Gestión'!BD165,0)</f>
        <v>0.42</v>
      </c>
      <c r="BF165" s="274">
        <f t="shared" ref="BF165" si="154">+BE170</f>
        <v>0.18479999999999999</v>
      </c>
      <c r="BG165" s="274" t="str">
        <f>+IF(BF165&lt;=FORMULAS!$N$2,FORMULAS!$O$2,IF(BF165&lt;=FORMULAS!$N$3,FORMULAS!$O$3,IF(BF165&lt;=FORMULAS!$N$4,FORMULAS!$O$4,IF(BF165&lt;=FORMULAS!$N$5,FORMULAS!$O$5,FORMULAS!O168))))</f>
        <v>Muy Baja</v>
      </c>
      <c r="BH165" s="274" t="str">
        <f>+IF(T165=FORMULAS!$A$9,BE170,'208-PLA-Ft-78 Mapa Gestión'!N165:N170)</f>
        <v>Menor</v>
      </c>
      <c r="BI165" s="274">
        <f>+IF(T165=FORMULAS!B171,'208-PLA-Ft-78 Mapa Gestión'!BE170,'208-PLA-Ft-78 Mapa Gestión'!O165:O170)</f>
        <v>0.4</v>
      </c>
      <c r="BJ165" s="323" t="str">
        <f t="shared" ref="BJ165" si="155">CONCATENATE(BH165,BG165)</f>
        <v>MenorMuy Baja</v>
      </c>
      <c r="BK165" s="271" t="str">
        <f>VLOOKUP(BJ165,FORMULAS!$K$17:$L$42,2,0)</f>
        <v>Bajo</v>
      </c>
      <c r="BL165" s="267" t="s">
        <v>171</v>
      </c>
      <c r="BM165" s="127" t="s">
        <v>413</v>
      </c>
      <c r="BN165" s="123" t="s">
        <v>408</v>
      </c>
      <c r="BO165" s="128">
        <v>44197</v>
      </c>
      <c r="BP165" s="128">
        <v>44561</v>
      </c>
      <c r="BQ165" s="127" t="s">
        <v>414</v>
      </c>
      <c r="BR165" s="127" t="s">
        <v>416</v>
      </c>
      <c r="BS165" s="267"/>
      <c r="BT165" s="267"/>
      <c r="BU165" s="267"/>
      <c r="BV165" s="267"/>
      <c r="BW165" s="267"/>
      <c r="BX165" s="267"/>
      <c r="BY165" s="267"/>
      <c r="BZ165" s="267"/>
      <c r="CA165" s="267"/>
      <c r="CB165" s="123" t="s">
        <v>480</v>
      </c>
      <c r="CC165" s="124" t="s">
        <v>799</v>
      </c>
      <c r="CD165" s="163">
        <v>2</v>
      </c>
      <c r="CE165" s="124" t="s">
        <v>800</v>
      </c>
      <c r="CF165" s="123" t="s">
        <v>480</v>
      </c>
      <c r="CG165" s="124" t="s">
        <v>611</v>
      </c>
      <c r="CH165" s="123" t="s">
        <v>480</v>
      </c>
      <c r="CI165" s="124" t="s">
        <v>801</v>
      </c>
      <c r="CJ165" s="267"/>
      <c r="CK165" s="267"/>
      <c r="CL165" s="267"/>
      <c r="CM165" s="267"/>
      <c r="CN165" s="267"/>
      <c r="CO165" s="267"/>
      <c r="CP165" s="267"/>
      <c r="CQ165" s="267"/>
      <c r="CR165" s="239" t="s">
        <v>561</v>
      </c>
      <c r="CS165" s="190">
        <v>44446</v>
      </c>
      <c r="CT165" s="191" t="s">
        <v>38</v>
      </c>
      <c r="CU165" s="123" t="s">
        <v>670</v>
      </c>
    </row>
    <row r="166" spans="1:99" ht="161.25" customHeight="1" x14ac:dyDescent="0.2">
      <c r="A166" s="237"/>
      <c r="B166" s="244"/>
      <c r="C166" s="237"/>
      <c r="D166" s="237"/>
      <c r="E166" s="244"/>
      <c r="F166" s="247"/>
      <c r="G166" s="247"/>
      <c r="H166" s="265"/>
      <c r="I166" s="247"/>
      <c r="J166" s="250"/>
      <c r="K166" s="253"/>
      <c r="L166" s="256"/>
      <c r="M166" s="259"/>
      <c r="N166" s="253"/>
      <c r="O166" s="262"/>
      <c r="P166" s="262"/>
      <c r="Q166" s="272"/>
      <c r="R166" s="62">
        <v>2</v>
      </c>
      <c r="S166" s="135" t="s">
        <v>412</v>
      </c>
      <c r="T166" s="122" t="str">
        <f>VLOOKUP(U166,FORMULAS!$A$15:$B$18,2,0)</f>
        <v>Probabilidad</v>
      </c>
      <c r="U166" s="63" t="s">
        <v>13</v>
      </c>
      <c r="V166" s="64">
        <f>+IF(U166='Tabla Valoración controles'!$D$4,'Tabla Valoración controles'!$F$4,IF('208-PLA-Ft-78 Mapa Gestión'!U166='Tabla Valoración controles'!$D$5,'Tabla Valoración controles'!$F$5,IF(U166=FORMULAS!$A$10,0,'Tabla Valoración controles'!$F$6)))</f>
        <v>0.25</v>
      </c>
      <c r="W166" s="63" t="s">
        <v>8</v>
      </c>
      <c r="X166" s="65">
        <f>+IF(W166='Tabla Valoración controles'!$D$7,'Tabla Valoración controles'!$F$7,IF(U166=FORMULAS!$A$10,0,'Tabla Valoración controles'!$F$8))</f>
        <v>0.15</v>
      </c>
      <c r="Y166" s="63" t="s">
        <v>18</v>
      </c>
      <c r="Z166" s="64">
        <f>+IF(Y166='Tabla Valoración controles'!$D$9,'Tabla Valoración controles'!$F$9,IF(U166=FORMULAS!$A$10,0,'Tabla Valoración controles'!$F$10))</f>
        <v>0</v>
      </c>
      <c r="AA166" s="63" t="s">
        <v>21</v>
      </c>
      <c r="AB166" s="64">
        <f>+IF(AA166='Tabla Valoración controles'!$D$9,'Tabla Valoración controles'!$F$9,IF(W166=FORMULAS!$A$10,0,'Tabla Valoración controles'!$F$10))</f>
        <v>0</v>
      </c>
      <c r="AC166" s="63"/>
      <c r="AD166" s="64">
        <f>+IF(AC166='Tabla Valoración controles'!$D$13,'Tabla Valoración controles'!$F$13,'Tabla Valoración controles'!$F$14)</f>
        <v>0</v>
      </c>
      <c r="AE166" s="66"/>
      <c r="AF166" s="67"/>
      <c r="AG166" s="65"/>
      <c r="AH166" s="67"/>
      <c r="AI166" s="65"/>
      <c r="AJ166" s="68"/>
      <c r="AK166" s="63"/>
      <c r="AL166" s="69"/>
      <c r="AM166" s="72"/>
      <c r="AN166" s="70"/>
      <c r="AO166" s="70"/>
      <c r="AP166" s="70"/>
      <c r="AQ166" s="70"/>
      <c r="AR166" s="70"/>
      <c r="AS166" s="70"/>
      <c r="AT166" s="70"/>
      <c r="AU166" s="70"/>
      <c r="AV166" s="70"/>
      <c r="AW166" s="70"/>
      <c r="AX166" s="70"/>
      <c r="AY166" s="70"/>
      <c r="AZ166" s="70"/>
      <c r="BA166" s="70"/>
      <c r="BB166" s="70"/>
      <c r="BC166" s="120">
        <f t="shared" si="140"/>
        <v>0.4</v>
      </c>
      <c r="BD166" s="120">
        <f t="shared" ref="BD166" si="156">+BC166*BE165</f>
        <v>0.16800000000000001</v>
      </c>
      <c r="BE166" s="120">
        <f t="shared" ref="BE166" si="157">+BE165-BD166</f>
        <v>0.252</v>
      </c>
      <c r="BF166" s="275"/>
      <c r="BG166" s="275"/>
      <c r="BH166" s="275"/>
      <c r="BI166" s="275"/>
      <c r="BJ166" s="323"/>
      <c r="BK166" s="272"/>
      <c r="BL166" s="267"/>
      <c r="BM166" s="129" t="s">
        <v>455</v>
      </c>
      <c r="BN166" s="123" t="s">
        <v>408</v>
      </c>
      <c r="BO166" s="130">
        <v>44317</v>
      </c>
      <c r="BP166" s="130" t="s">
        <v>393</v>
      </c>
      <c r="BQ166" s="129" t="s">
        <v>415</v>
      </c>
      <c r="BR166" s="129" t="s">
        <v>417</v>
      </c>
      <c r="BS166" s="267"/>
      <c r="BT166" s="267"/>
      <c r="BU166" s="267"/>
      <c r="BV166" s="267"/>
      <c r="BW166" s="267"/>
      <c r="BX166" s="267"/>
      <c r="BY166" s="267"/>
      <c r="BZ166" s="267"/>
      <c r="CA166" s="267"/>
      <c r="CB166" s="123" t="s">
        <v>480</v>
      </c>
      <c r="CC166" s="124" t="s">
        <v>802</v>
      </c>
      <c r="CD166" s="163">
        <v>1</v>
      </c>
      <c r="CE166" s="124" t="s">
        <v>803</v>
      </c>
      <c r="CF166" s="123" t="s">
        <v>480</v>
      </c>
      <c r="CG166" s="124" t="s">
        <v>804</v>
      </c>
      <c r="CH166" s="123" t="s">
        <v>480</v>
      </c>
      <c r="CI166" s="124" t="s">
        <v>805</v>
      </c>
      <c r="CJ166" s="267"/>
      <c r="CK166" s="267"/>
      <c r="CL166" s="267"/>
      <c r="CM166" s="267"/>
      <c r="CN166" s="267"/>
      <c r="CO166" s="267"/>
      <c r="CP166" s="267"/>
      <c r="CQ166" s="267"/>
      <c r="CR166" s="267"/>
      <c r="CS166" s="190">
        <v>44446</v>
      </c>
      <c r="CT166" s="191" t="s">
        <v>38</v>
      </c>
      <c r="CU166" s="123" t="s">
        <v>670</v>
      </c>
    </row>
    <row r="167" spans="1:99" ht="139.5" customHeight="1" x14ac:dyDescent="0.2">
      <c r="A167" s="237"/>
      <c r="B167" s="244"/>
      <c r="C167" s="237"/>
      <c r="D167" s="237"/>
      <c r="E167" s="244"/>
      <c r="F167" s="247"/>
      <c r="G167" s="247"/>
      <c r="H167" s="265"/>
      <c r="I167" s="247"/>
      <c r="J167" s="250"/>
      <c r="K167" s="253"/>
      <c r="L167" s="256"/>
      <c r="M167" s="259"/>
      <c r="N167" s="253"/>
      <c r="O167" s="262"/>
      <c r="P167" s="262"/>
      <c r="Q167" s="272"/>
      <c r="R167" s="62">
        <v>3</v>
      </c>
      <c r="S167" s="135" t="s">
        <v>614</v>
      </c>
      <c r="T167" s="122" t="str">
        <f>VLOOKUP(U167,FORMULAS!$A$15:$B$18,2,0)</f>
        <v>Probabilidad</v>
      </c>
      <c r="U167" s="63" t="s">
        <v>13</v>
      </c>
      <c r="V167" s="64">
        <f>+IF(U167='Tabla Valoración controles'!$D$4,'Tabla Valoración controles'!$F$4,IF('208-PLA-Ft-78 Mapa Gestión'!U167='Tabla Valoración controles'!$D$5,'Tabla Valoración controles'!$F$5,IF(U167=FORMULAS!$A$10,0,'Tabla Valoración controles'!$F$6)))</f>
        <v>0.25</v>
      </c>
      <c r="W167" s="63" t="s">
        <v>8</v>
      </c>
      <c r="X167" s="65">
        <f>+IF(W167='Tabla Valoración controles'!$D$7,'Tabla Valoración controles'!$F$7,IF(U167=FORMULAS!$A$10,0,'Tabla Valoración controles'!$F$8))</f>
        <v>0.15</v>
      </c>
      <c r="Y167" s="63" t="s">
        <v>19</v>
      </c>
      <c r="Z167" s="64">
        <f>+IF(Y167='Tabla Valoración controles'!$D$9,'Tabla Valoración controles'!$F$9,IF(U167=FORMULAS!$A$10,0,'Tabla Valoración controles'!$F$10))</f>
        <v>0</v>
      </c>
      <c r="AA167" s="63" t="s">
        <v>21</v>
      </c>
      <c r="AB167" s="64">
        <f>+IF(AA167='Tabla Valoración controles'!$D$9,'Tabla Valoración controles'!$F$9,IF(W167=FORMULAS!$A$10,0,'Tabla Valoración controles'!$F$10))</f>
        <v>0</v>
      </c>
      <c r="AC167" s="63"/>
      <c r="AD167" s="64">
        <f>+IF(AC167='Tabla Valoración controles'!$D$13,'Tabla Valoración controles'!$F$13,'Tabla Valoración controles'!$F$14)</f>
        <v>0</v>
      </c>
      <c r="AE167" s="66"/>
      <c r="AF167" s="67"/>
      <c r="AG167" s="65"/>
      <c r="AH167" s="67"/>
      <c r="AI167" s="65"/>
      <c r="AJ167" s="68"/>
      <c r="AK167" s="63"/>
      <c r="AL167" s="69"/>
      <c r="AM167" s="72"/>
      <c r="AN167" s="70"/>
      <c r="AO167" s="70"/>
      <c r="AP167" s="70"/>
      <c r="AQ167" s="70"/>
      <c r="AR167" s="70"/>
      <c r="AS167" s="70"/>
      <c r="AT167" s="70"/>
      <c r="AU167" s="70"/>
      <c r="AV167" s="70"/>
      <c r="AW167" s="70"/>
      <c r="AX167" s="70"/>
      <c r="AY167" s="70"/>
      <c r="AZ167" s="70"/>
      <c r="BA167" s="70"/>
      <c r="BB167" s="70"/>
      <c r="BC167" s="120">
        <f t="shared" si="140"/>
        <v>0.4</v>
      </c>
      <c r="BD167" s="120">
        <f t="shared" ref="BD167:BD170" si="158">+BD166*BC167</f>
        <v>6.720000000000001E-2</v>
      </c>
      <c r="BE167" s="120">
        <f t="shared" si="139"/>
        <v>0.18479999999999999</v>
      </c>
      <c r="BF167" s="275"/>
      <c r="BG167" s="275"/>
      <c r="BH167" s="275"/>
      <c r="BI167" s="275"/>
      <c r="BJ167" s="323"/>
      <c r="BK167" s="272"/>
      <c r="BL167" s="267"/>
      <c r="BM167" s="129" t="s">
        <v>612</v>
      </c>
      <c r="BN167" s="123" t="s">
        <v>408</v>
      </c>
      <c r="BO167" s="130">
        <v>44228</v>
      </c>
      <c r="BP167" s="130">
        <v>44561</v>
      </c>
      <c r="BQ167" s="129" t="s">
        <v>613</v>
      </c>
      <c r="BR167" s="129" t="s">
        <v>418</v>
      </c>
      <c r="BS167" s="267"/>
      <c r="BT167" s="267"/>
      <c r="BU167" s="267"/>
      <c r="BV167" s="267"/>
      <c r="BW167" s="267"/>
      <c r="BX167" s="267"/>
      <c r="BY167" s="267"/>
      <c r="BZ167" s="267"/>
      <c r="CA167" s="267"/>
      <c r="CB167" s="123" t="s">
        <v>480</v>
      </c>
      <c r="CC167" s="124" t="s">
        <v>611</v>
      </c>
      <c r="CD167" s="163">
        <v>1</v>
      </c>
      <c r="CE167" s="124" t="s">
        <v>615</v>
      </c>
      <c r="CF167" s="123" t="s">
        <v>480</v>
      </c>
      <c r="CG167" s="124" t="s">
        <v>611</v>
      </c>
      <c r="CH167" s="123" t="s">
        <v>480</v>
      </c>
      <c r="CI167" s="124" t="s">
        <v>616</v>
      </c>
      <c r="CJ167" s="267"/>
      <c r="CK167" s="267"/>
      <c r="CL167" s="267"/>
      <c r="CM167" s="267"/>
      <c r="CN167" s="267"/>
      <c r="CO167" s="267"/>
      <c r="CP167" s="267"/>
      <c r="CQ167" s="267"/>
      <c r="CR167" s="267"/>
      <c r="CS167" s="190">
        <v>44446</v>
      </c>
      <c r="CT167" s="191" t="s">
        <v>38</v>
      </c>
      <c r="CU167" s="123" t="s">
        <v>670</v>
      </c>
    </row>
    <row r="168" spans="1:99" ht="17.25" customHeight="1" x14ac:dyDescent="0.2">
      <c r="A168" s="237"/>
      <c r="B168" s="244"/>
      <c r="C168" s="237"/>
      <c r="D168" s="237"/>
      <c r="E168" s="244"/>
      <c r="F168" s="247"/>
      <c r="G168" s="247"/>
      <c r="H168" s="265"/>
      <c r="I168" s="247"/>
      <c r="J168" s="250"/>
      <c r="K168" s="253"/>
      <c r="L168" s="256"/>
      <c r="M168" s="259"/>
      <c r="N168" s="253"/>
      <c r="O168" s="262"/>
      <c r="P168" s="262"/>
      <c r="Q168" s="272"/>
      <c r="R168" s="62"/>
      <c r="S168" s="51"/>
      <c r="T168" s="122">
        <f>VLOOKUP(U168,FORMULAS!$A$15:$B$18,2,0)</f>
        <v>0</v>
      </c>
      <c r="U168" s="63" t="s">
        <v>164</v>
      </c>
      <c r="V168" s="64">
        <f>+IF(U168='Tabla Valoración controles'!$D$4,'Tabla Valoración controles'!$F$4,IF('208-PLA-Ft-78 Mapa Gestión'!U168='Tabla Valoración controles'!$D$5,'Tabla Valoración controles'!$F$5,IF(U168=FORMULAS!$A$10,0,'Tabla Valoración controles'!$F$6)))</f>
        <v>0</v>
      </c>
      <c r="W168" s="63"/>
      <c r="X168" s="65">
        <f>+IF(W168='Tabla Valoración controles'!$D$7,'Tabla Valoración controles'!$F$7,IF(U168=FORMULAS!$A$10,0,'Tabla Valoración controles'!$F$8))</f>
        <v>0</v>
      </c>
      <c r="Y168" s="63"/>
      <c r="Z168" s="64">
        <f>+IF(Y168='Tabla Valoración controles'!$D$9,'Tabla Valoración controles'!$F$9,IF(U168=FORMULAS!$A$10,0,'Tabla Valoración controles'!$F$10))</f>
        <v>0</v>
      </c>
      <c r="AA168" s="63"/>
      <c r="AB168" s="64">
        <f>+IF(AA168='Tabla Valoración controles'!$D$9,'Tabla Valoración controles'!$F$9,IF(W168=FORMULAS!$A$10,0,'Tabla Valoración controles'!$F$10))</f>
        <v>0</v>
      </c>
      <c r="AC168" s="63"/>
      <c r="AD168" s="64">
        <f>+IF(AC168='Tabla Valoración controles'!$D$13,'Tabla Valoración controles'!$F$13,'Tabla Valoración controles'!$F$14)</f>
        <v>0</v>
      </c>
      <c r="AE168" s="66"/>
      <c r="AF168" s="67"/>
      <c r="AG168" s="65"/>
      <c r="AH168" s="67"/>
      <c r="AI168" s="65"/>
      <c r="AJ168" s="68"/>
      <c r="AK168" s="63"/>
      <c r="AL168" s="69"/>
      <c r="AM168" s="72"/>
      <c r="AN168" s="70"/>
      <c r="AO168" s="70"/>
      <c r="AP168" s="70"/>
      <c r="AQ168" s="70"/>
      <c r="AR168" s="70"/>
      <c r="AS168" s="70"/>
      <c r="AT168" s="70"/>
      <c r="AU168" s="70"/>
      <c r="AV168" s="70"/>
      <c r="AW168" s="70"/>
      <c r="AX168" s="70"/>
      <c r="AY168" s="70"/>
      <c r="AZ168" s="70"/>
      <c r="BA168" s="70"/>
      <c r="BB168" s="70"/>
      <c r="BC168" s="120">
        <f t="shared" si="140"/>
        <v>0</v>
      </c>
      <c r="BD168" s="120">
        <f t="shared" si="158"/>
        <v>0</v>
      </c>
      <c r="BE168" s="120">
        <f t="shared" si="139"/>
        <v>0.18479999999999999</v>
      </c>
      <c r="BF168" s="275"/>
      <c r="BG168" s="275"/>
      <c r="BH168" s="275"/>
      <c r="BI168" s="275"/>
      <c r="BJ168" s="323"/>
      <c r="BK168" s="272"/>
      <c r="BL168" s="267"/>
      <c r="BM168" s="124"/>
      <c r="BN168" s="123"/>
      <c r="BO168" s="124"/>
      <c r="BP168" s="124"/>
      <c r="BQ168" s="124"/>
      <c r="BR168" s="124"/>
      <c r="BS168" s="267"/>
      <c r="BT168" s="267"/>
      <c r="BU168" s="267"/>
      <c r="BV168" s="267"/>
      <c r="BW168" s="267"/>
      <c r="BX168" s="267"/>
      <c r="BY168" s="267"/>
      <c r="BZ168" s="267"/>
      <c r="CA168" s="267"/>
      <c r="CB168" s="152"/>
      <c r="CC168" s="152"/>
      <c r="CD168" s="124"/>
      <c r="CE168" s="152"/>
      <c r="CF168" s="152"/>
      <c r="CG168" s="152"/>
      <c r="CH168" s="152"/>
      <c r="CI168" s="152"/>
      <c r="CJ168" s="267"/>
      <c r="CK168" s="267"/>
      <c r="CL168" s="267"/>
      <c r="CM168" s="267"/>
      <c r="CN168" s="267"/>
      <c r="CO168" s="267"/>
      <c r="CP168" s="267"/>
      <c r="CQ168" s="267"/>
      <c r="CR168" s="267"/>
      <c r="CS168" s="70"/>
      <c r="CT168" s="70"/>
      <c r="CU168" s="70"/>
    </row>
    <row r="169" spans="1:99" ht="17.25" customHeight="1" x14ac:dyDescent="0.2">
      <c r="A169" s="237"/>
      <c r="B169" s="244"/>
      <c r="C169" s="237"/>
      <c r="D169" s="237"/>
      <c r="E169" s="244"/>
      <c r="F169" s="247"/>
      <c r="G169" s="247"/>
      <c r="H169" s="265"/>
      <c r="I169" s="247"/>
      <c r="J169" s="250"/>
      <c r="K169" s="253"/>
      <c r="L169" s="256"/>
      <c r="M169" s="259"/>
      <c r="N169" s="253"/>
      <c r="O169" s="262"/>
      <c r="P169" s="262"/>
      <c r="Q169" s="272"/>
      <c r="R169" s="62"/>
      <c r="S169" s="51"/>
      <c r="T169" s="122">
        <f>VLOOKUP(U169,FORMULAS!$A$15:$B$18,2,0)</f>
        <v>0</v>
      </c>
      <c r="U169" s="63" t="s">
        <v>164</v>
      </c>
      <c r="V169" s="64">
        <f>+IF(U169='Tabla Valoración controles'!$D$4,'Tabla Valoración controles'!$F$4,IF('208-PLA-Ft-78 Mapa Gestión'!U169='Tabla Valoración controles'!$D$5,'Tabla Valoración controles'!$F$5,IF(U169=FORMULAS!$A$10,0,'Tabla Valoración controles'!$F$6)))</f>
        <v>0</v>
      </c>
      <c r="W169" s="63"/>
      <c r="X169" s="65">
        <f>+IF(W169='Tabla Valoración controles'!$D$7,'Tabla Valoración controles'!$F$7,IF(U169=FORMULAS!$A$10,0,'Tabla Valoración controles'!$F$8))</f>
        <v>0</v>
      </c>
      <c r="Y169" s="63"/>
      <c r="Z169" s="64">
        <f>+IF(Y169='Tabla Valoración controles'!$D$9,'Tabla Valoración controles'!$F$9,IF(U169=FORMULAS!$A$10,0,'Tabla Valoración controles'!$F$10))</f>
        <v>0</v>
      </c>
      <c r="AA169" s="63"/>
      <c r="AB169" s="64">
        <f>+IF(AA169='Tabla Valoración controles'!$D$9,'Tabla Valoración controles'!$F$9,IF(W169=FORMULAS!$A$10,0,'Tabla Valoración controles'!$F$10))</f>
        <v>0</v>
      </c>
      <c r="AC169" s="63"/>
      <c r="AD169" s="64">
        <f>+IF(AC169='Tabla Valoración controles'!$D$13,'Tabla Valoración controles'!$F$13,'Tabla Valoración controles'!$F$14)</f>
        <v>0</v>
      </c>
      <c r="AE169" s="66"/>
      <c r="AF169" s="67"/>
      <c r="AG169" s="65"/>
      <c r="AH169" s="67"/>
      <c r="AI169" s="65"/>
      <c r="AJ169" s="68"/>
      <c r="AK169" s="63"/>
      <c r="AL169" s="69"/>
      <c r="AM169" s="72"/>
      <c r="AN169" s="70"/>
      <c r="AO169" s="70"/>
      <c r="AP169" s="70"/>
      <c r="AQ169" s="70"/>
      <c r="AR169" s="70"/>
      <c r="AS169" s="70"/>
      <c r="AT169" s="70"/>
      <c r="AU169" s="70"/>
      <c r="AV169" s="70"/>
      <c r="AW169" s="70"/>
      <c r="AX169" s="70"/>
      <c r="AY169" s="70"/>
      <c r="AZ169" s="70"/>
      <c r="BA169" s="70"/>
      <c r="BB169" s="70"/>
      <c r="BC169" s="120">
        <f t="shared" si="140"/>
        <v>0</v>
      </c>
      <c r="BD169" s="120">
        <f t="shared" si="158"/>
        <v>0</v>
      </c>
      <c r="BE169" s="120">
        <f t="shared" si="139"/>
        <v>0.18479999999999999</v>
      </c>
      <c r="BF169" s="275"/>
      <c r="BG169" s="275"/>
      <c r="BH169" s="275"/>
      <c r="BI169" s="275"/>
      <c r="BJ169" s="323"/>
      <c r="BK169" s="272"/>
      <c r="BL169" s="267"/>
      <c r="BM169" s="124"/>
      <c r="BN169" s="123"/>
      <c r="BO169" s="124"/>
      <c r="BP169" s="124"/>
      <c r="BQ169" s="124"/>
      <c r="BR169" s="124"/>
      <c r="BS169" s="267"/>
      <c r="BT169" s="267"/>
      <c r="BU169" s="267"/>
      <c r="BV169" s="267"/>
      <c r="BW169" s="267"/>
      <c r="BX169" s="267"/>
      <c r="BY169" s="267"/>
      <c r="BZ169" s="267"/>
      <c r="CA169" s="267"/>
      <c r="CB169" s="152"/>
      <c r="CC169" s="152"/>
      <c r="CD169" s="124"/>
      <c r="CE169" s="152"/>
      <c r="CF169" s="152"/>
      <c r="CG169" s="152"/>
      <c r="CH169" s="152"/>
      <c r="CI169" s="152"/>
      <c r="CJ169" s="267"/>
      <c r="CK169" s="267"/>
      <c r="CL169" s="267"/>
      <c r="CM169" s="267"/>
      <c r="CN169" s="267"/>
      <c r="CO169" s="267"/>
      <c r="CP169" s="267"/>
      <c r="CQ169" s="267"/>
      <c r="CR169" s="267"/>
      <c r="CS169" s="70"/>
      <c r="CT169" s="70"/>
      <c r="CU169" s="70"/>
    </row>
    <row r="170" spans="1:99" ht="17.25" customHeight="1" x14ac:dyDescent="0.2">
      <c r="A170" s="238"/>
      <c r="B170" s="245"/>
      <c r="C170" s="238"/>
      <c r="D170" s="238"/>
      <c r="E170" s="245"/>
      <c r="F170" s="248"/>
      <c r="G170" s="248"/>
      <c r="H170" s="266"/>
      <c r="I170" s="248"/>
      <c r="J170" s="251"/>
      <c r="K170" s="254"/>
      <c r="L170" s="257"/>
      <c r="M170" s="260"/>
      <c r="N170" s="254"/>
      <c r="O170" s="263"/>
      <c r="P170" s="263"/>
      <c r="Q170" s="273"/>
      <c r="R170" s="62"/>
      <c r="S170" s="51"/>
      <c r="T170" s="122">
        <f>VLOOKUP(U170,FORMULAS!$A$15:$B$18,2,0)</f>
        <v>0</v>
      </c>
      <c r="U170" s="63" t="s">
        <v>164</v>
      </c>
      <c r="V170" s="64">
        <f>+IF(U170='Tabla Valoración controles'!$D$4,'Tabla Valoración controles'!$F$4,IF('208-PLA-Ft-78 Mapa Gestión'!U170='Tabla Valoración controles'!$D$5,'Tabla Valoración controles'!$F$5,IF(U170=FORMULAS!$A$10,0,'Tabla Valoración controles'!$F$6)))</f>
        <v>0</v>
      </c>
      <c r="W170" s="63"/>
      <c r="X170" s="65">
        <f>+IF(W170='Tabla Valoración controles'!$D$7,'Tabla Valoración controles'!$F$7,IF(U170=FORMULAS!$A$10,0,'Tabla Valoración controles'!$F$8))</f>
        <v>0</v>
      </c>
      <c r="Y170" s="63"/>
      <c r="Z170" s="64">
        <f>+IF(Y170='Tabla Valoración controles'!$D$9,'Tabla Valoración controles'!$F$9,IF(U170=FORMULAS!$A$10,0,'Tabla Valoración controles'!$F$10))</f>
        <v>0</v>
      </c>
      <c r="AA170" s="63"/>
      <c r="AB170" s="64">
        <f>+IF(AA170='Tabla Valoración controles'!$D$9,'Tabla Valoración controles'!$F$9,IF(W170=FORMULAS!$A$10,0,'Tabla Valoración controles'!$F$10))</f>
        <v>0</v>
      </c>
      <c r="AC170" s="63"/>
      <c r="AD170" s="64">
        <f>+IF(AC170='Tabla Valoración controles'!$D$13,'Tabla Valoración controles'!$F$13,'Tabla Valoración controles'!$F$14)</f>
        <v>0</v>
      </c>
      <c r="AE170" s="66"/>
      <c r="AF170" s="67"/>
      <c r="AG170" s="65"/>
      <c r="AH170" s="67"/>
      <c r="AI170" s="65"/>
      <c r="AJ170" s="68"/>
      <c r="AK170" s="63"/>
      <c r="AL170" s="69"/>
      <c r="AM170" s="72"/>
      <c r="AN170" s="70"/>
      <c r="AO170" s="70"/>
      <c r="AP170" s="70"/>
      <c r="AQ170" s="70"/>
      <c r="AR170" s="70"/>
      <c r="AS170" s="70"/>
      <c r="AT170" s="70"/>
      <c r="AU170" s="70"/>
      <c r="AV170" s="70"/>
      <c r="AW170" s="70"/>
      <c r="AX170" s="70"/>
      <c r="AY170" s="70"/>
      <c r="AZ170" s="70"/>
      <c r="BA170" s="70"/>
      <c r="BB170" s="70"/>
      <c r="BC170" s="120">
        <f t="shared" si="140"/>
        <v>0</v>
      </c>
      <c r="BD170" s="120">
        <f t="shared" si="158"/>
        <v>0</v>
      </c>
      <c r="BE170" s="120">
        <f t="shared" si="139"/>
        <v>0.18479999999999999</v>
      </c>
      <c r="BF170" s="275"/>
      <c r="BG170" s="275"/>
      <c r="BH170" s="275"/>
      <c r="BI170" s="275"/>
      <c r="BJ170" s="323"/>
      <c r="BK170" s="273"/>
      <c r="BL170" s="267"/>
      <c r="BM170" s="124"/>
      <c r="BN170" s="123"/>
      <c r="BO170" s="124"/>
      <c r="BP170" s="124"/>
      <c r="BQ170" s="124"/>
      <c r="BR170" s="124"/>
      <c r="BS170" s="267"/>
      <c r="BT170" s="267"/>
      <c r="BU170" s="267"/>
      <c r="BV170" s="267"/>
      <c r="BW170" s="267"/>
      <c r="BX170" s="267"/>
      <c r="BY170" s="267"/>
      <c r="BZ170" s="267"/>
      <c r="CA170" s="267"/>
      <c r="CB170" s="152"/>
      <c r="CC170" s="152"/>
      <c r="CD170" s="124"/>
      <c r="CE170" s="152"/>
      <c r="CF170" s="152"/>
      <c r="CG170" s="152"/>
      <c r="CH170" s="152"/>
      <c r="CI170" s="152"/>
      <c r="CJ170" s="267"/>
      <c r="CK170" s="267"/>
      <c r="CL170" s="267"/>
      <c r="CM170" s="267"/>
      <c r="CN170" s="267"/>
      <c r="CO170" s="267"/>
      <c r="CP170" s="267"/>
      <c r="CQ170" s="267"/>
      <c r="CR170" s="267"/>
      <c r="CS170" s="70"/>
      <c r="CT170" s="70"/>
      <c r="CU170" s="70"/>
    </row>
    <row r="171" spans="1:99" ht="242.25" x14ac:dyDescent="0.2">
      <c r="A171" s="240">
        <v>28</v>
      </c>
      <c r="B171" s="243" t="s">
        <v>179</v>
      </c>
      <c r="C171" s="236" t="str">
        <f>VLOOKUP(B171,FORMULAS!$A$30:$B$46,2,0)</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D171" s="236" t="str">
        <f>VLOOKUP(B171,FORMULAS!$A$30:$C$46,3,0)</f>
        <v xml:space="preserve">Jefe Oficina Asesora de Planeación </v>
      </c>
      <c r="E171" s="243" t="s">
        <v>280</v>
      </c>
      <c r="F171" s="246" t="s">
        <v>508</v>
      </c>
      <c r="G171" s="246" t="s">
        <v>507</v>
      </c>
      <c r="H171" s="264" t="s">
        <v>506</v>
      </c>
      <c r="I171" s="246" t="s">
        <v>111</v>
      </c>
      <c r="J171" s="249">
        <v>20</v>
      </c>
      <c r="K171" s="252" t="str">
        <f>+IF(L171=FORMULAS!$N$2,FORMULAS!$O$2,IF('208-PLA-Ft-78 Mapa Gestión'!L171:L176=FORMULAS!$N$3,FORMULAS!$O$3,IF('208-PLA-Ft-78 Mapa Gestión'!L171:L176=FORMULAS!$N$4,FORMULAS!$O$4,IF('208-PLA-Ft-78 Mapa Gestión'!L171:L176=FORMULAS!$N$5,FORMULAS!$O$5,IF('208-PLA-Ft-78 Mapa Gestión'!L171:L176=FORMULAS!$N$6,FORMULAS!$O$6)))))</f>
        <v>Baja</v>
      </c>
      <c r="L171" s="255">
        <f>+IF(J171&lt;=FORMULAS!$M$2,FORMULAS!$N$2,IF('208-PLA-Ft-78 Mapa Gestión'!J171&lt;=FORMULAS!$M$3,FORMULAS!$N$3,IF('208-PLA-Ft-78 Mapa Gestión'!J171&lt;=FORMULAS!$M$4,FORMULAS!$N$4,IF('208-PLA-Ft-78 Mapa Gestión'!J171&lt;=FORMULAS!$M$5,FORMULAS!$N$5,FORMULAS!$N$6))))</f>
        <v>0.4</v>
      </c>
      <c r="M171" s="258" t="s">
        <v>90</v>
      </c>
      <c r="N171" s="252" t="str">
        <f>+IF(M171=FORMULAS!$H$2,FORMULAS!$I$2,IF('208-PLA-Ft-78 Mapa Gestión'!M171:M176=FORMULAS!$H$3,FORMULAS!$I$3,IF('208-PLA-Ft-78 Mapa Gestión'!M171:M176=FORMULAS!$H$4,FORMULAS!$I$4,IF('208-PLA-Ft-78 Mapa Gestión'!M171:M176=FORMULAS!$H$5,FORMULAS!$I$5,IF('208-PLA-Ft-78 Mapa Gestión'!M171:M176=FORMULAS!$H$6,FORMULAS!$I$6,IF('208-PLA-Ft-78 Mapa Gestión'!M171:M176=FORMULAS!$H$7,FORMULAS!$I$7,IF('208-PLA-Ft-78 Mapa Gestión'!M171:M176=FORMULAS!$H$8,FORMULAS!$I$8,IF('208-PLA-Ft-78 Mapa Gestión'!M171:M176=FORMULAS!$H$9,FORMULAS!$I$9,IF('208-PLA-Ft-78 Mapa Gestión'!M171:M176=FORMULAS!$H$10,FORMULAS!$I$10,IF('208-PLA-Ft-78 Mapa Gestión'!M171:M176=FORMULAS!$H$11,FORMULAS!$I$11))))))))))</f>
        <v>Leve</v>
      </c>
      <c r="O171" s="261">
        <f>VLOOKUP(N171,FORMULAS!$I$1:$J$6,2,0)</f>
        <v>0.2</v>
      </c>
      <c r="P171" s="261" t="str">
        <f t="shared" ref="P171" si="159">CONCATENATE(N171,K171)</f>
        <v>LeveBaja</v>
      </c>
      <c r="Q171" s="271" t="str">
        <f>VLOOKUP(P171,FORMULAS!$K$17:$L$42,2,0)</f>
        <v>Bajo</v>
      </c>
      <c r="R171" s="62">
        <v>1</v>
      </c>
      <c r="S171" s="51" t="s">
        <v>562</v>
      </c>
      <c r="T171" s="122" t="str">
        <f>VLOOKUP(U171,FORMULAS!$A$15:$B$18,2,0)</f>
        <v>Probabilidad</v>
      </c>
      <c r="U171" s="63" t="s">
        <v>13</v>
      </c>
      <c r="V171" s="64">
        <f>+IF(U171='Tabla Valoración controles'!$D$4,'Tabla Valoración controles'!$F$4,IF('208-PLA-Ft-78 Mapa Gestión'!U171='Tabla Valoración controles'!$D$5,'Tabla Valoración controles'!$F$5,IF(U171=FORMULAS!$A$10,0,'Tabla Valoración controles'!$F$6)))</f>
        <v>0.25</v>
      </c>
      <c r="W171" s="63" t="s">
        <v>8</v>
      </c>
      <c r="X171" s="65">
        <f>+IF(W171='Tabla Valoración controles'!$D$7,'Tabla Valoración controles'!$F$7,IF(U171=FORMULAS!$A$10,0,'Tabla Valoración controles'!$F$8))</f>
        <v>0.15</v>
      </c>
      <c r="Y171" s="63" t="s">
        <v>18</v>
      </c>
      <c r="Z171" s="64">
        <f>+IF(Y171='Tabla Valoración controles'!$D$9,'Tabla Valoración controles'!$F$9,IF(U171=FORMULAS!$A$10,0,'Tabla Valoración controles'!$F$10))</f>
        <v>0</v>
      </c>
      <c r="AA171" s="63" t="s">
        <v>21</v>
      </c>
      <c r="AB171" s="64">
        <f>+IF(AA171='Tabla Valoración controles'!$D$9,'Tabla Valoración controles'!$F$9,IF(W171=FORMULAS!$A$10,0,'Tabla Valoración controles'!$F$10))</f>
        <v>0</v>
      </c>
      <c r="AC171" s="63" t="s">
        <v>102</v>
      </c>
      <c r="AD171" s="64">
        <f>+IF(AC171='Tabla Valoración controles'!$D$13,'Tabla Valoración controles'!$F$13,'Tabla Valoración controles'!$F$14)</f>
        <v>0</v>
      </c>
      <c r="AE171" s="66"/>
      <c r="AF171" s="67"/>
      <c r="AG171" s="65"/>
      <c r="AH171" s="67"/>
      <c r="AI171" s="65"/>
      <c r="AJ171" s="68"/>
      <c r="AK171" s="63"/>
      <c r="AL171" s="69"/>
      <c r="AM171" s="72"/>
      <c r="AN171" s="70"/>
      <c r="AO171" s="70"/>
      <c r="AP171" s="70"/>
      <c r="AQ171" s="70"/>
      <c r="AR171" s="70"/>
      <c r="AS171" s="70"/>
      <c r="AT171" s="70"/>
      <c r="AU171" s="70"/>
      <c r="AV171" s="70"/>
      <c r="AW171" s="70"/>
      <c r="AX171" s="70"/>
      <c r="AY171" s="70"/>
      <c r="AZ171" s="70"/>
      <c r="BA171" s="70"/>
      <c r="BB171" s="70"/>
      <c r="BC171" s="120">
        <f t="shared" si="140"/>
        <v>0.4</v>
      </c>
      <c r="BD171" s="120">
        <f>+IF(T171=FORMULAS!$A$8,'208-PLA-Ft-78 Mapa Gestión'!BC171*'208-PLA-Ft-78 Mapa Gestión'!L171:L176,'208-PLA-Ft-78 Mapa Gestión'!BC171*'208-PLA-Ft-78 Mapa Gestión'!O171:O176)</f>
        <v>0.16000000000000003</v>
      </c>
      <c r="BE171" s="120">
        <f>+IF(T171=FORMULAS!$A$8,'208-PLA-Ft-78 Mapa Gestión'!L171:L176-'208-PLA-Ft-78 Mapa Gestión'!BD171,0)</f>
        <v>0.24</v>
      </c>
      <c r="BF171" s="274">
        <f t="shared" ref="BF171" si="160">+BE176</f>
        <v>0.24</v>
      </c>
      <c r="BG171" s="274" t="str">
        <f>+IF(BF171&lt;=FORMULAS!$N$2,FORMULAS!$O$2,IF(BF171&lt;=FORMULAS!$N$3,FORMULAS!$O$3,IF(BF171&lt;=FORMULAS!$N$4,FORMULAS!$O$4,IF(BF171&lt;=FORMULAS!$N$5,FORMULAS!$O$5,FORMULAS!O174))))</f>
        <v>Baja</v>
      </c>
      <c r="BH171" s="274" t="str">
        <f>+IF(T171=FORMULAS!$A$9,BE176,'208-PLA-Ft-78 Mapa Gestión'!N171:N176)</f>
        <v>Leve</v>
      </c>
      <c r="BI171" s="274">
        <f>+IF(T171=FORMULAS!B177,'208-PLA-Ft-78 Mapa Gestión'!BE176,'208-PLA-Ft-78 Mapa Gestión'!O171:O176)</f>
        <v>0.2</v>
      </c>
      <c r="BJ171" s="323" t="str">
        <f t="shared" ref="BJ171" si="161">CONCATENATE(BH171,BG171)</f>
        <v>LeveBaja</v>
      </c>
      <c r="BK171" s="271" t="str">
        <f>VLOOKUP(BJ171,FORMULAS!$K$17:$L$42,2,0)</f>
        <v>Bajo</v>
      </c>
      <c r="BL171" s="328" t="s">
        <v>171</v>
      </c>
      <c r="BM171" s="239" t="s">
        <v>509</v>
      </c>
      <c r="BN171" s="239" t="s">
        <v>510</v>
      </c>
      <c r="BO171" s="331">
        <v>44197</v>
      </c>
      <c r="BP171" s="331">
        <v>44561</v>
      </c>
      <c r="BQ171" s="239" t="s">
        <v>563</v>
      </c>
      <c r="BR171" s="239" t="s">
        <v>418</v>
      </c>
      <c r="BS171" s="267" t="s">
        <v>256</v>
      </c>
      <c r="BT171" s="267"/>
      <c r="BU171" s="267"/>
      <c r="BV171" s="267"/>
      <c r="BW171" s="267"/>
      <c r="BX171" s="267"/>
      <c r="BY171" s="267"/>
      <c r="BZ171" s="267"/>
      <c r="CA171" s="267"/>
      <c r="CB171" s="170">
        <v>2</v>
      </c>
      <c r="CC171" s="124" t="s">
        <v>806</v>
      </c>
      <c r="CD171" s="173">
        <v>2</v>
      </c>
      <c r="CE171" s="124" t="s">
        <v>807</v>
      </c>
      <c r="CF171" s="169" t="s">
        <v>480</v>
      </c>
      <c r="CG171" s="124" t="s">
        <v>808</v>
      </c>
      <c r="CH171" s="170">
        <v>4</v>
      </c>
      <c r="CI171" s="124" t="s">
        <v>809</v>
      </c>
      <c r="CJ171" s="267"/>
      <c r="CK171" s="267"/>
      <c r="CL171" s="267"/>
      <c r="CM171" s="267"/>
      <c r="CN171" s="267"/>
      <c r="CO171" s="267"/>
      <c r="CP171" s="267"/>
      <c r="CQ171" s="267"/>
      <c r="CR171" s="239" t="s">
        <v>457</v>
      </c>
      <c r="CS171" s="190">
        <v>44446</v>
      </c>
      <c r="CT171" s="191" t="s">
        <v>38</v>
      </c>
      <c r="CU171" s="123" t="s">
        <v>670</v>
      </c>
    </row>
    <row r="172" spans="1:99" ht="17.25" customHeight="1" x14ac:dyDescent="0.2">
      <c r="A172" s="241"/>
      <c r="B172" s="244"/>
      <c r="C172" s="237"/>
      <c r="D172" s="237"/>
      <c r="E172" s="244"/>
      <c r="F172" s="247"/>
      <c r="G172" s="247"/>
      <c r="H172" s="265"/>
      <c r="I172" s="247"/>
      <c r="J172" s="250"/>
      <c r="K172" s="253"/>
      <c r="L172" s="256"/>
      <c r="M172" s="259"/>
      <c r="N172" s="253"/>
      <c r="O172" s="262"/>
      <c r="P172" s="262"/>
      <c r="Q172" s="272"/>
      <c r="R172" s="62"/>
      <c r="S172" s="51"/>
      <c r="T172" s="122">
        <f>VLOOKUP(U172,FORMULAS!$A$15:$B$18,2,0)</f>
        <v>0</v>
      </c>
      <c r="U172" s="63" t="s">
        <v>164</v>
      </c>
      <c r="V172" s="64">
        <f>+IF(U172='Tabla Valoración controles'!$D$4,'Tabla Valoración controles'!$F$4,IF('208-PLA-Ft-78 Mapa Gestión'!U172='Tabla Valoración controles'!$D$5,'Tabla Valoración controles'!$F$5,IF(U172=FORMULAS!$A$10,0,'Tabla Valoración controles'!$F$6)))</f>
        <v>0</v>
      </c>
      <c r="W172" s="63"/>
      <c r="X172" s="65">
        <f>+IF(W172='Tabla Valoración controles'!$D$7,'Tabla Valoración controles'!$F$7,IF(U172=FORMULAS!$A$10,0,'Tabla Valoración controles'!$F$8))</f>
        <v>0</v>
      </c>
      <c r="Y172" s="63"/>
      <c r="Z172" s="64">
        <f>+IF(Y172='Tabla Valoración controles'!$D$9,'Tabla Valoración controles'!$F$9,IF(U172=FORMULAS!$A$10,0,'Tabla Valoración controles'!$F$10))</f>
        <v>0</v>
      </c>
      <c r="AA172" s="63"/>
      <c r="AB172" s="64">
        <f>+IF(AA172='Tabla Valoración controles'!$D$9,'Tabla Valoración controles'!$F$9,IF(W172=FORMULAS!$A$10,0,'Tabla Valoración controles'!$F$10))</f>
        <v>0</v>
      </c>
      <c r="AC172" s="63"/>
      <c r="AD172" s="64">
        <f>+IF(AC172='Tabla Valoración controles'!$D$13,'Tabla Valoración controles'!$F$13,'Tabla Valoración controles'!$F$14)</f>
        <v>0</v>
      </c>
      <c r="AE172" s="66"/>
      <c r="AF172" s="67"/>
      <c r="AG172" s="65"/>
      <c r="AH172" s="67"/>
      <c r="AI172" s="65"/>
      <c r="AJ172" s="68"/>
      <c r="AK172" s="63"/>
      <c r="AL172" s="69"/>
      <c r="AM172" s="72"/>
      <c r="AN172" s="70"/>
      <c r="AO172" s="70"/>
      <c r="AP172" s="70"/>
      <c r="AQ172" s="70"/>
      <c r="AR172" s="70"/>
      <c r="AS172" s="70"/>
      <c r="AT172" s="70"/>
      <c r="AU172" s="70"/>
      <c r="AV172" s="70"/>
      <c r="AW172" s="70"/>
      <c r="AX172" s="70"/>
      <c r="AY172" s="70"/>
      <c r="AZ172" s="70"/>
      <c r="BA172" s="70"/>
      <c r="BB172" s="70"/>
      <c r="BC172" s="120">
        <f t="shared" si="140"/>
        <v>0</v>
      </c>
      <c r="BD172" s="120">
        <f t="shared" ref="BD172" si="162">+BC172*BE171</f>
        <v>0</v>
      </c>
      <c r="BE172" s="120">
        <f t="shared" ref="BE172" si="163">+BE171-BD172</f>
        <v>0.24</v>
      </c>
      <c r="BF172" s="275"/>
      <c r="BG172" s="275"/>
      <c r="BH172" s="275"/>
      <c r="BI172" s="275"/>
      <c r="BJ172" s="323"/>
      <c r="BK172" s="272"/>
      <c r="BL172" s="329"/>
      <c r="BM172" s="239"/>
      <c r="BN172" s="239"/>
      <c r="BO172" s="331"/>
      <c r="BP172" s="331"/>
      <c r="BQ172" s="239"/>
      <c r="BR172" s="239"/>
      <c r="BS172" s="267"/>
      <c r="BT172" s="267"/>
      <c r="BU172" s="267"/>
      <c r="BV172" s="267"/>
      <c r="BW172" s="267"/>
      <c r="BX172" s="267"/>
      <c r="BY172" s="267"/>
      <c r="BZ172" s="267"/>
      <c r="CA172" s="267"/>
      <c r="CB172" s="124"/>
      <c r="CC172" s="124"/>
      <c r="CD172" s="124"/>
      <c r="CE172" s="124"/>
      <c r="CF172" s="124"/>
      <c r="CG172" s="124"/>
      <c r="CH172" s="124"/>
      <c r="CI172" s="124"/>
      <c r="CJ172" s="267"/>
      <c r="CK172" s="267"/>
      <c r="CL172" s="267"/>
      <c r="CM172" s="267"/>
      <c r="CN172" s="267"/>
      <c r="CO172" s="267"/>
      <c r="CP172" s="267"/>
      <c r="CQ172" s="267"/>
      <c r="CR172" s="239"/>
      <c r="CS172" s="190"/>
      <c r="CT172" s="70"/>
      <c r="CU172" s="70"/>
    </row>
    <row r="173" spans="1:99" ht="17.25" customHeight="1" x14ac:dyDescent="0.2">
      <c r="A173" s="241"/>
      <c r="B173" s="244"/>
      <c r="C173" s="237"/>
      <c r="D173" s="237"/>
      <c r="E173" s="244"/>
      <c r="F173" s="247"/>
      <c r="G173" s="247"/>
      <c r="H173" s="265"/>
      <c r="I173" s="247"/>
      <c r="J173" s="250"/>
      <c r="K173" s="253"/>
      <c r="L173" s="256"/>
      <c r="M173" s="259"/>
      <c r="N173" s="253"/>
      <c r="O173" s="262"/>
      <c r="P173" s="262"/>
      <c r="Q173" s="272"/>
      <c r="R173" s="62"/>
      <c r="S173" s="51"/>
      <c r="T173" s="122">
        <f>VLOOKUP(U173,FORMULAS!$A$15:$B$18,2,0)</f>
        <v>0</v>
      </c>
      <c r="U173" s="63" t="s">
        <v>164</v>
      </c>
      <c r="V173" s="64">
        <f>+IF(U173='Tabla Valoración controles'!$D$4,'Tabla Valoración controles'!$F$4,IF('208-PLA-Ft-78 Mapa Gestión'!U173='Tabla Valoración controles'!$D$5,'Tabla Valoración controles'!$F$5,IF(U173=FORMULAS!$A$10,0,'Tabla Valoración controles'!$F$6)))</f>
        <v>0</v>
      </c>
      <c r="W173" s="63"/>
      <c r="X173" s="65">
        <f>+IF(W173='Tabla Valoración controles'!$D$7,'Tabla Valoración controles'!$F$7,IF(U173=FORMULAS!$A$10,0,'Tabla Valoración controles'!$F$8))</f>
        <v>0</v>
      </c>
      <c r="Y173" s="63"/>
      <c r="Z173" s="64">
        <f>+IF(Y173='Tabla Valoración controles'!$D$9,'Tabla Valoración controles'!$F$9,IF(U173=FORMULAS!$A$10,0,'Tabla Valoración controles'!$F$10))</f>
        <v>0</v>
      </c>
      <c r="AA173" s="63"/>
      <c r="AB173" s="64">
        <f>+IF(AA173='Tabla Valoración controles'!$D$9,'Tabla Valoración controles'!$F$9,IF(W173=FORMULAS!$A$10,0,'Tabla Valoración controles'!$F$10))</f>
        <v>0</v>
      </c>
      <c r="AC173" s="63"/>
      <c r="AD173" s="64">
        <f>+IF(AC173='Tabla Valoración controles'!$D$13,'Tabla Valoración controles'!$F$13,'Tabla Valoración controles'!$F$14)</f>
        <v>0</v>
      </c>
      <c r="AE173" s="66"/>
      <c r="AF173" s="67"/>
      <c r="AG173" s="65"/>
      <c r="AH173" s="67"/>
      <c r="AI173" s="65"/>
      <c r="AJ173" s="68"/>
      <c r="AK173" s="63"/>
      <c r="AL173" s="69"/>
      <c r="AM173" s="72"/>
      <c r="AN173" s="70"/>
      <c r="AO173" s="70"/>
      <c r="AP173" s="70"/>
      <c r="AQ173" s="70"/>
      <c r="AR173" s="70"/>
      <c r="AS173" s="70"/>
      <c r="AT173" s="70"/>
      <c r="AU173" s="70"/>
      <c r="AV173" s="70"/>
      <c r="AW173" s="70"/>
      <c r="AX173" s="70"/>
      <c r="AY173" s="70"/>
      <c r="AZ173" s="70"/>
      <c r="BA173" s="70"/>
      <c r="BB173" s="70"/>
      <c r="BC173" s="120">
        <f t="shared" si="140"/>
        <v>0</v>
      </c>
      <c r="BD173" s="120">
        <f t="shared" ref="BD173:BD176" si="164">+BD172*BC173</f>
        <v>0</v>
      </c>
      <c r="BE173" s="120">
        <f t="shared" si="139"/>
        <v>0.24</v>
      </c>
      <c r="BF173" s="275"/>
      <c r="BG173" s="275"/>
      <c r="BH173" s="275"/>
      <c r="BI173" s="275"/>
      <c r="BJ173" s="323"/>
      <c r="BK173" s="272"/>
      <c r="BL173" s="329"/>
      <c r="BM173" s="239"/>
      <c r="BN173" s="239"/>
      <c r="BO173" s="331"/>
      <c r="BP173" s="331"/>
      <c r="BQ173" s="239"/>
      <c r="BR173" s="239"/>
      <c r="BS173" s="267"/>
      <c r="BT173" s="267"/>
      <c r="BU173" s="267"/>
      <c r="BV173" s="267"/>
      <c r="BW173" s="267"/>
      <c r="BX173" s="267"/>
      <c r="BY173" s="267"/>
      <c r="BZ173" s="267"/>
      <c r="CA173" s="267"/>
      <c r="CB173" s="124"/>
      <c r="CC173" s="124"/>
      <c r="CD173" s="124"/>
      <c r="CE173" s="124"/>
      <c r="CF173" s="124"/>
      <c r="CG173" s="124"/>
      <c r="CH173" s="124"/>
      <c r="CI173" s="124"/>
      <c r="CJ173" s="267"/>
      <c r="CK173" s="267"/>
      <c r="CL173" s="267"/>
      <c r="CM173" s="267"/>
      <c r="CN173" s="267"/>
      <c r="CO173" s="267"/>
      <c r="CP173" s="267"/>
      <c r="CQ173" s="267"/>
      <c r="CR173" s="239"/>
      <c r="CS173" s="70"/>
      <c r="CT173" s="70"/>
      <c r="CU173" s="70"/>
    </row>
    <row r="174" spans="1:99" ht="17.25" customHeight="1" x14ac:dyDescent="0.2">
      <c r="A174" s="241"/>
      <c r="B174" s="244"/>
      <c r="C174" s="237"/>
      <c r="D174" s="237"/>
      <c r="E174" s="244"/>
      <c r="F174" s="247"/>
      <c r="G174" s="247"/>
      <c r="H174" s="265"/>
      <c r="I174" s="247"/>
      <c r="J174" s="250"/>
      <c r="K174" s="253"/>
      <c r="L174" s="256"/>
      <c r="M174" s="259"/>
      <c r="N174" s="253"/>
      <c r="O174" s="262"/>
      <c r="P174" s="262"/>
      <c r="Q174" s="272"/>
      <c r="R174" s="62"/>
      <c r="S174" s="51"/>
      <c r="T174" s="122">
        <f>VLOOKUP(U174,FORMULAS!$A$15:$B$18,2,0)</f>
        <v>0</v>
      </c>
      <c r="U174" s="63" t="s">
        <v>164</v>
      </c>
      <c r="V174" s="64">
        <f>+IF(U174='Tabla Valoración controles'!$D$4,'Tabla Valoración controles'!$F$4,IF('208-PLA-Ft-78 Mapa Gestión'!U174='Tabla Valoración controles'!$D$5,'Tabla Valoración controles'!$F$5,IF(U174=FORMULAS!$A$10,0,'Tabla Valoración controles'!$F$6)))</f>
        <v>0</v>
      </c>
      <c r="W174" s="63"/>
      <c r="X174" s="65">
        <f>+IF(W174='Tabla Valoración controles'!$D$7,'Tabla Valoración controles'!$F$7,IF(U174=FORMULAS!$A$10,0,'Tabla Valoración controles'!$F$8))</f>
        <v>0</v>
      </c>
      <c r="Y174" s="63"/>
      <c r="Z174" s="64">
        <f>+IF(Y174='Tabla Valoración controles'!$D$9,'Tabla Valoración controles'!$F$9,IF(U174=FORMULAS!$A$10,0,'Tabla Valoración controles'!$F$10))</f>
        <v>0</v>
      </c>
      <c r="AA174" s="63"/>
      <c r="AB174" s="64">
        <f>+IF(AA174='Tabla Valoración controles'!$D$9,'Tabla Valoración controles'!$F$9,IF(W174=FORMULAS!$A$10,0,'Tabla Valoración controles'!$F$10))</f>
        <v>0</v>
      </c>
      <c r="AC174" s="63"/>
      <c r="AD174" s="64">
        <f>+IF(AC174='Tabla Valoración controles'!$D$13,'Tabla Valoración controles'!$F$13,'Tabla Valoración controles'!$F$14)</f>
        <v>0</v>
      </c>
      <c r="AE174" s="66"/>
      <c r="AF174" s="67"/>
      <c r="AG174" s="65"/>
      <c r="AH174" s="67"/>
      <c r="AI174" s="65"/>
      <c r="AJ174" s="68"/>
      <c r="AK174" s="63"/>
      <c r="AL174" s="69"/>
      <c r="AM174" s="72"/>
      <c r="AN174" s="70"/>
      <c r="AO174" s="70"/>
      <c r="AP174" s="70"/>
      <c r="AQ174" s="70"/>
      <c r="AR174" s="70"/>
      <c r="AS174" s="70"/>
      <c r="AT174" s="70"/>
      <c r="AU174" s="70"/>
      <c r="AV174" s="70"/>
      <c r="AW174" s="70"/>
      <c r="AX174" s="70"/>
      <c r="AY174" s="70"/>
      <c r="AZ174" s="70"/>
      <c r="BA174" s="70"/>
      <c r="BB174" s="70"/>
      <c r="BC174" s="120">
        <f t="shared" si="140"/>
        <v>0</v>
      </c>
      <c r="BD174" s="120">
        <f t="shared" si="164"/>
        <v>0</v>
      </c>
      <c r="BE174" s="120">
        <f t="shared" si="139"/>
        <v>0.24</v>
      </c>
      <c r="BF174" s="275"/>
      <c r="BG174" s="275"/>
      <c r="BH174" s="275"/>
      <c r="BI174" s="275"/>
      <c r="BJ174" s="323"/>
      <c r="BK174" s="272"/>
      <c r="BL174" s="329"/>
      <c r="BM174" s="239"/>
      <c r="BN174" s="239"/>
      <c r="BO174" s="331"/>
      <c r="BP174" s="331"/>
      <c r="BQ174" s="239"/>
      <c r="BR174" s="239"/>
      <c r="BS174" s="267"/>
      <c r="BT174" s="267"/>
      <c r="BU174" s="267"/>
      <c r="BV174" s="267"/>
      <c r="BW174" s="267"/>
      <c r="BX174" s="267"/>
      <c r="BY174" s="267"/>
      <c r="BZ174" s="267"/>
      <c r="CA174" s="267"/>
      <c r="CB174" s="124"/>
      <c r="CC174" s="124"/>
      <c r="CD174" s="124"/>
      <c r="CE174" s="124"/>
      <c r="CF174" s="124"/>
      <c r="CG174" s="124"/>
      <c r="CH174" s="124"/>
      <c r="CI174" s="124"/>
      <c r="CJ174" s="267"/>
      <c r="CK174" s="267"/>
      <c r="CL174" s="267"/>
      <c r="CM174" s="267"/>
      <c r="CN174" s="267"/>
      <c r="CO174" s="267"/>
      <c r="CP174" s="267"/>
      <c r="CQ174" s="267"/>
      <c r="CR174" s="239"/>
      <c r="CS174" s="70"/>
      <c r="CT174" s="70"/>
      <c r="CU174" s="70"/>
    </row>
    <row r="175" spans="1:99" ht="17.25" customHeight="1" x14ac:dyDescent="0.2">
      <c r="A175" s="241"/>
      <c r="B175" s="244"/>
      <c r="C175" s="237"/>
      <c r="D175" s="237"/>
      <c r="E175" s="244"/>
      <c r="F175" s="247"/>
      <c r="G175" s="247"/>
      <c r="H175" s="265"/>
      <c r="I175" s="247"/>
      <c r="J175" s="250"/>
      <c r="K175" s="253"/>
      <c r="L175" s="256"/>
      <c r="M175" s="259"/>
      <c r="N175" s="253"/>
      <c r="O175" s="262"/>
      <c r="P175" s="262"/>
      <c r="Q175" s="272"/>
      <c r="R175" s="62"/>
      <c r="S175" s="51"/>
      <c r="T175" s="122">
        <f>VLOOKUP(U175,FORMULAS!$A$15:$B$18,2,0)</f>
        <v>0</v>
      </c>
      <c r="U175" s="63" t="s">
        <v>164</v>
      </c>
      <c r="V175" s="64">
        <f>+IF(U175='Tabla Valoración controles'!$D$4,'Tabla Valoración controles'!$F$4,IF('208-PLA-Ft-78 Mapa Gestión'!U175='Tabla Valoración controles'!$D$5,'Tabla Valoración controles'!$F$5,IF(U175=FORMULAS!$A$10,0,'Tabla Valoración controles'!$F$6)))</f>
        <v>0</v>
      </c>
      <c r="W175" s="63"/>
      <c r="X175" s="65">
        <f>+IF(W175='Tabla Valoración controles'!$D$7,'Tabla Valoración controles'!$F$7,IF(U175=FORMULAS!$A$10,0,'Tabla Valoración controles'!$F$8))</f>
        <v>0</v>
      </c>
      <c r="Y175" s="63"/>
      <c r="Z175" s="64">
        <f>+IF(Y175='Tabla Valoración controles'!$D$9,'Tabla Valoración controles'!$F$9,IF(U175=FORMULAS!$A$10,0,'Tabla Valoración controles'!$F$10))</f>
        <v>0</v>
      </c>
      <c r="AA175" s="63"/>
      <c r="AB175" s="64">
        <f>+IF(AA175='Tabla Valoración controles'!$D$9,'Tabla Valoración controles'!$F$9,IF(W175=FORMULAS!$A$10,0,'Tabla Valoración controles'!$F$10))</f>
        <v>0</v>
      </c>
      <c r="AC175" s="63"/>
      <c r="AD175" s="64">
        <f>+IF(AC175='Tabla Valoración controles'!$D$13,'Tabla Valoración controles'!$F$13,'Tabla Valoración controles'!$F$14)</f>
        <v>0</v>
      </c>
      <c r="AE175" s="66"/>
      <c r="AF175" s="67"/>
      <c r="AG175" s="65"/>
      <c r="AH175" s="67"/>
      <c r="AI175" s="65"/>
      <c r="AJ175" s="68"/>
      <c r="AK175" s="63"/>
      <c r="AL175" s="69"/>
      <c r="AM175" s="72"/>
      <c r="AN175" s="70"/>
      <c r="AO175" s="70"/>
      <c r="AP175" s="70"/>
      <c r="AQ175" s="70"/>
      <c r="AR175" s="70"/>
      <c r="AS175" s="70"/>
      <c r="AT175" s="70"/>
      <c r="AU175" s="70"/>
      <c r="AV175" s="70"/>
      <c r="AW175" s="70"/>
      <c r="AX175" s="70"/>
      <c r="AY175" s="70"/>
      <c r="AZ175" s="70"/>
      <c r="BA175" s="70"/>
      <c r="BB175" s="70"/>
      <c r="BC175" s="120">
        <f t="shared" si="140"/>
        <v>0</v>
      </c>
      <c r="BD175" s="120">
        <f t="shared" si="164"/>
        <v>0</v>
      </c>
      <c r="BE175" s="120">
        <f t="shared" si="139"/>
        <v>0.24</v>
      </c>
      <c r="BF175" s="275"/>
      <c r="BG175" s="275"/>
      <c r="BH175" s="275"/>
      <c r="BI175" s="275"/>
      <c r="BJ175" s="323"/>
      <c r="BK175" s="272"/>
      <c r="BL175" s="329"/>
      <c r="BM175" s="239"/>
      <c r="BN175" s="239"/>
      <c r="BO175" s="331"/>
      <c r="BP175" s="331"/>
      <c r="BQ175" s="239"/>
      <c r="BR175" s="239"/>
      <c r="BS175" s="267"/>
      <c r="BT175" s="267"/>
      <c r="BU175" s="267"/>
      <c r="BV175" s="267"/>
      <c r="BW175" s="267"/>
      <c r="BX175" s="267"/>
      <c r="BY175" s="267"/>
      <c r="BZ175" s="267"/>
      <c r="CA175" s="267"/>
      <c r="CB175" s="124"/>
      <c r="CC175" s="124"/>
      <c r="CD175" s="124"/>
      <c r="CE175" s="124"/>
      <c r="CF175" s="124"/>
      <c r="CG175" s="124"/>
      <c r="CH175" s="124"/>
      <c r="CI175" s="124"/>
      <c r="CJ175" s="267"/>
      <c r="CK175" s="267"/>
      <c r="CL175" s="267"/>
      <c r="CM175" s="267"/>
      <c r="CN175" s="267"/>
      <c r="CO175" s="267"/>
      <c r="CP175" s="267"/>
      <c r="CQ175" s="267"/>
      <c r="CR175" s="239"/>
      <c r="CS175" s="70"/>
      <c r="CT175" s="70"/>
      <c r="CU175" s="70"/>
    </row>
    <row r="176" spans="1:99" ht="17.25" customHeight="1" x14ac:dyDescent="0.2">
      <c r="A176" s="242"/>
      <c r="B176" s="245"/>
      <c r="C176" s="238"/>
      <c r="D176" s="238"/>
      <c r="E176" s="245"/>
      <c r="F176" s="248"/>
      <c r="G176" s="248"/>
      <c r="H176" s="266"/>
      <c r="I176" s="248"/>
      <c r="J176" s="251"/>
      <c r="K176" s="254"/>
      <c r="L176" s="257"/>
      <c r="M176" s="260"/>
      <c r="N176" s="254"/>
      <c r="O176" s="263"/>
      <c r="P176" s="263"/>
      <c r="Q176" s="273"/>
      <c r="R176" s="62"/>
      <c r="S176" s="51"/>
      <c r="T176" s="122">
        <f>VLOOKUP(U176,FORMULAS!$A$15:$B$18,2,0)</f>
        <v>0</v>
      </c>
      <c r="U176" s="63" t="s">
        <v>164</v>
      </c>
      <c r="V176" s="64">
        <f>+IF(U176='Tabla Valoración controles'!$D$4,'Tabla Valoración controles'!$F$4,IF('208-PLA-Ft-78 Mapa Gestión'!U176='Tabla Valoración controles'!$D$5,'Tabla Valoración controles'!$F$5,IF(U176=FORMULAS!$A$10,0,'Tabla Valoración controles'!$F$6)))</f>
        <v>0</v>
      </c>
      <c r="W176" s="63"/>
      <c r="X176" s="65">
        <f>+IF(W176='Tabla Valoración controles'!$D$7,'Tabla Valoración controles'!$F$7,IF(U176=FORMULAS!$A$10,0,'Tabla Valoración controles'!$F$8))</f>
        <v>0</v>
      </c>
      <c r="Y176" s="63"/>
      <c r="Z176" s="64">
        <f>+IF(Y176='Tabla Valoración controles'!$D$9,'Tabla Valoración controles'!$F$9,IF(U176=FORMULAS!$A$10,0,'Tabla Valoración controles'!$F$10))</f>
        <v>0</v>
      </c>
      <c r="AA176" s="63"/>
      <c r="AB176" s="64">
        <f>+IF(AA176='Tabla Valoración controles'!$D$9,'Tabla Valoración controles'!$F$9,IF(W176=FORMULAS!$A$10,0,'Tabla Valoración controles'!$F$10))</f>
        <v>0</v>
      </c>
      <c r="AC176" s="63"/>
      <c r="AD176" s="64">
        <f>+IF(AC176='Tabla Valoración controles'!$D$13,'Tabla Valoración controles'!$F$13,'Tabla Valoración controles'!$F$14)</f>
        <v>0</v>
      </c>
      <c r="AE176" s="66"/>
      <c r="AF176" s="67"/>
      <c r="AG176" s="65"/>
      <c r="AH176" s="67"/>
      <c r="AI176" s="65"/>
      <c r="AJ176" s="68"/>
      <c r="AK176" s="63"/>
      <c r="AL176" s="69"/>
      <c r="AM176" s="72"/>
      <c r="AN176" s="70"/>
      <c r="AO176" s="70"/>
      <c r="AP176" s="70"/>
      <c r="AQ176" s="70"/>
      <c r="AR176" s="70"/>
      <c r="AS176" s="70"/>
      <c r="AT176" s="70"/>
      <c r="AU176" s="70"/>
      <c r="AV176" s="70"/>
      <c r="AW176" s="70"/>
      <c r="AX176" s="70"/>
      <c r="AY176" s="70"/>
      <c r="AZ176" s="70"/>
      <c r="BA176" s="70"/>
      <c r="BB176" s="70"/>
      <c r="BC176" s="120">
        <f t="shared" si="140"/>
        <v>0</v>
      </c>
      <c r="BD176" s="120">
        <f t="shared" si="164"/>
        <v>0</v>
      </c>
      <c r="BE176" s="120">
        <f t="shared" si="139"/>
        <v>0.24</v>
      </c>
      <c r="BF176" s="275"/>
      <c r="BG176" s="275"/>
      <c r="BH176" s="275"/>
      <c r="BI176" s="275"/>
      <c r="BJ176" s="323"/>
      <c r="BK176" s="273"/>
      <c r="BL176" s="330"/>
      <c r="BM176" s="239"/>
      <c r="BN176" s="239"/>
      <c r="BO176" s="331"/>
      <c r="BP176" s="331"/>
      <c r="BQ176" s="239"/>
      <c r="BR176" s="239"/>
      <c r="BS176" s="267"/>
      <c r="BT176" s="267"/>
      <c r="BU176" s="267"/>
      <c r="BV176" s="267"/>
      <c r="BW176" s="267"/>
      <c r="BX176" s="267"/>
      <c r="BY176" s="267"/>
      <c r="BZ176" s="267"/>
      <c r="CA176" s="267"/>
      <c r="CB176" s="124"/>
      <c r="CC176" s="124"/>
      <c r="CD176" s="124"/>
      <c r="CE176" s="124"/>
      <c r="CF176" s="124"/>
      <c r="CG176" s="124"/>
      <c r="CH176" s="124"/>
      <c r="CI176" s="124"/>
      <c r="CJ176" s="267"/>
      <c r="CK176" s="267"/>
      <c r="CL176" s="267"/>
      <c r="CM176" s="267"/>
      <c r="CN176" s="267"/>
      <c r="CO176" s="267"/>
      <c r="CP176" s="267"/>
      <c r="CQ176" s="267"/>
      <c r="CR176" s="239"/>
      <c r="CS176" s="70"/>
      <c r="CT176" s="70"/>
      <c r="CU176" s="70"/>
    </row>
    <row r="177" spans="1:99" ht="119.25" customHeight="1" x14ac:dyDescent="0.2">
      <c r="A177" s="236">
        <v>29</v>
      </c>
      <c r="B177" s="243" t="s">
        <v>196</v>
      </c>
      <c r="C177" s="236" t="str">
        <f>VLOOKUP(B177,FORMULAS!$A$30:$B$46,2,0)</f>
        <v>Programar, registrar y controlar los recursos financieros de la Entidad, con el propósito de garantizar la calidad, confiabilidad, razonabilidad y oportunidad de la información financiera.</v>
      </c>
      <c r="D177" s="236" t="str">
        <f>VLOOKUP(B177,FORMULAS!$A$30:$C$46,3,0)</f>
        <v>Subdirector Financiero</v>
      </c>
      <c r="E177" s="243" t="s">
        <v>114</v>
      </c>
      <c r="F177" s="246" t="s">
        <v>511</v>
      </c>
      <c r="G177" s="246" t="s">
        <v>564</v>
      </c>
      <c r="H177" s="268" t="s">
        <v>565</v>
      </c>
      <c r="I177" s="246" t="s">
        <v>281</v>
      </c>
      <c r="J177" s="249">
        <v>700</v>
      </c>
      <c r="K177" s="252" t="str">
        <f>+IF(L177=FORMULAS!$N$2,FORMULAS!$O$2,IF('208-PLA-Ft-78 Mapa Gestión'!L177:L182=FORMULAS!$N$3,FORMULAS!$O$3,IF('208-PLA-Ft-78 Mapa Gestión'!L177:L182=FORMULAS!$N$4,FORMULAS!$O$4,IF('208-PLA-Ft-78 Mapa Gestión'!L177:L182=FORMULAS!$N$5,FORMULAS!$O$5,IF('208-PLA-Ft-78 Mapa Gestión'!L177:L182=FORMULAS!$N$6,FORMULAS!$O$6)))))</f>
        <v>Alta</v>
      </c>
      <c r="L177" s="255">
        <f>+IF(J177&lt;=FORMULAS!$M$2,FORMULAS!$N$2,IF('208-PLA-Ft-78 Mapa Gestión'!J177&lt;=FORMULAS!$M$3,FORMULAS!$N$3,IF('208-PLA-Ft-78 Mapa Gestión'!J177&lt;=FORMULAS!$M$4,FORMULAS!$N$4,IF('208-PLA-Ft-78 Mapa Gestión'!J177&lt;=FORMULAS!$M$5,FORMULAS!$N$5,FORMULAS!$N$6))))</f>
        <v>0.8</v>
      </c>
      <c r="M177" s="258" t="s">
        <v>87</v>
      </c>
      <c r="N177" s="252" t="str">
        <f>+IF(M177=FORMULAS!$H$2,FORMULAS!$I$2,IF('208-PLA-Ft-78 Mapa Gestión'!M177:M182=FORMULAS!$H$3,FORMULAS!$I$3,IF('208-PLA-Ft-78 Mapa Gestión'!M177:M182=FORMULAS!$H$4,FORMULAS!$I$4,IF('208-PLA-Ft-78 Mapa Gestión'!M177:M182=FORMULAS!$H$5,FORMULAS!$I$5,IF('208-PLA-Ft-78 Mapa Gestión'!M177:M182=FORMULAS!$H$6,FORMULAS!$I$6,IF('208-PLA-Ft-78 Mapa Gestión'!M177:M182=FORMULAS!$H$7,FORMULAS!$I$7,IF('208-PLA-Ft-78 Mapa Gestión'!M177:M182=FORMULAS!$H$8,FORMULAS!$I$8,IF('208-PLA-Ft-78 Mapa Gestión'!M177:M182=FORMULAS!$H$9,FORMULAS!$I$9,IF('208-PLA-Ft-78 Mapa Gestión'!M177:M182=FORMULAS!$H$10,FORMULAS!$I$10,IF('208-PLA-Ft-78 Mapa Gestión'!M177:M182=FORMULAS!$H$11,FORMULAS!$I$11))))))))))</f>
        <v>Moderado</v>
      </c>
      <c r="O177" s="261">
        <f>VLOOKUP(N177,FORMULAS!$I$1:$J$6,2,0)</f>
        <v>0.6</v>
      </c>
      <c r="P177" s="261" t="str">
        <f t="shared" ref="P177" si="165">CONCATENATE(N177,K177)</f>
        <v>ModeradoAlta</v>
      </c>
      <c r="Q177" s="271" t="str">
        <f>VLOOKUP(P177,FORMULAS!$K$17:$L$42,2,0)</f>
        <v>Alto</v>
      </c>
      <c r="R177" s="62">
        <v>1</v>
      </c>
      <c r="S177" s="51" t="s">
        <v>566</v>
      </c>
      <c r="T177" s="122" t="str">
        <f>VLOOKUP(U177,FORMULAS!$A$15:$B$18,2,0)</f>
        <v>Probabilidad</v>
      </c>
      <c r="U177" s="63" t="s">
        <v>14</v>
      </c>
      <c r="V177" s="64">
        <f>+IF(U177='Tabla Valoración controles'!$D$4,'Tabla Valoración controles'!$F$4,IF('208-PLA-Ft-78 Mapa Gestión'!U177='Tabla Valoración controles'!$D$5,'Tabla Valoración controles'!$F$5,IF(U177=FORMULAS!$A$10,0,'Tabla Valoración controles'!$F$6)))</f>
        <v>0.15</v>
      </c>
      <c r="W177" s="63" t="s">
        <v>8</v>
      </c>
      <c r="X177" s="65">
        <f>+IF(W177='Tabla Valoración controles'!$D$7,'Tabla Valoración controles'!$F$7,IF(U177=FORMULAS!$A$10,0,'Tabla Valoración controles'!$F$8))</f>
        <v>0.15</v>
      </c>
      <c r="Y177" s="63" t="s">
        <v>19</v>
      </c>
      <c r="Z177" s="64">
        <f>+IF(Y177='Tabla Valoración controles'!$D$9,'Tabla Valoración controles'!$F$9,IF(U177=FORMULAS!$A$10,0,'Tabla Valoración controles'!$F$10))</f>
        <v>0</v>
      </c>
      <c r="AA177" s="63" t="s">
        <v>22</v>
      </c>
      <c r="AB177" s="64">
        <f>+IF(AA177='Tabla Valoración controles'!$D$9,'Tabla Valoración controles'!$F$9,IF(W177=FORMULAS!$A$10,0,'Tabla Valoración controles'!$F$10))</f>
        <v>0</v>
      </c>
      <c r="AC177" s="63" t="s">
        <v>102</v>
      </c>
      <c r="AD177" s="64">
        <f>+IF(AC177='Tabla Valoración controles'!$D$13,'Tabla Valoración controles'!$F$13,'Tabla Valoración controles'!$F$14)</f>
        <v>0</v>
      </c>
      <c r="AE177" s="66"/>
      <c r="AF177" s="67"/>
      <c r="AG177" s="65"/>
      <c r="AH177" s="67"/>
      <c r="AI177" s="65"/>
      <c r="AJ177" s="68"/>
      <c r="AK177" s="63"/>
      <c r="AL177" s="69"/>
      <c r="AM177" s="72"/>
      <c r="AN177" s="70"/>
      <c r="AO177" s="70"/>
      <c r="AP177" s="70"/>
      <c r="AQ177" s="70"/>
      <c r="AR177" s="70"/>
      <c r="AS177" s="70"/>
      <c r="AT177" s="70"/>
      <c r="AU177" s="70"/>
      <c r="AV177" s="70"/>
      <c r="AW177" s="70"/>
      <c r="AX177" s="70"/>
      <c r="AY177" s="70"/>
      <c r="AZ177" s="70"/>
      <c r="BA177" s="70"/>
      <c r="BB177" s="70"/>
      <c r="BC177" s="120">
        <f t="shared" si="140"/>
        <v>0.3</v>
      </c>
      <c r="BD177" s="120">
        <f>+IF(T177=FORMULAS!$A$8,'208-PLA-Ft-78 Mapa Gestión'!BC177*'208-PLA-Ft-78 Mapa Gestión'!L177:L182,'208-PLA-Ft-78 Mapa Gestión'!BC177*'208-PLA-Ft-78 Mapa Gestión'!O177:O182)</f>
        <v>0.24</v>
      </c>
      <c r="BE177" s="120">
        <f>+IF(T177=FORMULAS!$A$8,'208-PLA-Ft-78 Mapa Gestión'!L177:L182-'208-PLA-Ft-78 Mapa Gestión'!BD177,0)</f>
        <v>0.56000000000000005</v>
      </c>
      <c r="BF177" s="320">
        <f t="shared" ref="BF177" si="166">+BE182</f>
        <v>0.56000000000000005</v>
      </c>
      <c r="BG177" s="320" t="str">
        <f>+IF(BF177&lt;=FORMULAS!$N$2,FORMULAS!$O$2,IF(BF177&lt;=FORMULAS!$N$3,FORMULAS!$O$3,IF(BF177&lt;=FORMULAS!$N$4,FORMULAS!$O$4,IF(BF177&lt;=FORMULAS!$N$5,FORMULAS!$O$5,FORMULAS!O180))))</f>
        <v>Media</v>
      </c>
      <c r="BH177" s="320" t="str">
        <f>+IF(T177=FORMULAS!$A$9,BE182,'208-PLA-Ft-78 Mapa Gestión'!N177:N182)</f>
        <v>Moderado</v>
      </c>
      <c r="BI177" s="320">
        <f>+IF(T177=FORMULAS!B183,'208-PLA-Ft-78 Mapa Gestión'!BE182,'208-PLA-Ft-78 Mapa Gestión'!O177:O182)</f>
        <v>0.6</v>
      </c>
      <c r="BJ177" s="261" t="str">
        <f t="shared" ref="BJ177" si="167">CONCATENATE(BH177,BG177)</f>
        <v>ModeradoMedia</v>
      </c>
      <c r="BK177" s="271" t="str">
        <f>VLOOKUP(BJ177,FORMULAS!$K$17:$L$42,2,0)</f>
        <v>Moderado</v>
      </c>
      <c r="BL177" s="328" t="s">
        <v>171</v>
      </c>
      <c r="BM177" s="239" t="s">
        <v>512</v>
      </c>
      <c r="BN177" s="239" t="s">
        <v>489</v>
      </c>
      <c r="BO177" s="331">
        <v>44197</v>
      </c>
      <c r="BP177" s="331">
        <v>44439</v>
      </c>
      <c r="BQ177" s="239" t="s">
        <v>567</v>
      </c>
      <c r="BR177" s="239" t="s">
        <v>513</v>
      </c>
      <c r="BS177" s="267"/>
      <c r="BT177" s="267"/>
      <c r="BU177" s="267"/>
      <c r="BV177" s="267"/>
      <c r="BW177" s="267"/>
      <c r="BX177" s="267"/>
      <c r="BY177" s="267"/>
      <c r="BZ177" s="267"/>
      <c r="CA177" s="267"/>
      <c r="CB177" s="157">
        <v>1</v>
      </c>
      <c r="CC177" s="176" t="s">
        <v>633</v>
      </c>
      <c r="CD177" s="174">
        <f>3/2</f>
        <v>1.5</v>
      </c>
      <c r="CE177" s="176" t="s">
        <v>632</v>
      </c>
      <c r="CF177" s="174">
        <f>8/2</f>
        <v>4</v>
      </c>
      <c r="CG177" s="176" t="s">
        <v>632</v>
      </c>
      <c r="CH177" s="174">
        <f>9/2</f>
        <v>4.5</v>
      </c>
      <c r="CI177" s="176" t="s">
        <v>634</v>
      </c>
      <c r="CJ177" s="267"/>
      <c r="CK177" s="267"/>
      <c r="CL177" s="267"/>
      <c r="CM177" s="267"/>
      <c r="CN177" s="267"/>
      <c r="CO177" s="267"/>
      <c r="CP177" s="267"/>
      <c r="CQ177" s="267"/>
      <c r="CR177" s="239" t="s">
        <v>568</v>
      </c>
      <c r="CS177" s="190">
        <v>44446</v>
      </c>
      <c r="CT177" s="191" t="s">
        <v>665</v>
      </c>
      <c r="CU177" s="123" t="s">
        <v>692</v>
      </c>
    </row>
    <row r="178" spans="1:99" ht="17.25" customHeight="1" x14ac:dyDescent="0.2">
      <c r="A178" s="237"/>
      <c r="B178" s="244"/>
      <c r="C178" s="237"/>
      <c r="D178" s="237"/>
      <c r="E178" s="244"/>
      <c r="F178" s="247"/>
      <c r="G178" s="247"/>
      <c r="H178" s="269"/>
      <c r="I178" s="247"/>
      <c r="J178" s="250"/>
      <c r="K178" s="253"/>
      <c r="L178" s="256"/>
      <c r="M178" s="259"/>
      <c r="N178" s="253"/>
      <c r="O178" s="262"/>
      <c r="P178" s="262"/>
      <c r="Q178" s="272"/>
      <c r="R178" s="62"/>
      <c r="S178" s="51"/>
      <c r="T178" s="122">
        <f>VLOOKUP(U178,FORMULAS!$A$15:$B$18,2,0)</f>
        <v>0</v>
      </c>
      <c r="U178" s="63" t="s">
        <v>164</v>
      </c>
      <c r="V178" s="64">
        <f>+IF(U178='Tabla Valoración controles'!$D$4,'Tabla Valoración controles'!$F$4,IF('208-PLA-Ft-78 Mapa Gestión'!U178='Tabla Valoración controles'!$D$5,'Tabla Valoración controles'!$F$5,IF(U178=FORMULAS!$A$10,0,'Tabla Valoración controles'!$F$6)))</f>
        <v>0</v>
      </c>
      <c r="W178" s="63"/>
      <c r="X178" s="65">
        <f>+IF(W178='Tabla Valoración controles'!$D$7,'Tabla Valoración controles'!$F$7,IF(U178=FORMULAS!$A$10,0,'Tabla Valoración controles'!$F$8))</f>
        <v>0</v>
      </c>
      <c r="Y178" s="63"/>
      <c r="Z178" s="64">
        <f>+IF(Y178='Tabla Valoración controles'!$D$9,'Tabla Valoración controles'!$F$9,IF(U178=FORMULAS!$A$10,0,'Tabla Valoración controles'!$F$10))</f>
        <v>0</v>
      </c>
      <c r="AA178" s="63"/>
      <c r="AB178" s="64">
        <f>+IF(AA178='Tabla Valoración controles'!$D$9,'Tabla Valoración controles'!$F$9,IF(W178=FORMULAS!$A$10,0,'Tabla Valoración controles'!$F$10))</f>
        <v>0</v>
      </c>
      <c r="AC178" s="63"/>
      <c r="AD178" s="64">
        <f>+IF(AC178='Tabla Valoración controles'!$D$13,'Tabla Valoración controles'!$F$13,'Tabla Valoración controles'!$F$14)</f>
        <v>0</v>
      </c>
      <c r="AE178" s="66"/>
      <c r="AF178" s="67"/>
      <c r="AG178" s="65"/>
      <c r="AH178" s="67"/>
      <c r="AI178" s="65"/>
      <c r="AJ178" s="68"/>
      <c r="AK178" s="63"/>
      <c r="AL178" s="69"/>
      <c r="AM178" s="72"/>
      <c r="AN178" s="70"/>
      <c r="AO178" s="70"/>
      <c r="AP178" s="70"/>
      <c r="AQ178" s="70"/>
      <c r="AR178" s="70"/>
      <c r="AS178" s="70"/>
      <c r="AT178" s="70"/>
      <c r="AU178" s="70"/>
      <c r="AV178" s="70"/>
      <c r="AW178" s="70"/>
      <c r="AX178" s="70"/>
      <c r="AY178" s="70"/>
      <c r="AZ178" s="70"/>
      <c r="BA178" s="70"/>
      <c r="BB178" s="70"/>
      <c r="BC178" s="120">
        <f t="shared" si="140"/>
        <v>0</v>
      </c>
      <c r="BD178" s="120">
        <f>+BC178*BE177</f>
        <v>0</v>
      </c>
      <c r="BE178" s="120">
        <f>+BE177-BD178</f>
        <v>0.56000000000000005</v>
      </c>
      <c r="BF178" s="321"/>
      <c r="BG178" s="321"/>
      <c r="BH178" s="321"/>
      <c r="BI178" s="321"/>
      <c r="BJ178" s="262"/>
      <c r="BK178" s="272"/>
      <c r="BL178" s="329"/>
      <c r="BM178" s="239"/>
      <c r="BN178" s="239"/>
      <c r="BO178" s="331"/>
      <c r="BP178" s="331"/>
      <c r="BQ178" s="239"/>
      <c r="BR178" s="239"/>
      <c r="BS178" s="267"/>
      <c r="BT178" s="267"/>
      <c r="BU178" s="267"/>
      <c r="BV178" s="267"/>
      <c r="BW178" s="267"/>
      <c r="BX178" s="267"/>
      <c r="BY178" s="267"/>
      <c r="BZ178" s="267"/>
      <c r="CA178" s="267"/>
      <c r="CB178" s="152"/>
      <c r="CC178" s="152"/>
      <c r="CD178" s="124"/>
      <c r="CE178" s="152"/>
      <c r="CF178" s="152"/>
      <c r="CG178" s="152"/>
      <c r="CH178" s="152"/>
      <c r="CI178" s="152"/>
      <c r="CJ178" s="267"/>
      <c r="CK178" s="267"/>
      <c r="CL178" s="267"/>
      <c r="CM178" s="267"/>
      <c r="CN178" s="267"/>
      <c r="CO178" s="267"/>
      <c r="CP178" s="267"/>
      <c r="CQ178" s="267"/>
      <c r="CR178" s="239"/>
      <c r="CS178" s="70"/>
      <c r="CT178" s="70"/>
      <c r="CU178" s="70"/>
    </row>
    <row r="179" spans="1:99" ht="17.25" customHeight="1" x14ac:dyDescent="0.2">
      <c r="A179" s="237"/>
      <c r="B179" s="244"/>
      <c r="C179" s="237"/>
      <c r="D179" s="237"/>
      <c r="E179" s="244"/>
      <c r="F179" s="247"/>
      <c r="G179" s="247"/>
      <c r="H179" s="269"/>
      <c r="I179" s="247"/>
      <c r="J179" s="250"/>
      <c r="K179" s="253"/>
      <c r="L179" s="256"/>
      <c r="M179" s="259"/>
      <c r="N179" s="253"/>
      <c r="O179" s="262"/>
      <c r="P179" s="262"/>
      <c r="Q179" s="272"/>
      <c r="R179" s="62"/>
      <c r="S179" s="51"/>
      <c r="T179" s="122">
        <f>VLOOKUP(U179,FORMULAS!$A$15:$B$18,2,0)</f>
        <v>0</v>
      </c>
      <c r="U179" s="63" t="s">
        <v>164</v>
      </c>
      <c r="V179" s="64">
        <f>+IF(U179='Tabla Valoración controles'!$D$4,'Tabla Valoración controles'!$F$4,IF('208-PLA-Ft-78 Mapa Gestión'!U179='Tabla Valoración controles'!$D$5,'Tabla Valoración controles'!$F$5,IF(U179=FORMULAS!$A$10,0,'Tabla Valoración controles'!$F$6)))</f>
        <v>0</v>
      </c>
      <c r="W179" s="63"/>
      <c r="X179" s="65">
        <f>+IF(W179='Tabla Valoración controles'!$D$7,'Tabla Valoración controles'!$F$7,IF(U179=FORMULAS!$A$10,0,'Tabla Valoración controles'!$F$8))</f>
        <v>0</v>
      </c>
      <c r="Y179" s="63"/>
      <c r="Z179" s="64">
        <f>+IF(Y179='Tabla Valoración controles'!$D$9,'Tabla Valoración controles'!$F$9,IF(U179=FORMULAS!$A$10,0,'Tabla Valoración controles'!$F$10))</f>
        <v>0</v>
      </c>
      <c r="AA179" s="63"/>
      <c r="AB179" s="64">
        <f>+IF(AA179='Tabla Valoración controles'!$D$9,'Tabla Valoración controles'!$F$9,IF(W179=FORMULAS!$A$10,0,'Tabla Valoración controles'!$F$10))</f>
        <v>0</v>
      </c>
      <c r="AC179" s="63"/>
      <c r="AD179" s="64">
        <f>+IF(AC179='Tabla Valoración controles'!$D$13,'Tabla Valoración controles'!$F$13,'Tabla Valoración controles'!$F$14)</f>
        <v>0</v>
      </c>
      <c r="AE179" s="66"/>
      <c r="AF179" s="67"/>
      <c r="AG179" s="65"/>
      <c r="AH179" s="67"/>
      <c r="AI179" s="65"/>
      <c r="AJ179" s="68"/>
      <c r="AK179" s="63"/>
      <c r="AL179" s="69"/>
      <c r="AM179" s="72"/>
      <c r="AN179" s="70"/>
      <c r="AO179" s="70"/>
      <c r="AP179" s="70"/>
      <c r="AQ179" s="70"/>
      <c r="AR179" s="70"/>
      <c r="AS179" s="70"/>
      <c r="AT179" s="70"/>
      <c r="AU179" s="70"/>
      <c r="AV179" s="70"/>
      <c r="AW179" s="70"/>
      <c r="AX179" s="70"/>
      <c r="AY179" s="70"/>
      <c r="AZ179" s="70"/>
      <c r="BA179" s="70"/>
      <c r="BB179" s="70"/>
      <c r="BC179" s="120">
        <f t="shared" si="140"/>
        <v>0</v>
      </c>
      <c r="BD179" s="120">
        <f t="shared" ref="BD179:BD182" si="168">+BD178*BC179</f>
        <v>0</v>
      </c>
      <c r="BE179" s="120">
        <f t="shared" si="139"/>
        <v>0.56000000000000005</v>
      </c>
      <c r="BF179" s="321"/>
      <c r="BG179" s="321"/>
      <c r="BH179" s="321"/>
      <c r="BI179" s="321"/>
      <c r="BJ179" s="262"/>
      <c r="BK179" s="272"/>
      <c r="BL179" s="329"/>
      <c r="BM179" s="239"/>
      <c r="BN179" s="239"/>
      <c r="BO179" s="331"/>
      <c r="BP179" s="331"/>
      <c r="BQ179" s="239"/>
      <c r="BR179" s="239"/>
      <c r="BS179" s="267"/>
      <c r="BT179" s="267"/>
      <c r="BU179" s="267"/>
      <c r="BV179" s="267"/>
      <c r="BW179" s="267"/>
      <c r="BX179" s="267"/>
      <c r="BY179" s="267"/>
      <c r="BZ179" s="267"/>
      <c r="CA179" s="267"/>
      <c r="CB179" s="152"/>
      <c r="CC179" s="152"/>
      <c r="CD179" s="124"/>
      <c r="CE179" s="152"/>
      <c r="CF179" s="152"/>
      <c r="CG179" s="152"/>
      <c r="CH179" s="152"/>
      <c r="CI179" s="152"/>
      <c r="CJ179" s="267"/>
      <c r="CK179" s="267"/>
      <c r="CL179" s="267"/>
      <c r="CM179" s="267"/>
      <c r="CN179" s="267"/>
      <c r="CO179" s="267"/>
      <c r="CP179" s="267"/>
      <c r="CQ179" s="267"/>
      <c r="CR179" s="239"/>
      <c r="CS179" s="70"/>
      <c r="CT179" s="70"/>
      <c r="CU179" s="70"/>
    </row>
    <row r="180" spans="1:99" ht="17.25" customHeight="1" x14ac:dyDescent="0.2">
      <c r="A180" s="237"/>
      <c r="B180" s="244"/>
      <c r="C180" s="237"/>
      <c r="D180" s="237"/>
      <c r="E180" s="244"/>
      <c r="F180" s="247"/>
      <c r="G180" s="247"/>
      <c r="H180" s="269"/>
      <c r="I180" s="247"/>
      <c r="J180" s="250"/>
      <c r="K180" s="253"/>
      <c r="L180" s="256"/>
      <c r="M180" s="259"/>
      <c r="N180" s="253"/>
      <c r="O180" s="262"/>
      <c r="P180" s="262"/>
      <c r="Q180" s="272"/>
      <c r="R180" s="62"/>
      <c r="S180" s="51"/>
      <c r="T180" s="122">
        <f>VLOOKUP(U180,FORMULAS!$A$15:$B$18,2,0)</f>
        <v>0</v>
      </c>
      <c r="U180" s="63" t="s">
        <v>164</v>
      </c>
      <c r="V180" s="64">
        <f>+IF(U180='Tabla Valoración controles'!$D$4,'Tabla Valoración controles'!$F$4,IF('208-PLA-Ft-78 Mapa Gestión'!U180='Tabla Valoración controles'!$D$5,'Tabla Valoración controles'!$F$5,IF(U180=FORMULAS!$A$10,0,'Tabla Valoración controles'!$F$6)))</f>
        <v>0</v>
      </c>
      <c r="W180" s="63"/>
      <c r="X180" s="65">
        <f>+IF(W180='Tabla Valoración controles'!$D$7,'Tabla Valoración controles'!$F$7,IF(U180=FORMULAS!$A$10,0,'Tabla Valoración controles'!$F$8))</f>
        <v>0</v>
      </c>
      <c r="Y180" s="63"/>
      <c r="Z180" s="64">
        <f>+IF(Y180='Tabla Valoración controles'!$D$9,'Tabla Valoración controles'!$F$9,IF(U180=FORMULAS!$A$10,0,'Tabla Valoración controles'!$F$10))</f>
        <v>0</v>
      </c>
      <c r="AA180" s="63"/>
      <c r="AB180" s="64">
        <f>+IF(AA180='Tabla Valoración controles'!$D$9,'Tabla Valoración controles'!$F$9,IF(W180=FORMULAS!$A$10,0,'Tabla Valoración controles'!$F$10))</f>
        <v>0</v>
      </c>
      <c r="AC180" s="63"/>
      <c r="AD180" s="64">
        <f>+IF(AC180='Tabla Valoración controles'!$D$13,'Tabla Valoración controles'!$F$13,'Tabla Valoración controles'!$F$14)</f>
        <v>0</v>
      </c>
      <c r="AE180" s="66"/>
      <c r="AF180" s="67"/>
      <c r="AG180" s="65"/>
      <c r="AH180" s="67"/>
      <c r="AI180" s="65"/>
      <c r="AJ180" s="68"/>
      <c r="AK180" s="63"/>
      <c r="AL180" s="69"/>
      <c r="AM180" s="72"/>
      <c r="AN180" s="70"/>
      <c r="AO180" s="70"/>
      <c r="AP180" s="70"/>
      <c r="AQ180" s="70"/>
      <c r="AR180" s="70"/>
      <c r="AS180" s="70"/>
      <c r="AT180" s="70"/>
      <c r="AU180" s="70"/>
      <c r="AV180" s="70"/>
      <c r="AW180" s="70"/>
      <c r="AX180" s="70"/>
      <c r="AY180" s="70"/>
      <c r="AZ180" s="70"/>
      <c r="BA180" s="70"/>
      <c r="BB180" s="70"/>
      <c r="BC180" s="120">
        <f t="shared" si="140"/>
        <v>0</v>
      </c>
      <c r="BD180" s="120">
        <f t="shared" si="168"/>
        <v>0</v>
      </c>
      <c r="BE180" s="120">
        <f t="shared" si="139"/>
        <v>0.56000000000000005</v>
      </c>
      <c r="BF180" s="321"/>
      <c r="BG180" s="321"/>
      <c r="BH180" s="321"/>
      <c r="BI180" s="321"/>
      <c r="BJ180" s="262"/>
      <c r="BK180" s="272"/>
      <c r="BL180" s="329"/>
      <c r="BM180" s="239"/>
      <c r="BN180" s="239"/>
      <c r="BO180" s="331"/>
      <c r="BP180" s="331"/>
      <c r="BQ180" s="239"/>
      <c r="BR180" s="239"/>
      <c r="BS180" s="267"/>
      <c r="BT180" s="267"/>
      <c r="BU180" s="267"/>
      <c r="BV180" s="267"/>
      <c r="BW180" s="267"/>
      <c r="BX180" s="267"/>
      <c r="BY180" s="267"/>
      <c r="BZ180" s="267"/>
      <c r="CA180" s="267"/>
      <c r="CB180" s="152"/>
      <c r="CC180" s="152"/>
      <c r="CD180" s="124"/>
      <c r="CE180" s="152"/>
      <c r="CF180" s="152"/>
      <c r="CG180" s="152"/>
      <c r="CH180" s="152"/>
      <c r="CI180" s="152"/>
      <c r="CJ180" s="267"/>
      <c r="CK180" s="267"/>
      <c r="CL180" s="267"/>
      <c r="CM180" s="267"/>
      <c r="CN180" s="267"/>
      <c r="CO180" s="267"/>
      <c r="CP180" s="267"/>
      <c r="CQ180" s="267"/>
      <c r="CR180" s="239"/>
      <c r="CS180" s="70"/>
      <c r="CT180" s="70"/>
      <c r="CU180" s="70"/>
    </row>
    <row r="181" spans="1:99" ht="17.25" customHeight="1" x14ac:dyDescent="0.2">
      <c r="A181" s="237"/>
      <c r="B181" s="244"/>
      <c r="C181" s="237"/>
      <c r="D181" s="237"/>
      <c r="E181" s="244"/>
      <c r="F181" s="247"/>
      <c r="G181" s="247"/>
      <c r="H181" s="269"/>
      <c r="I181" s="247"/>
      <c r="J181" s="250"/>
      <c r="K181" s="253"/>
      <c r="L181" s="256"/>
      <c r="M181" s="259"/>
      <c r="N181" s="253"/>
      <c r="O181" s="262"/>
      <c r="P181" s="262"/>
      <c r="Q181" s="272"/>
      <c r="R181" s="62"/>
      <c r="S181" s="51"/>
      <c r="T181" s="122">
        <f>VLOOKUP(U181,FORMULAS!$A$15:$B$18,2,0)</f>
        <v>0</v>
      </c>
      <c r="U181" s="63" t="s">
        <v>164</v>
      </c>
      <c r="V181" s="64">
        <f>+IF(U181='Tabla Valoración controles'!$D$4,'Tabla Valoración controles'!$F$4,IF('208-PLA-Ft-78 Mapa Gestión'!U181='Tabla Valoración controles'!$D$5,'Tabla Valoración controles'!$F$5,IF(U181=FORMULAS!$A$10,0,'Tabla Valoración controles'!$F$6)))</f>
        <v>0</v>
      </c>
      <c r="W181" s="63"/>
      <c r="X181" s="65">
        <f>+IF(W181='Tabla Valoración controles'!$D$7,'Tabla Valoración controles'!$F$7,IF(U181=FORMULAS!$A$10,0,'Tabla Valoración controles'!$F$8))</f>
        <v>0</v>
      </c>
      <c r="Y181" s="63"/>
      <c r="Z181" s="64">
        <f>+IF(Y181='Tabla Valoración controles'!$D$9,'Tabla Valoración controles'!$F$9,IF(U181=FORMULAS!$A$10,0,'Tabla Valoración controles'!$F$10))</f>
        <v>0</v>
      </c>
      <c r="AA181" s="63"/>
      <c r="AB181" s="64">
        <f>+IF(AA181='Tabla Valoración controles'!$D$9,'Tabla Valoración controles'!$F$9,IF(W181=FORMULAS!$A$10,0,'Tabla Valoración controles'!$F$10))</f>
        <v>0</v>
      </c>
      <c r="AC181" s="63"/>
      <c r="AD181" s="64">
        <f>+IF(AC181='Tabla Valoración controles'!$D$13,'Tabla Valoración controles'!$F$13,'Tabla Valoración controles'!$F$14)</f>
        <v>0</v>
      </c>
      <c r="AE181" s="66"/>
      <c r="AF181" s="67"/>
      <c r="AG181" s="65"/>
      <c r="AH181" s="67"/>
      <c r="AI181" s="65"/>
      <c r="AJ181" s="68"/>
      <c r="AK181" s="63"/>
      <c r="AL181" s="69"/>
      <c r="AM181" s="72"/>
      <c r="AN181" s="70"/>
      <c r="AO181" s="70"/>
      <c r="AP181" s="70"/>
      <c r="AQ181" s="70"/>
      <c r="AR181" s="70"/>
      <c r="AS181" s="70"/>
      <c r="AT181" s="70"/>
      <c r="AU181" s="70"/>
      <c r="AV181" s="70"/>
      <c r="AW181" s="70"/>
      <c r="AX181" s="70"/>
      <c r="AY181" s="70"/>
      <c r="AZ181" s="70"/>
      <c r="BA181" s="70"/>
      <c r="BB181" s="70"/>
      <c r="BC181" s="120">
        <f t="shared" si="140"/>
        <v>0</v>
      </c>
      <c r="BD181" s="120">
        <f t="shared" si="168"/>
        <v>0</v>
      </c>
      <c r="BE181" s="120">
        <f t="shared" si="139"/>
        <v>0.56000000000000005</v>
      </c>
      <c r="BF181" s="321"/>
      <c r="BG181" s="321"/>
      <c r="BH181" s="321"/>
      <c r="BI181" s="321"/>
      <c r="BJ181" s="262"/>
      <c r="BK181" s="272"/>
      <c r="BL181" s="329"/>
      <c r="BM181" s="239"/>
      <c r="BN181" s="239"/>
      <c r="BO181" s="331"/>
      <c r="BP181" s="331"/>
      <c r="BQ181" s="239"/>
      <c r="BR181" s="239"/>
      <c r="BS181" s="267"/>
      <c r="BT181" s="267"/>
      <c r="BU181" s="267"/>
      <c r="BV181" s="267"/>
      <c r="BW181" s="267"/>
      <c r="BX181" s="267"/>
      <c r="BY181" s="267"/>
      <c r="BZ181" s="267"/>
      <c r="CA181" s="267"/>
      <c r="CB181" s="152"/>
      <c r="CC181" s="152"/>
      <c r="CD181" s="124"/>
      <c r="CE181" s="152"/>
      <c r="CF181" s="152"/>
      <c r="CG181" s="152"/>
      <c r="CH181" s="152"/>
      <c r="CI181" s="152"/>
      <c r="CJ181" s="267"/>
      <c r="CK181" s="267"/>
      <c r="CL181" s="267"/>
      <c r="CM181" s="267"/>
      <c r="CN181" s="267"/>
      <c r="CO181" s="267"/>
      <c r="CP181" s="267"/>
      <c r="CQ181" s="267"/>
      <c r="CR181" s="239"/>
      <c r="CS181" s="70"/>
      <c r="CT181" s="70"/>
      <c r="CU181" s="70"/>
    </row>
    <row r="182" spans="1:99" ht="17.25" customHeight="1" x14ac:dyDescent="0.2">
      <c r="A182" s="238"/>
      <c r="B182" s="245"/>
      <c r="C182" s="238"/>
      <c r="D182" s="238"/>
      <c r="E182" s="245"/>
      <c r="F182" s="248"/>
      <c r="G182" s="248"/>
      <c r="H182" s="270"/>
      <c r="I182" s="248"/>
      <c r="J182" s="251"/>
      <c r="K182" s="254"/>
      <c r="L182" s="257"/>
      <c r="M182" s="260"/>
      <c r="N182" s="254"/>
      <c r="O182" s="263"/>
      <c r="P182" s="263"/>
      <c r="Q182" s="273"/>
      <c r="R182" s="62"/>
      <c r="S182" s="51"/>
      <c r="T182" s="122">
        <f>VLOOKUP(U182,FORMULAS!$A$15:$B$18,2,0)</f>
        <v>0</v>
      </c>
      <c r="U182" s="63" t="s">
        <v>164</v>
      </c>
      <c r="V182" s="64">
        <f>+IF(U182='Tabla Valoración controles'!$D$4,'Tabla Valoración controles'!$F$4,IF('208-PLA-Ft-78 Mapa Gestión'!U182='Tabla Valoración controles'!$D$5,'Tabla Valoración controles'!$F$5,IF(U182=FORMULAS!$A$10,0,'Tabla Valoración controles'!$F$6)))</f>
        <v>0</v>
      </c>
      <c r="W182" s="63"/>
      <c r="X182" s="65">
        <f>+IF(W182='Tabla Valoración controles'!$D$7,'Tabla Valoración controles'!$F$7,IF(U182=FORMULAS!$A$10,0,'Tabla Valoración controles'!$F$8))</f>
        <v>0</v>
      </c>
      <c r="Y182" s="63"/>
      <c r="Z182" s="64">
        <f>+IF(Y182='Tabla Valoración controles'!$D$9,'Tabla Valoración controles'!$F$9,IF(U182=FORMULAS!$A$10,0,'Tabla Valoración controles'!$F$10))</f>
        <v>0</v>
      </c>
      <c r="AA182" s="63"/>
      <c r="AB182" s="64">
        <f>+IF(AA182='Tabla Valoración controles'!$D$9,'Tabla Valoración controles'!$F$9,IF(W182=FORMULAS!$A$10,0,'Tabla Valoración controles'!$F$10))</f>
        <v>0</v>
      </c>
      <c r="AC182" s="63"/>
      <c r="AD182" s="64">
        <f>+IF(AC182='Tabla Valoración controles'!$D$13,'Tabla Valoración controles'!$F$13,'Tabla Valoración controles'!$F$14)</f>
        <v>0</v>
      </c>
      <c r="AE182" s="66"/>
      <c r="AF182" s="67"/>
      <c r="AG182" s="65"/>
      <c r="AH182" s="67"/>
      <c r="AI182" s="65"/>
      <c r="AJ182" s="68"/>
      <c r="AK182" s="63"/>
      <c r="AL182" s="69"/>
      <c r="AM182" s="72"/>
      <c r="AN182" s="70"/>
      <c r="AO182" s="70"/>
      <c r="AP182" s="70"/>
      <c r="AQ182" s="70"/>
      <c r="AR182" s="70"/>
      <c r="AS182" s="70"/>
      <c r="AT182" s="70"/>
      <c r="AU182" s="70"/>
      <c r="AV182" s="70"/>
      <c r="AW182" s="70"/>
      <c r="AX182" s="70"/>
      <c r="AY182" s="70"/>
      <c r="AZ182" s="70"/>
      <c r="BA182" s="70"/>
      <c r="BB182" s="70"/>
      <c r="BC182" s="120">
        <f t="shared" si="140"/>
        <v>0</v>
      </c>
      <c r="BD182" s="120">
        <f t="shared" si="168"/>
        <v>0</v>
      </c>
      <c r="BE182" s="120">
        <f t="shared" si="139"/>
        <v>0.56000000000000005</v>
      </c>
      <c r="BF182" s="322"/>
      <c r="BG182" s="322"/>
      <c r="BH182" s="322"/>
      <c r="BI182" s="322"/>
      <c r="BJ182" s="263"/>
      <c r="BK182" s="273"/>
      <c r="BL182" s="330"/>
      <c r="BM182" s="239"/>
      <c r="BN182" s="239"/>
      <c r="BO182" s="331"/>
      <c r="BP182" s="331"/>
      <c r="BQ182" s="239"/>
      <c r="BR182" s="239"/>
      <c r="BS182" s="267"/>
      <c r="BT182" s="267"/>
      <c r="BU182" s="267"/>
      <c r="BV182" s="267"/>
      <c r="BW182" s="267"/>
      <c r="BX182" s="267"/>
      <c r="BY182" s="267"/>
      <c r="BZ182" s="267"/>
      <c r="CA182" s="267"/>
      <c r="CB182" s="152"/>
      <c r="CC182" s="152"/>
      <c r="CD182" s="124"/>
      <c r="CE182" s="152"/>
      <c r="CF182" s="152"/>
      <c r="CG182" s="152"/>
      <c r="CH182" s="152"/>
      <c r="CI182" s="152"/>
      <c r="CJ182" s="267"/>
      <c r="CK182" s="267"/>
      <c r="CL182" s="267"/>
      <c r="CM182" s="267"/>
      <c r="CN182" s="267"/>
      <c r="CO182" s="267"/>
      <c r="CP182" s="267"/>
      <c r="CQ182" s="267"/>
      <c r="CR182" s="239"/>
      <c r="CS182" s="70"/>
      <c r="CT182" s="70"/>
      <c r="CU182" s="70"/>
    </row>
    <row r="183" spans="1:99" ht="178.5" x14ac:dyDescent="0.2">
      <c r="A183" s="236">
        <v>30</v>
      </c>
      <c r="B183" s="243" t="s">
        <v>196</v>
      </c>
      <c r="C183" s="236" t="str">
        <f>VLOOKUP(B183,FORMULAS!$A$30:$B$46,2,0)</f>
        <v>Programar, registrar y controlar los recursos financieros de la Entidad, con el propósito de garantizar la calidad, confiabilidad, razonabilidad y oportunidad de la información financiera.</v>
      </c>
      <c r="D183" s="236" t="str">
        <f>VLOOKUP(B183,FORMULAS!$A$30:$C$46,3,0)</f>
        <v>Subdirector Financiero</v>
      </c>
      <c r="E183" s="243" t="s">
        <v>115</v>
      </c>
      <c r="F183" s="246" t="s">
        <v>516</v>
      </c>
      <c r="G183" s="246" t="s">
        <v>515</v>
      </c>
      <c r="H183" s="264" t="s">
        <v>514</v>
      </c>
      <c r="I183" s="246" t="s">
        <v>281</v>
      </c>
      <c r="J183" s="249">
        <v>450</v>
      </c>
      <c r="K183" s="252" t="str">
        <f>+IF(L183=FORMULAS!$N$2,FORMULAS!$O$2,IF('208-PLA-Ft-78 Mapa Gestión'!L183:L188=FORMULAS!$N$3,FORMULAS!$O$3,IF('208-PLA-Ft-78 Mapa Gestión'!L183:L188=FORMULAS!$N$4,FORMULAS!$O$4,IF('208-PLA-Ft-78 Mapa Gestión'!L183:L188=FORMULAS!$N$5,FORMULAS!$O$5,IF('208-PLA-Ft-78 Mapa Gestión'!L183:L188=FORMULAS!$N$6,FORMULAS!$O$6)))))</f>
        <v>Media</v>
      </c>
      <c r="L183" s="255">
        <f>+IF(J183&lt;=FORMULAS!$M$2,FORMULAS!$N$2,IF('208-PLA-Ft-78 Mapa Gestión'!J183&lt;=FORMULAS!$M$3,FORMULAS!$N$3,IF('208-PLA-Ft-78 Mapa Gestión'!J183&lt;=FORMULAS!$M$4,FORMULAS!$N$4,IF('208-PLA-Ft-78 Mapa Gestión'!J183&lt;=FORMULAS!$M$5,FORMULAS!$N$5,FORMULAS!$N$6))))</f>
        <v>0.6</v>
      </c>
      <c r="M183" s="258" t="s">
        <v>88</v>
      </c>
      <c r="N183" s="252" t="str">
        <f>+IF(M183=FORMULAS!$H$2,FORMULAS!$I$2,IF('208-PLA-Ft-78 Mapa Gestión'!M183:M188=FORMULAS!$H$3,FORMULAS!$I$3,IF('208-PLA-Ft-78 Mapa Gestión'!M183:M188=FORMULAS!$H$4,FORMULAS!$I$4,IF('208-PLA-Ft-78 Mapa Gestión'!M183:M188=FORMULAS!$H$5,FORMULAS!$I$5,IF('208-PLA-Ft-78 Mapa Gestión'!M183:M188=FORMULAS!$H$6,FORMULAS!$I$6,IF('208-PLA-Ft-78 Mapa Gestión'!M183:M188=FORMULAS!$H$7,FORMULAS!$I$7,IF('208-PLA-Ft-78 Mapa Gestión'!M183:M188=FORMULAS!$H$8,FORMULAS!$I$8,IF('208-PLA-Ft-78 Mapa Gestión'!M183:M188=FORMULAS!$H$9,FORMULAS!$I$9,IF('208-PLA-Ft-78 Mapa Gestión'!M183:M188=FORMULAS!$H$10,FORMULAS!$I$10,IF('208-PLA-Ft-78 Mapa Gestión'!M183:M188=FORMULAS!$H$11,FORMULAS!$I$11))))))))))</f>
        <v>Mayor</v>
      </c>
      <c r="O183" s="261">
        <f>VLOOKUP(N183,FORMULAS!$I$1:$J$6,2,0)</f>
        <v>0.8</v>
      </c>
      <c r="P183" s="261" t="str">
        <f t="shared" ref="P183" si="169">CONCATENATE(N183,K183)</f>
        <v>MayorMedia</v>
      </c>
      <c r="Q183" s="271" t="str">
        <f>VLOOKUP(P183,FORMULAS!$K$17:$L$42,2,0)</f>
        <v>Alto</v>
      </c>
      <c r="R183" s="62">
        <v>1</v>
      </c>
      <c r="S183" s="51" t="s">
        <v>517</v>
      </c>
      <c r="T183" s="122" t="str">
        <f>VLOOKUP(U183,FORMULAS!$A$15:$B$18,2,0)</f>
        <v>Probabilidad</v>
      </c>
      <c r="U183" s="63" t="s">
        <v>14</v>
      </c>
      <c r="V183" s="64">
        <f>+IF(U183='Tabla Valoración controles'!$D$4,'Tabla Valoración controles'!$F$4,IF('208-PLA-Ft-78 Mapa Gestión'!U183='Tabla Valoración controles'!$D$5,'Tabla Valoración controles'!$F$5,IF(U183=FORMULAS!$A$10,0,'Tabla Valoración controles'!$F$6)))</f>
        <v>0.15</v>
      </c>
      <c r="W183" s="63" t="s">
        <v>8</v>
      </c>
      <c r="X183" s="65">
        <f>+IF(W183='Tabla Valoración controles'!$D$7,'Tabla Valoración controles'!$F$7,IF(U183=FORMULAS!$A$10,0,'Tabla Valoración controles'!$F$8))</f>
        <v>0.15</v>
      </c>
      <c r="Y183" s="63" t="s">
        <v>18</v>
      </c>
      <c r="Z183" s="64">
        <f>+IF(Y183='Tabla Valoración controles'!$D$9,'Tabla Valoración controles'!$F$9,IF(U183=FORMULAS!$A$10,0,'Tabla Valoración controles'!$F$10))</f>
        <v>0</v>
      </c>
      <c r="AA183" s="63" t="s">
        <v>21</v>
      </c>
      <c r="AB183" s="64">
        <f>+IF(AA183='Tabla Valoración controles'!$D$9,'Tabla Valoración controles'!$F$9,IF(W183=FORMULAS!$A$10,0,'Tabla Valoración controles'!$F$10))</f>
        <v>0</v>
      </c>
      <c r="AC183" s="63" t="s">
        <v>102</v>
      </c>
      <c r="AD183" s="64">
        <f>+IF(AC183='Tabla Valoración controles'!$D$13,'Tabla Valoración controles'!$F$13,'Tabla Valoración controles'!$F$14)</f>
        <v>0</v>
      </c>
      <c r="AE183" s="66"/>
      <c r="AF183" s="67"/>
      <c r="AG183" s="65"/>
      <c r="AH183" s="67"/>
      <c r="AI183" s="65"/>
      <c r="AJ183" s="68"/>
      <c r="AK183" s="63"/>
      <c r="AL183" s="69"/>
      <c r="AM183" s="72"/>
      <c r="AN183" s="70"/>
      <c r="AO183" s="70"/>
      <c r="AP183" s="70"/>
      <c r="AQ183" s="70"/>
      <c r="AR183" s="70"/>
      <c r="AS183" s="70"/>
      <c r="AT183" s="70"/>
      <c r="AU183" s="70"/>
      <c r="AV183" s="70"/>
      <c r="AW183" s="70"/>
      <c r="AX183" s="70"/>
      <c r="AY183" s="70"/>
      <c r="AZ183" s="70"/>
      <c r="BA183" s="70"/>
      <c r="BB183" s="70"/>
      <c r="BC183" s="120">
        <f t="shared" si="140"/>
        <v>0.3</v>
      </c>
      <c r="BD183" s="120">
        <f>+IF(T183=FORMULAS!$A$8,'208-PLA-Ft-78 Mapa Gestión'!BC183*'208-PLA-Ft-78 Mapa Gestión'!L183:L188,'208-PLA-Ft-78 Mapa Gestión'!BC183*'208-PLA-Ft-78 Mapa Gestión'!O183:O188)</f>
        <v>0.18</v>
      </c>
      <c r="BE183" s="120">
        <f>+IF(T183=FORMULAS!$A$8,'208-PLA-Ft-78 Mapa Gestión'!L183:L188-'208-PLA-Ft-78 Mapa Gestión'!BD183,0)</f>
        <v>0.42</v>
      </c>
      <c r="BF183" s="274">
        <f t="shared" ref="BF183" si="170">+BE188</f>
        <v>0.42</v>
      </c>
      <c r="BG183" s="274" t="str">
        <f>+IF(BF183&lt;=FORMULAS!$N$2,FORMULAS!$O$2,IF(BF183&lt;=FORMULAS!$N$3,FORMULAS!$O$3,IF(BF183&lt;=FORMULAS!$N$4,FORMULAS!$O$4,IF(BF183&lt;=FORMULAS!$N$5,FORMULAS!$O$5,FORMULAS!O186))))</f>
        <v>Media</v>
      </c>
      <c r="BH183" s="274" t="str">
        <f>+IF(T183=FORMULAS!$A$9,BE188,'208-PLA-Ft-78 Mapa Gestión'!N183:N188)</f>
        <v>Mayor</v>
      </c>
      <c r="BI183" s="274">
        <f>+IF(T183=FORMULAS!B189,'208-PLA-Ft-78 Mapa Gestión'!BE188,'208-PLA-Ft-78 Mapa Gestión'!O183:O188)</f>
        <v>0.8</v>
      </c>
      <c r="BJ183" s="323" t="str">
        <f t="shared" ref="BJ183" si="171">CONCATENATE(BH183,BG183)</f>
        <v>MayorMedia</v>
      </c>
      <c r="BK183" s="271" t="str">
        <f>VLOOKUP(BJ183,FORMULAS!$K$17:$L$42,2,0)</f>
        <v>Alto</v>
      </c>
      <c r="BL183" s="328" t="s">
        <v>171</v>
      </c>
      <c r="BM183" s="123" t="s">
        <v>518</v>
      </c>
      <c r="BN183" s="123" t="s">
        <v>523</v>
      </c>
      <c r="BO183" s="130">
        <v>44197</v>
      </c>
      <c r="BP183" s="130">
        <v>44561</v>
      </c>
      <c r="BQ183" s="129" t="s">
        <v>521</v>
      </c>
      <c r="BR183" s="129" t="s">
        <v>525</v>
      </c>
      <c r="BS183" s="267"/>
      <c r="BT183" s="267"/>
      <c r="BU183" s="267"/>
      <c r="BV183" s="267"/>
      <c r="BW183" s="267"/>
      <c r="BX183" s="267"/>
      <c r="BY183" s="267"/>
      <c r="BZ183" s="267"/>
      <c r="CA183" s="267"/>
      <c r="CB183" s="124"/>
      <c r="CC183" s="124" t="s">
        <v>611</v>
      </c>
      <c r="CD183" s="124"/>
      <c r="CE183" s="124" t="s">
        <v>611</v>
      </c>
      <c r="CF183" s="158">
        <v>1</v>
      </c>
      <c r="CG183" s="124" t="s">
        <v>810</v>
      </c>
      <c r="CH183" s="124"/>
      <c r="CI183" s="124" t="s">
        <v>611</v>
      </c>
      <c r="CJ183" s="267"/>
      <c r="CK183" s="267"/>
      <c r="CL183" s="267"/>
      <c r="CM183" s="267"/>
      <c r="CN183" s="267"/>
      <c r="CO183" s="267"/>
      <c r="CP183" s="267"/>
      <c r="CQ183" s="267"/>
      <c r="CR183" s="239"/>
      <c r="CS183" s="190">
        <v>44446</v>
      </c>
      <c r="CT183" s="191" t="s">
        <v>38</v>
      </c>
      <c r="CU183" s="123" t="s">
        <v>811</v>
      </c>
    </row>
    <row r="184" spans="1:99" ht="114.75" x14ac:dyDescent="0.2">
      <c r="A184" s="237"/>
      <c r="B184" s="244"/>
      <c r="C184" s="237"/>
      <c r="D184" s="237"/>
      <c r="E184" s="244"/>
      <c r="F184" s="247"/>
      <c r="G184" s="247"/>
      <c r="H184" s="265"/>
      <c r="I184" s="247"/>
      <c r="J184" s="250"/>
      <c r="K184" s="253"/>
      <c r="L184" s="256"/>
      <c r="M184" s="259"/>
      <c r="N184" s="253"/>
      <c r="O184" s="262"/>
      <c r="P184" s="262"/>
      <c r="Q184" s="272"/>
      <c r="R184" s="62"/>
      <c r="S184" s="51"/>
      <c r="T184" s="122">
        <f>VLOOKUP(U184,FORMULAS!$A$15:$B$18,2,0)</f>
        <v>0</v>
      </c>
      <c r="U184" s="63" t="s">
        <v>164</v>
      </c>
      <c r="V184" s="64">
        <f>+IF(U184='Tabla Valoración controles'!$D$4,'Tabla Valoración controles'!$F$4,IF('208-PLA-Ft-78 Mapa Gestión'!U184='Tabla Valoración controles'!$D$5,'Tabla Valoración controles'!$F$5,IF(U184=FORMULAS!$A$10,0,'Tabla Valoración controles'!$F$6)))</f>
        <v>0</v>
      </c>
      <c r="W184" s="63"/>
      <c r="X184" s="65">
        <f>+IF(W184='Tabla Valoración controles'!$D$7,'Tabla Valoración controles'!$F$7,IF(U184=FORMULAS!$A$10,0,'Tabla Valoración controles'!$F$8))</f>
        <v>0</v>
      </c>
      <c r="Y184" s="63"/>
      <c r="Z184" s="64">
        <f>+IF(Y184='Tabla Valoración controles'!$D$9,'Tabla Valoración controles'!$F$9,IF(U184=FORMULAS!$A$10,0,'Tabla Valoración controles'!$F$10))</f>
        <v>0</v>
      </c>
      <c r="AA184" s="63"/>
      <c r="AB184" s="64">
        <f>+IF(AA184='Tabla Valoración controles'!$D$9,'Tabla Valoración controles'!$F$9,IF(W184=FORMULAS!$A$10,0,'Tabla Valoración controles'!$F$10))</f>
        <v>0</v>
      </c>
      <c r="AC184" s="63"/>
      <c r="AD184" s="64">
        <f>+IF(AC184='Tabla Valoración controles'!$D$13,'Tabla Valoración controles'!$F$13,'Tabla Valoración controles'!$F$14)</f>
        <v>0</v>
      </c>
      <c r="AE184" s="66"/>
      <c r="AF184" s="67"/>
      <c r="AG184" s="65"/>
      <c r="AH184" s="67"/>
      <c r="AI184" s="65"/>
      <c r="AJ184" s="68"/>
      <c r="AK184" s="63"/>
      <c r="AL184" s="69"/>
      <c r="AM184" s="72"/>
      <c r="AN184" s="70"/>
      <c r="AO184" s="70"/>
      <c r="AP184" s="70"/>
      <c r="AQ184" s="70"/>
      <c r="AR184" s="70"/>
      <c r="AS184" s="70"/>
      <c r="AT184" s="70"/>
      <c r="AU184" s="70"/>
      <c r="AV184" s="70"/>
      <c r="AW184" s="70"/>
      <c r="AX184" s="70"/>
      <c r="AY184" s="70"/>
      <c r="AZ184" s="70"/>
      <c r="BA184" s="70"/>
      <c r="BB184" s="70"/>
      <c r="BC184" s="120">
        <f t="shared" si="140"/>
        <v>0</v>
      </c>
      <c r="BD184" s="120">
        <f t="shared" ref="BD184" si="172">+BC184*BE183</f>
        <v>0</v>
      </c>
      <c r="BE184" s="120">
        <f t="shared" ref="BE184" si="173">+BE183-BD184</f>
        <v>0.42</v>
      </c>
      <c r="BF184" s="275"/>
      <c r="BG184" s="275"/>
      <c r="BH184" s="275"/>
      <c r="BI184" s="275"/>
      <c r="BJ184" s="323"/>
      <c r="BK184" s="272"/>
      <c r="BL184" s="329"/>
      <c r="BM184" s="123" t="s">
        <v>519</v>
      </c>
      <c r="BN184" s="123" t="s">
        <v>523</v>
      </c>
      <c r="BO184" s="130">
        <v>44197</v>
      </c>
      <c r="BP184" s="130">
        <v>44561</v>
      </c>
      <c r="BQ184" s="129" t="s">
        <v>527</v>
      </c>
      <c r="BR184" s="129" t="s">
        <v>526</v>
      </c>
      <c r="BS184" s="267"/>
      <c r="BT184" s="267"/>
      <c r="BU184" s="267"/>
      <c r="BV184" s="267"/>
      <c r="BW184" s="267"/>
      <c r="BX184" s="267"/>
      <c r="BY184" s="267"/>
      <c r="BZ184" s="267"/>
      <c r="CA184" s="267"/>
      <c r="CB184" s="124"/>
      <c r="CC184" s="124" t="s">
        <v>611</v>
      </c>
      <c r="CD184" s="124"/>
      <c r="CE184" s="124" t="s">
        <v>611</v>
      </c>
      <c r="CF184" s="158">
        <v>1</v>
      </c>
      <c r="CG184" s="124" t="s">
        <v>635</v>
      </c>
      <c r="CH184" s="124"/>
      <c r="CI184" s="124" t="s">
        <v>611</v>
      </c>
      <c r="CJ184" s="267"/>
      <c r="CK184" s="267"/>
      <c r="CL184" s="267"/>
      <c r="CM184" s="267"/>
      <c r="CN184" s="267"/>
      <c r="CO184" s="267"/>
      <c r="CP184" s="267"/>
      <c r="CQ184" s="267"/>
      <c r="CR184" s="239"/>
      <c r="CS184" s="190">
        <v>44446</v>
      </c>
      <c r="CT184" s="191" t="s">
        <v>38</v>
      </c>
      <c r="CU184" s="123" t="s">
        <v>693</v>
      </c>
    </row>
    <row r="185" spans="1:99" ht="102" x14ac:dyDescent="0.2">
      <c r="A185" s="237"/>
      <c r="B185" s="244"/>
      <c r="C185" s="237"/>
      <c r="D185" s="237"/>
      <c r="E185" s="244"/>
      <c r="F185" s="247"/>
      <c r="G185" s="247"/>
      <c r="H185" s="265"/>
      <c r="I185" s="247"/>
      <c r="J185" s="250"/>
      <c r="K185" s="253"/>
      <c r="L185" s="256"/>
      <c r="M185" s="259"/>
      <c r="N185" s="253"/>
      <c r="O185" s="262"/>
      <c r="P185" s="262"/>
      <c r="Q185" s="272"/>
      <c r="R185" s="62"/>
      <c r="S185" s="51"/>
      <c r="T185" s="122">
        <f>VLOOKUP(U185,FORMULAS!$A$15:$B$18,2,0)</f>
        <v>0</v>
      </c>
      <c r="U185" s="63" t="s">
        <v>164</v>
      </c>
      <c r="V185" s="64">
        <f>+IF(U185='Tabla Valoración controles'!$D$4,'Tabla Valoración controles'!$F$4,IF('208-PLA-Ft-78 Mapa Gestión'!U185='Tabla Valoración controles'!$D$5,'Tabla Valoración controles'!$F$5,IF(U185=FORMULAS!$A$10,0,'Tabla Valoración controles'!$F$6)))</f>
        <v>0</v>
      </c>
      <c r="W185" s="63"/>
      <c r="X185" s="65">
        <f>+IF(W185='Tabla Valoración controles'!$D$7,'Tabla Valoración controles'!$F$7,IF(U185=FORMULAS!$A$10,0,'Tabla Valoración controles'!$F$8))</f>
        <v>0</v>
      </c>
      <c r="Y185" s="63"/>
      <c r="Z185" s="64">
        <f>+IF(Y185='Tabla Valoración controles'!$D$9,'Tabla Valoración controles'!$F$9,IF(U185=FORMULAS!$A$10,0,'Tabla Valoración controles'!$F$10))</f>
        <v>0</v>
      </c>
      <c r="AA185" s="63"/>
      <c r="AB185" s="64">
        <f>+IF(AA185='Tabla Valoración controles'!$D$9,'Tabla Valoración controles'!$F$9,IF(W185=FORMULAS!$A$10,0,'Tabla Valoración controles'!$F$10))</f>
        <v>0</v>
      </c>
      <c r="AC185" s="63"/>
      <c r="AD185" s="64">
        <f>+IF(AC185='Tabla Valoración controles'!$D$13,'Tabla Valoración controles'!$F$13,'Tabla Valoración controles'!$F$14)</f>
        <v>0</v>
      </c>
      <c r="AE185" s="66"/>
      <c r="AF185" s="67"/>
      <c r="AG185" s="65"/>
      <c r="AH185" s="67"/>
      <c r="AI185" s="65"/>
      <c r="AJ185" s="68"/>
      <c r="AK185" s="63"/>
      <c r="AL185" s="69"/>
      <c r="AM185" s="72"/>
      <c r="AN185" s="70"/>
      <c r="AO185" s="70"/>
      <c r="AP185" s="70"/>
      <c r="AQ185" s="70"/>
      <c r="AR185" s="70"/>
      <c r="AS185" s="70"/>
      <c r="AT185" s="70"/>
      <c r="AU185" s="70"/>
      <c r="AV185" s="70"/>
      <c r="AW185" s="70"/>
      <c r="AX185" s="70"/>
      <c r="AY185" s="70"/>
      <c r="AZ185" s="70"/>
      <c r="BA185" s="70"/>
      <c r="BB185" s="70"/>
      <c r="BC185" s="120">
        <f t="shared" si="140"/>
        <v>0</v>
      </c>
      <c r="BD185" s="120">
        <f t="shared" ref="BD185:BD188" si="174">+BD184*BC185</f>
        <v>0</v>
      </c>
      <c r="BE185" s="120">
        <f t="shared" si="139"/>
        <v>0.42</v>
      </c>
      <c r="BF185" s="275"/>
      <c r="BG185" s="275"/>
      <c r="BH185" s="275"/>
      <c r="BI185" s="275"/>
      <c r="BJ185" s="323"/>
      <c r="BK185" s="272"/>
      <c r="BL185" s="329"/>
      <c r="BM185" s="123" t="s">
        <v>520</v>
      </c>
      <c r="BN185" s="123" t="s">
        <v>523</v>
      </c>
      <c r="BO185" s="130">
        <v>44197</v>
      </c>
      <c r="BP185" s="130">
        <v>44561</v>
      </c>
      <c r="BQ185" s="123" t="s">
        <v>522</v>
      </c>
      <c r="BR185" s="129" t="s">
        <v>524</v>
      </c>
      <c r="BS185" s="267"/>
      <c r="BT185" s="267"/>
      <c r="BU185" s="267"/>
      <c r="BV185" s="267"/>
      <c r="BW185" s="267"/>
      <c r="BX185" s="267"/>
      <c r="BY185" s="267"/>
      <c r="BZ185" s="267"/>
      <c r="CA185" s="267"/>
      <c r="CB185" s="124"/>
      <c r="CC185" s="124" t="s">
        <v>611</v>
      </c>
      <c r="CD185" s="124"/>
      <c r="CE185" s="124" t="s">
        <v>611</v>
      </c>
      <c r="CF185" s="124"/>
      <c r="CG185" s="124" t="s">
        <v>611</v>
      </c>
      <c r="CH185" s="158">
        <v>1</v>
      </c>
      <c r="CI185" s="124" t="s">
        <v>812</v>
      </c>
      <c r="CJ185" s="267"/>
      <c r="CK185" s="267"/>
      <c r="CL185" s="267"/>
      <c r="CM185" s="267"/>
      <c r="CN185" s="267"/>
      <c r="CO185" s="267"/>
      <c r="CP185" s="267"/>
      <c r="CQ185" s="267"/>
      <c r="CR185" s="239"/>
      <c r="CS185" s="190">
        <v>44446</v>
      </c>
      <c r="CT185" s="191" t="s">
        <v>38</v>
      </c>
      <c r="CU185" s="123" t="s">
        <v>693</v>
      </c>
    </row>
    <row r="186" spans="1:99" ht="17.25" customHeight="1" x14ac:dyDescent="0.2">
      <c r="A186" s="237"/>
      <c r="B186" s="244"/>
      <c r="C186" s="237"/>
      <c r="D186" s="237"/>
      <c r="E186" s="244"/>
      <c r="F186" s="247"/>
      <c r="G186" s="247"/>
      <c r="H186" s="265"/>
      <c r="I186" s="247"/>
      <c r="J186" s="250"/>
      <c r="K186" s="253"/>
      <c r="L186" s="256"/>
      <c r="M186" s="259"/>
      <c r="N186" s="253"/>
      <c r="O186" s="262"/>
      <c r="P186" s="262"/>
      <c r="Q186" s="272"/>
      <c r="R186" s="62"/>
      <c r="S186" s="51"/>
      <c r="T186" s="122">
        <f>VLOOKUP(U186,FORMULAS!$A$15:$B$18,2,0)</f>
        <v>0</v>
      </c>
      <c r="U186" s="63" t="s">
        <v>164</v>
      </c>
      <c r="V186" s="64">
        <f>+IF(U186='Tabla Valoración controles'!$D$4,'Tabla Valoración controles'!$F$4,IF('208-PLA-Ft-78 Mapa Gestión'!U186='Tabla Valoración controles'!$D$5,'Tabla Valoración controles'!$F$5,IF(U186=FORMULAS!$A$10,0,'Tabla Valoración controles'!$F$6)))</f>
        <v>0</v>
      </c>
      <c r="W186" s="63"/>
      <c r="X186" s="65">
        <f>+IF(W186='Tabla Valoración controles'!$D$7,'Tabla Valoración controles'!$F$7,IF(U186=FORMULAS!$A$10,0,'Tabla Valoración controles'!$F$8))</f>
        <v>0</v>
      </c>
      <c r="Y186" s="63"/>
      <c r="Z186" s="64">
        <f>+IF(Y186='Tabla Valoración controles'!$D$9,'Tabla Valoración controles'!$F$9,IF(U186=FORMULAS!$A$10,0,'Tabla Valoración controles'!$F$10))</f>
        <v>0</v>
      </c>
      <c r="AA186" s="63"/>
      <c r="AB186" s="64">
        <f>+IF(AA186='Tabla Valoración controles'!$D$9,'Tabla Valoración controles'!$F$9,IF(W186=FORMULAS!$A$10,0,'Tabla Valoración controles'!$F$10))</f>
        <v>0</v>
      </c>
      <c r="AC186" s="63"/>
      <c r="AD186" s="64">
        <f>+IF(AC186='Tabla Valoración controles'!$D$13,'Tabla Valoración controles'!$F$13,'Tabla Valoración controles'!$F$14)</f>
        <v>0</v>
      </c>
      <c r="AE186" s="66"/>
      <c r="AF186" s="67"/>
      <c r="AG186" s="65"/>
      <c r="AH186" s="67"/>
      <c r="AI186" s="65"/>
      <c r="AJ186" s="68"/>
      <c r="AK186" s="63"/>
      <c r="AL186" s="69"/>
      <c r="AM186" s="72"/>
      <c r="AN186" s="70"/>
      <c r="AO186" s="70"/>
      <c r="AP186" s="70"/>
      <c r="AQ186" s="70"/>
      <c r="AR186" s="70"/>
      <c r="AS186" s="70"/>
      <c r="AT186" s="70"/>
      <c r="AU186" s="70"/>
      <c r="AV186" s="70"/>
      <c r="AW186" s="70"/>
      <c r="AX186" s="70"/>
      <c r="AY186" s="70"/>
      <c r="AZ186" s="70"/>
      <c r="BA186" s="70"/>
      <c r="BB186" s="70"/>
      <c r="BC186" s="120">
        <f t="shared" si="140"/>
        <v>0</v>
      </c>
      <c r="BD186" s="120">
        <f t="shared" si="174"/>
        <v>0</v>
      </c>
      <c r="BE186" s="120">
        <f t="shared" si="139"/>
        <v>0.42</v>
      </c>
      <c r="BF186" s="275"/>
      <c r="BG186" s="275"/>
      <c r="BH186" s="275"/>
      <c r="BI186" s="275"/>
      <c r="BJ186" s="323"/>
      <c r="BK186" s="272"/>
      <c r="BL186" s="329"/>
      <c r="BM186" s="123"/>
      <c r="BN186" s="123"/>
      <c r="BO186" s="123"/>
      <c r="BP186" s="123"/>
      <c r="BQ186" s="123"/>
      <c r="BR186" s="123"/>
      <c r="BS186" s="267"/>
      <c r="BT186" s="267"/>
      <c r="BU186" s="267"/>
      <c r="BV186" s="267"/>
      <c r="BW186" s="267"/>
      <c r="BX186" s="267"/>
      <c r="BY186" s="267"/>
      <c r="BZ186" s="267"/>
      <c r="CA186" s="267"/>
      <c r="CB186" s="124"/>
      <c r="CC186" s="124"/>
      <c r="CD186" s="124"/>
      <c r="CE186" s="124"/>
      <c r="CF186" s="124"/>
      <c r="CG186" s="124"/>
      <c r="CH186" s="124"/>
      <c r="CI186" s="124"/>
      <c r="CJ186" s="267"/>
      <c r="CK186" s="267"/>
      <c r="CL186" s="267"/>
      <c r="CM186" s="267"/>
      <c r="CN186" s="267"/>
      <c r="CO186" s="267"/>
      <c r="CP186" s="267"/>
      <c r="CQ186" s="267"/>
      <c r="CR186" s="239"/>
      <c r="CS186" s="70"/>
      <c r="CT186" s="70"/>
      <c r="CU186" s="70"/>
    </row>
    <row r="187" spans="1:99" ht="17.25" customHeight="1" x14ac:dyDescent="0.2">
      <c r="A187" s="237"/>
      <c r="B187" s="244"/>
      <c r="C187" s="237"/>
      <c r="D187" s="237"/>
      <c r="E187" s="244"/>
      <c r="F187" s="247"/>
      <c r="G187" s="247"/>
      <c r="H187" s="265"/>
      <c r="I187" s="247"/>
      <c r="J187" s="250"/>
      <c r="K187" s="253"/>
      <c r="L187" s="256"/>
      <c r="M187" s="259"/>
      <c r="N187" s="253"/>
      <c r="O187" s="262"/>
      <c r="P187" s="262"/>
      <c r="Q187" s="272"/>
      <c r="R187" s="62"/>
      <c r="S187" s="51"/>
      <c r="T187" s="122">
        <f>VLOOKUP(U187,FORMULAS!$A$15:$B$18,2,0)</f>
        <v>0</v>
      </c>
      <c r="U187" s="63" t="s">
        <v>164</v>
      </c>
      <c r="V187" s="64">
        <f>+IF(U187='Tabla Valoración controles'!$D$4,'Tabla Valoración controles'!$F$4,IF('208-PLA-Ft-78 Mapa Gestión'!U187='Tabla Valoración controles'!$D$5,'Tabla Valoración controles'!$F$5,IF(U187=FORMULAS!$A$10,0,'Tabla Valoración controles'!$F$6)))</f>
        <v>0</v>
      </c>
      <c r="W187" s="63"/>
      <c r="X187" s="65">
        <f>+IF(W187='Tabla Valoración controles'!$D$7,'Tabla Valoración controles'!$F$7,IF(U187=FORMULAS!$A$10,0,'Tabla Valoración controles'!$F$8))</f>
        <v>0</v>
      </c>
      <c r="Y187" s="63"/>
      <c r="Z187" s="64">
        <f>+IF(Y187='Tabla Valoración controles'!$D$9,'Tabla Valoración controles'!$F$9,IF(U187=FORMULAS!$A$10,0,'Tabla Valoración controles'!$F$10))</f>
        <v>0</v>
      </c>
      <c r="AA187" s="63"/>
      <c r="AB187" s="64">
        <f>+IF(AA187='Tabla Valoración controles'!$D$9,'Tabla Valoración controles'!$F$9,IF(W187=FORMULAS!$A$10,0,'Tabla Valoración controles'!$F$10))</f>
        <v>0</v>
      </c>
      <c r="AC187" s="63"/>
      <c r="AD187" s="64">
        <f>+IF(AC187='Tabla Valoración controles'!$D$13,'Tabla Valoración controles'!$F$13,'Tabla Valoración controles'!$F$14)</f>
        <v>0</v>
      </c>
      <c r="AE187" s="66"/>
      <c r="AF187" s="67"/>
      <c r="AG187" s="65"/>
      <c r="AH187" s="67"/>
      <c r="AI187" s="65"/>
      <c r="AJ187" s="68"/>
      <c r="AK187" s="63"/>
      <c r="AL187" s="69"/>
      <c r="AM187" s="72"/>
      <c r="AN187" s="70"/>
      <c r="AO187" s="70"/>
      <c r="AP187" s="70"/>
      <c r="AQ187" s="70"/>
      <c r="AR187" s="70"/>
      <c r="AS187" s="70"/>
      <c r="AT187" s="70"/>
      <c r="AU187" s="70"/>
      <c r="AV187" s="70"/>
      <c r="AW187" s="70"/>
      <c r="AX187" s="70"/>
      <c r="AY187" s="70"/>
      <c r="AZ187" s="70"/>
      <c r="BA187" s="70"/>
      <c r="BB187" s="70"/>
      <c r="BC187" s="120">
        <f t="shared" si="140"/>
        <v>0</v>
      </c>
      <c r="BD187" s="120">
        <f t="shared" si="174"/>
        <v>0</v>
      </c>
      <c r="BE187" s="120">
        <f t="shared" si="139"/>
        <v>0.42</v>
      </c>
      <c r="BF187" s="275"/>
      <c r="BG187" s="275"/>
      <c r="BH187" s="275"/>
      <c r="BI187" s="275"/>
      <c r="BJ187" s="323"/>
      <c r="BK187" s="272"/>
      <c r="BL187" s="329"/>
      <c r="BM187" s="123"/>
      <c r="BN187" s="123"/>
      <c r="BO187" s="123"/>
      <c r="BP187" s="123"/>
      <c r="BQ187" s="123"/>
      <c r="BR187" s="123"/>
      <c r="BS187" s="267"/>
      <c r="BT187" s="267"/>
      <c r="BU187" s="267"/>
      <c r="BV187" s="267"/>
      <c r="BW187" s="267"/>
      <c r="BX187" s="267"/>
      <c r="BY187" s="267"/>
      <c r="BZ187" s="267"/>
      <c r="CA187" s="267"/>
      <c r="CB187" s="124"/>
      <c r="CC187" s="124"/>
      <c r="CD187" s="124"/>
      <c r="CE187" s="124"/>
      <c r="CF187" s="124"/>
      <c r="CG187" s="124"/>
      <c r="CH187" s="124"/>
      <c r="CI187" s="124"/>
      <c r="CJ187" s="267"/>
      <c r="CK187" s="267"/>
      <c r="CL187" s="267"/>
      <c r="CM187" s="267"/>
      <c r="CN187" s="267"/>
      <c r="CO187" s="267"/>
      <c r="CP187" s="267"/>
      <c r="CQ187" s="267"/>
      <c r="CR187" s="239"/>
      <c r="CS187" s="70"/>
      <c r="CT187" s="70"/>
      <c r="CU187" s="70"/>
    </row>
    <row r="188" spans="1:99" ht="17.25" customHeight="1" x14ac:dyDescent="0.2">
      <c r="A188" s="238"/>
      <c r="B188" s="245"/>
      <c r="C188" s="238"/>
      <c r="D188" s="238"/>
      <c r="E188" s="245"/>
      <c r="F188" s="248"/>
      <c r="G188" s="248"/>
      <c r="H188" s="266"/>
      <c r="I188" s="248"/>
      <c r="J188" s="251"/>
      <c r="K188" s="254"/>
      <c r="L188" s="257"/>
      <c r="M188" s="260"/>
      <c r="N188" s="254"/>
      <c r="O188" s="263"/>
      <c r="P188" s="263"/>
      <c r="Q188" s="273"/>
      <c r="R188" s="62"/>
      <c r="S188" s="51"/>
      <c r="T188" s="122">
        <f>VLOOKUP(U188,FORMULAS!$A$15:$B$18,2,0)</f>
        <v>0</v>
      </c>
      <c r="U188" s="63" t="s">
        <v>164</v>
      </c>
      <c r="V188" s="64">
        <f>+IF(U188='Tabla Valoración controles'!$D$4,'Tabla Valoración controles'!$F$4,IF('208-PLA-Ft-78 Mapa Gestión'!U188='Tabla Valoración controles'!$D$5,'Tabla Valoración controles'!$F$5,IF(U188=FORMULAS!$A$10,0,'Tabla Valoración controles'!$F$6)))</f>
        <v>0</v>
      </c>
      <c r="W188" s="63"/>
      <c r="X188" s="65">
        <f>+IF(W188='Tabla Valoración controles'!$D$7,'Tabla Valoración controles'!$F$7,IF(U188=FORMULAS!$A$10,0,'Tabla Valoración controles'!$F$8))</f>
        <v>0</v>
      </c>
      <c r="Y188" s="63"/>
      <c r="Z188" s="64">
        <f>+IF(Y188='Tabla Valoración controles'!$D$9,'Tabla Valoración controles'!$F$9,IF(U188=FORMULAS!$A$10,0,'Tabla Valoración controles'!$F$10))</f>
        <v>0</v>
      </c>
      <c r="AA188" s="63"/>
      <c r="AB188" s="64">
        <f>+IF(AA188='Tabla Valoración controles'!$D$9,'Tabla Valoración controles'!$F$9,IF(W188=FORMULAS!$A$10,0,'Tabla Valoración controles'!$F$10))</f>
        <v>0</v>
      </c>
      <c r="AC188" s="63"/>
      <c r="AD188" s="64">
        <f>+IF(AC188='Tabla Valoración controles'!$D$13,'Tabla Valoración controles'!$F$13,'Tabla Valoración controles'!$F$14)</f>
        <v>0</v>
      </c>
      <c r="AE188" s="66"/>
      <c r="AF188" s="67"/>
      <c r="AG188" s="65"/>
      <c r="AH188" s="67"/>
      <c r="AI188" s="65"/>
      <c r="AJ188" s="68"/>
      <c r="AK188" s="63"/>
      <c r="AL188" s="69"/>
      <c r="AM188" s="72"/>
      <c r="AN188" s="70"/>
      <c r="AO188" s="70"/>
      <c r="AP188" s="70"/>
      <c r="AQ188" s="70"/>
      <c r="AR188" s="70"/>
      <c r="AS188" s="70"/>
      <c r="AT188" s="70"/>
      <c r="AU188" s="70"/>
      <c r="AV188" s="70"/>
      <c r="AW188" s="70"/>
      <c r="AX188" s="70"/>
      <c r="AY188" s="70"/>
      <c r="AZ188" s="70"/>
      <c r="BA188" s="70"/>
      <c r="BB188" s="70"/>
      <c r="BC188" s="120">
        <f t="shared" si="140"/>
        <v>0</v>
      </c>
      <c r="BD188" s="120">
        <f t="shared" si="174"/>
        <v>0</v>
      </c>
      <c r="BE188" s="120">
        <f t="shared" si="139"/>
        <v>0.42</v>
      </c>
      <c r="BF188" s="275"/>
      <c r="BG188" s="275"/>
      <c r="BH188" s="275"/>
      <c r="BI188" s="275"/>
      <c r="BJ188" s="323"/>
      <c r="BK188" s="273"/>
      <c r="BL188" s="330"/>
      <c r="BM188" s="123"/>
      <c r="BN188" s="123"/>
      <c r="BO188" s="123"/>
      <c r="BP188" s="123"/>
      <c r="BQ188" s="123"/>
      <c r="BR188" s="123"/>
      <c r="BS188" s="267"/>
      <c r="BT188" s="267"/>
      <c r="BU188" s="267"/>
      <c r="BV188" s="267"/>
      <c r="BW188" s="267"/>
      <c r="BX188" s="267"/>
      <c r="BY188" s="267"/>
      <c r="BZ188" s="267"/>
      <c r="CA188" s="267"/>
      <c r="CB188" s="124"/>
      <c r="CC188" s="124"/>
      <c r="CD188" s="124"/>
      <c r="CE188" s="124"/>
      <c r="CF188" s="124"/>
      <c r="CG188" s="124"/>
      <c r="CH188" s="124"/>
      <c r="CI188" s="124"/>
      <c r="CJ188" s="267"/>
      <c r="CK188" s="267"/>
      <c r="CL188" s="267"/>
      <c r="CM188" s="267"/>
      <c r="CN188" s="267"/>
      <c r="CO188" s="267"/>
      <c r="CP188" s="267"/>
      <c r="CQ188" s="267"/>
      <c r="CR188" s="239"/>
      <c r="CS188" s="70"/>
      <c r="CT188" s="70"/>
      <c r="CU188" s="70"/>
    </row>
    <row r="189" spans="1:99" ht="107.25" customHeight="1" x14ac:dyDescent="0.2">
      <c r="A189" s="236">
        <v>31</v>
      </c>
      <c r="B189" s="243" t="s">
        <v>187</v>
      </c>
      <c r="C189" s="236" t="str">
        <f>VLOOKUP(B189,FORMULAS!$A$30:$B$46,2,0)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189" s="236" t="str">
        <f>VLOOKUP(B189,FORMULAS!$A$30:$C$46,3,0)</f>
        <v>Director de Mejoramiento de Vivienda</v>
      </c>
      <c r="E189" s="243" t="s">
        <v>115</v>
      </c>
      <c r="F189" s="132" t="s">
        <v>421</v>
      </c>
      <c r="G189" s="132" t="s">
        <v>419</v>
      </c>
      <c r="H189" s="133" t="s">
        <v>424</v>
      </c>
      <c r="I189" s="246" t="s">
        <v>111</v>
      </c>
      <c r="J189" s="249">
        <v>2</v>
      </c>
      <c r="K189" s="252" t="str">
        <f>+IF(L189=FORMULAS!$N$2,FORMULAS!$O$2,IF('208-PLA-Ft-78 Mapa Gestión'!L189:L194=FORMULAS!$N$3,FORMULAS!$O$3,IF('208-PLA-Ft-78 Mapa Gestión'!L189:L194=FORMULAS!$N$4,FORMULAS!$O$4,IF('208-PLA-Ft-78 Mapa Gestión'!L189:L194=FORMULAS!$N$5,FORMULAS!$O$5,IF('208-PLA-Ft-78 Mapa Gestión'!L189:L194=FORMULAS!$N$6,FORMULAS!$O$6)))))</f>
        <v>Muy Baja</v>
      </c>
      <c r="L189" s="255">
        <f>+IF(J189&lt;=FORMULAS!$M$2,FORMULAS!$N$2,IF('208-PLA-Ft-78 Mapa Gestión'!J189&lt;=FORMULAS!$M$3,FORMULAS!$N$3,IF('208-PLA-Ft-78 Mapa Gestión'!J189&lt;=FORMULAS!$M$4,FORMULAS!$N$4,IF('208-PLA-Ft-78 Mapa Gestión'!J189&lt;=FORMULAS!$M$5,FORMULAS!$N$5,FORMULAS!$N$6))))</f>
        <v>0.2</v>
      </c>
      <c r="M189" s="258" t="s">
        <v>88</v>
      </c>
      <c r="N189" s="252" t="str">
        <f>+IF(M189=FORMULAS!$H$2,FORMULAS!$I$2,IF('208-PLA-Ft-78 Mapa Gestión'!M189:M194=FORMULAS!$H$3,FORMULAS!$I$3,IF('208-PLA-Ft-78 Mapa Gestión'!M189:M194=FORMULAS!$H$4,FORMULAS!$I$4,IF('208-PLA-Ft-78 Mapa Gestión'!M189:M194=FORMULAS!$H$5,FORMULAS!$I$5,IF('208-PLA-Ft-78 Mapa Gestión'!M189:M194=FORMULAS!$H$6,FORMULAS!$I$6,IF('208-PLA-Ft-78 Mapa Gestión'!M189:M194=FORMULAS!$H$7,FORMULAS!$I$7,IF('208-PLA-Ft-78 Mapa Gestión'!M189:M194=FORMULAS!$H$8,FORMULAS!$I$8,IF('208-PLA-Ft-78 Mapa Gestión'!M189:M194=FORMULAS!$H$9,FORMULAS!$I$9,IF('208-PLA-Ft-78 Mapa Gestión'!M189:M194=FORMULAS!$H$10,FORMULAS!$I$10,IF('208-PLA-Ft-78 Mapa Gestión'!M189:M194=FORMULAS!$H$11,FORMULAS!$I$11))))))))))</f>
        <v>Mayor</v>
      </c>
      <c r="O189" s="261">
        <f>VLOOKUP(N189,FORMULAS!$I$1:$J$6,2,0)</f>
        <v>0.8</v>
      </c>
      <c r="P189" s="261" t="str">
        <f t="shared" ref="P189" si="175">CONCATENATE(N189,K189)</f>
        <v>MayorMuy Baja</v>
      </c>
      <c r="Q189" s="271" t="str">
        <f>VLOOKUP(P189,FORMULAS!$K$17:$L$42,2,0)</f>
        <v>Alto</v>
      </c>
      <c r="R189" s="62">
        <v>1</v>
      </c>
      <c r="S189" s="51" t="s">
        <v>744</v>
      </c>
      <c r="T189" s="122" t="str">
        <f>VLOOKUP(U189,FORMULAS!$A$15:$B$18,2,0)</f>
        <v>Probabilidad</v>
      </c>
      <c r="U189" s="63" t="s">
        <v>13</v>
      </c>
      <c r="V189" s="64">
        <f>+IF(U189='Tabla Valoración controles'!$D$4,'Tabla Valoración controles'!$F$4,IF('208-PLA-Ft-78 Mapa Gestión'!U189='Tabla Valoración controles'!$D$5,'Tabla Valoración controles'!$F$5,IF(U189=FORMULAS!$A$10,0,'Tabla Valoración controles'!$F$6)))</f>
        <v>0.25</v>
      </c>
      <c r="W189" s="63" t="s">
        <v>8</v>
      </c>
      <c r="X189" s="65">
        <f>+IF(W189='Tabla Valoración controles'!$D$7,'Tabla Valoración controles'!$F$7,IF(U189=FORMULAS!$A$10,0,'Tabla Valoración controles'!$F$8))</f>
        <v>0.15</v>
      </c>
      <c r="Y189" s="63" t="s">
        <v>19</v>
      </c>
      <c r="Z189" s="64">
        <f>+IF(Y189='Tabla Valoración controles'!$D$9,'Tabla Valoración controles'!$F$9,IF(U189=FORMULAS!$A$10,0,'Tabla Valoración controles'!$F$10))</f>
        <v>0</v>
      </c>
      <c r="AA189" s="63" t="s">
        <v>21</v>
      </c>
      <c r="AB189" s="64">
        <f>+IF(AA189='Tabla Valoración controles'!$D$9,'Tabla Valoración controles'!$F$9,IF(W189=FORMULAS!$A$10,0,'Tabla Valoración controles'!$F$10))</f>
        <v>0</v>
      </c>
      <c r="AC189" s="63" t="s">
        <v>102</v>
      </c>
      <c r="AD189" s="64">
        <f>+IF(AC189='Tabla Valoración controles'!$D$13,'Tabla Valoración controles'!$F$13,'Tabla Valoración controles'!$F$14)</f>
        <v>0</v>
      </c>
      <c r="AE189" s="66"/>
      <c r="AF189" s="67"/>
      <c r="AG189" s="65"/>
      <c r="AH189" s="67"/>
      <c r="AI189" s="65"/>
      <c r="AJ189" s="68"/>
      <c r="AK189" s="63"/>
      <c r="AL189" s="69"/>
      <c r="AM189" s="72"/>
      <c r="AN189" s="70"/>
      <c r="AO189" s="70"/>
      <c r="AP189" s="70"/>
      <c r="AQ189" s="70"/>
      <c r="AR189" s="70"/>
      <c r="AS189" s="70"/>
      <c r="AT189" s="70"/>
      <c r="AU189" s="70"/>
      <c r="AV189" s="70"/>
      <c r="AW189" s="70"/>
      <c r="AX189" s="70"/>
      <c r="AY189" s="70"/>
      <c r="AZ189" s="70"/>
      <c r="BA189" s="70"/>
      <c r="BB189" s="70"/>
      <c r="BC189" s="120">
        <f t="shared" si="140"/>
        <v>0.4</v>
      </c>
      <c r="BD189" s="120">
        <f>+IF(T189=FORMULAS!$A$8,'208-PLA-Ft-78 Mapa Gestión'!BC189*'208-PLA-Ft-78 Mapa Gestión'!L189:L194,'208-PLA-Ft-78 Mapa Gestión'!BC189*'208-PLA-Ft-78 Mapa Gestión'!O189:O194)</f>
        <v>8.0000000000000016E-2</v>
      </c>
      <c r="BE189" s="120">
        <f>+IF(T189=FORMULAS!$A$8,'208-PLA-Ft-78 Mapa Gestión'!L189:L194-'208-PLA-Ft-78 Mapa Gestión'!BD189,0)</f>
        <v>0.12</v>
      </c>
      <c r="BF189" s="274">
        <f t="shared" ref="BF189" si="176">+BE194</f>
        <v>0.12</v>
      </c>
      <c r="BG189" s="274" t="str">
        <f>+IF(BF189&lt;=FORMULAS!$N$2,FORMULAS!$O$2,IF(BF189&lt;=FORMULAS!$N$3,FORMULAS!$O$3,IF(BF189&lt;=FORMULAS!$N$4,FORMULAS!$O$4,IF(BF189&lt;=FORMULAS!$N$5,FORMULAS!$O$5,FORMULAS!O192))))</f>
        <v>Muy Baja</v>
      </c>
      <c r="BH189" s="274" t="str">
        <f>+IF(T189=FORMULAS!$A$9,BE194,'208-PLA-Ft-78 Mapa Gestión'!N189:N194)</f>
        <v>Mayor</v>
      </c>
      <c r="BI189" s="274">
        <f>+IF(T189=FORMULAS!B195,'208-PLA-Ft-78 Mapa Gestión'!BE194,'208-PLA-Ft-78 Mapa Gestión'!O189:O194)</f>
        <v>0.8</v>
      </c>
      <c r="BJ189" s="323" t="str">
        <f t="shared" ref="BJ189" si="177">CONCATENATE(BH189,BG189)</f>
        <v>MayorMuy Baja</v>
      </c>
      <c r="BK189" s="271" t="str">
        <f>VLOOKUP(BJ189,FORMULAS!$K$17:$L$42,2,0)</f>
        <v>Alto</v>
      </c>
      <c r="BL189" s="328" t="s">
        <v>171</v>
      </c>
      <c r="BM189" s="239" t="s">
        <v>456</v>
      </c>
      <c r="BN189" s="239" t="s">
        <v>427</v>
      </c>
      <c r="BO189" s="331">
        <v>44409</v>
      </c>
      <c r="BP189" s="331">
        <v>44560</v>
      </c>
      <c r="BQ189" s="239" t="s">
        <v>425</v>
      </c>
      <c r="BR189" s="239" t="s">
        <v>426</v>
      </c>
      <c r="BS189" s="267"/>
      <c r="BT189" s="267"/>
      <c r="BU189" s="267"/>
      <c r="BV189" s="267"/>
      <c r="BW189" s="267"/>
      <c r="BX189" s="267"/>
      <c r="BY189" s="267"/>
      <c r="BZ189" s="267"/>
      <c r="CA189" s="267"/>
      <c r="CB189" s="178" t="s">
        <v>480</v>
      </c>
      <c r="CC189" s="178" t="s">
        <v>480</v>
      </c>
      <c r="CD189" s="178" t="s">
        <v>480</v>
      </c>
      <c r="CE189" s="178" t="s">
        <v>480</v>
      </c>
      <c r="CF189" s="178" t="s">
        <v>480</v>
      </c>
      <c r="CG189" s="178" t="s">
        <v>480</v>
      </c>
      <c r="CH189" s="178" t="s">
        <v>480</v>
      </c>
      <c r="CI189" s="177" t="s">
        <v>745</v>
      </c>
      <c r="CJ189" s="267"/>
      <c r="CK189" s="267"/>
      <c r="CL189" s="267"/>
      <c r="CM189" s="267"/>
      <c r="CN189" s="267"/>
      <c r="CO189" s="267"/>
      <c r="CP189" s="267"/>
      <c r="CQ189" s="267"/>
      <c r="CR189" s="239" t="s">
        <v>457</v>
      </c>
      <c r="CS189" s="190">
        <v>44446</v>
      </c>
      <c r="CT189" s="207" t="s">
        <v>668</v>
      </c>
      <c r="CU189" s="123" t="s">
        <v>813</v>
      </c>
    </row>
    <row r="190" spans="1:99" ht="17.25" customHeight="1" x14ac:dyDescent="0.2">
      <c r="A190" s="237"/>
      <c r="B190" s="244"/>
      <c r="C190" s="237"/>
      <c r="D190" s="237"/>
      <c r="E190" s="244"/>
      <c r="F190" s="246"/>
      <c r="G190" s="246"/>
      <c r="H190" s="264"/>
      <c r="I190" s="247"/>
      <c r="J190" s="250"/>
      <c r="K190" s="253"/>
      <c r="L190" s="256"/>
      <c r="M190" s="259"/>
      <c r="N190" s="253"/>
      <c r="O190" s="262"/>
      <c r="P190" s="262"/>
      <c r="Q190" s="272"/>
      <c r="R190" s="62"/>
      <c r="S190" s="51"/>
      <c r="T190" s="122">
        <f>VLOOKUP(U190,FORMULAS!$A$15:$B$18,2,0)</f>
        <v>0</v>
      </c>
      <c r="U190" s="63" t="s">
        <v>164</v>
      </c>
      <c r="V190" s="64">
        <f>+IF(U190='Tabla Valoración controles'!$D$4,'Tabla Valoración controles'!$F$4,IF('208-PLA-Ft-78 Mapa Gestión'!U190='Tabla Valoración controles'!$D$5,'Tabla Valoración controles'!$F$5,IF(U190=FORMULAS!$A$10,0,'Tabla Valoración controles'!$F$6)))</f>
        <v>0</v>
      </c>
      <c r="W190" s="63"/>
      <c r="X190" s="65">
        <f>+IF(W190='Tabla Valoración controles'!$D$7,'Tabla Valoración controles'!$F$7,IF(U190=FORMULAS!$A$10,0,'Tabla Valoración controles'!$F$8))</f>
        <v>0</v>
      </c>
      <c r="Y190" s="63"/>
      <c r="Z190" s="64">
        <f>+IF(Y190='Tabla Valoración controles'!$D$9,'Tabla Valoración controles'!$F$9,IF(U190=FORMULAS!$A$10,0,'Tabla Valoración controles'!$F$10))</f>
        <v>0</v>
      </c>
      <c r="AA190" s="63"/>
      <c r="AB190" s="64">
        <f>+IF(AA190='Tabla Valoración controles'!$D$9,'Tabla Valoración controles'!$F$9,IF(W190=FORMULAS!$A$10,0,'Tabla Valoración controles'!$F$10))</f>
        <v>0</v>
      </c>
      <c r="AC190" s="63"/>
      <c r="AD190" s="64">
        <f>+IF(AC190='Tabla Valoración controles'!$D$13,'Tabla Valoración controles'!$F$13,'Tabla Valoración controles'!$F$14)</f>
        <v>0</v>
      </c>
      <c r="AE190" s="66"/>
      <c r="AF190" s="67"/>
      <c r="AG190" s="65"/>
      <c r="AH190" s="67"/>
      <c r="AI190" s="65"/>
      <c r="AJ190" s="68"/>
      <c r="AK190" s="63"/>
      <c r="AL190" s="69"/>
      <c r="AM190" s="72"/>
      <c r="AN190" s="70"/>
      <c r="AO190" s="70"/>
      <c r="AP190" s="70"/>
      <c r="AQ190" s="70"/>
      <c r="AR190" s="70"/>
      <c r="AS190" s="70"/>
      <c r="AT190" s="70"/>
      <c r="AU190" s="70"/>
      <c r="AV190" s="70"/>
      <c r="AW190" s="70"/>
      <c r="AX190" s="70"/>
      <c r="AY190" s="70"/>
      <c r="AZ190" s="70"/>
      <c r="BA190" s="70"/>
      <c r="BB190" s="70"/>
      <c r="BC190" s="120">
        <f t="shared" si="140"/>
        <v>0</v>
      </c>
      <c r="BD190" s="120">
        <f t="shared" ref="BD190" si="178">+BC190*BE189</f>
        <v>0</v>
      </c>
      <c r="BE190" s="120">
        <f t="shared" ref="BE190" si="179">+BE189-BD190</f>
        <v>0.12</v>
      </c>
      <c r="BF190" s="275"/>
      <c r="BG190" s="275"/>
      <c r="BH190" s="275"/>
      <c r="BI190" s="275"/>
      <c r="BJ190" s="323"/>
      <c r="BK190" s="272"/>
      <c r="BL190" s="329"/>
      <c r="BM190" s="239"/>
      <c r="BN190" s="239"/>
      <c r="BO190" s="239"/>
      <c r="BP190" s="239"/>
      <c r="BQ190" s="239"/>
      <c r="BR190" s="239"/>
      <c r="BS190" s="267"/>
      <c r="BT190" s="267"/>
      <c r="BU190" s="267"/>
      <c r="BV190" s="267"/>
      <c r="BW190" s="267"/>
      <c r="BX190" s="267"/>
      <c r="BY190" s="267"/>
      <c r="BZ190" s="267"/>
      <c r="CA190" s="267"/>
      <c r="CB190" s="152"/>
      <c r="CC190" s="152"/>
      <c r="CD190" s="124"/>
      <c r="CE190" s="152"/>
      <c r="CF190" s="152"/>
      <c r="CG190" s="152"/>
      <c r="CH190" s="152"/>
      <c r="CI190" s="152"/>
      <c r="CJ190" s="267"/>
      <c r="CK190" s="267"/>
      <c r="CL190" s="267"/>
      <c r="CM190" s="267"/>
      <c r="CN190" s="267"/>
      <c r="CO190" s="267"/>
      <c r="CP190" s="267"/>
      <c r="CQ190" s="267"/>
      <c r="CR190" s="239"/>
      <c r="CS190" s="70"/>
      <c r="CT190" s="70"/>
      <c r="CU190" s="70"/>
    </row>
    <row r="191" spans="1:99" ht="17.25" customHeight="1" x14ac:dyDescent="0.2">
      <c r="A191" s="237"/>
      <c r="B191" s="244"/>
      <c r="C191" s="237"/>
      <c r="D191" s="237"/>
      <c r="E191" s="244"/>
      <c r="F191" s="246"/>
      <c r="G191" s="246"/>
      <c r="H191" s="264"/>
      <c r="I191" s="247"/>
      <c r="J191" s="250"/>
      <c r="K191" s="253"/>
      <c r="L191" s="256"/>
      <c r="M191" s="259"/>
      <c r="N191" s="253"/>
      <c r="O191" s="262"/>
      <c r="P191" s="262"/>
      <c r="Q191" s="272"/>
      <c r="R191" s="62"/>
      <c r="S191" s="51"/>
      <c r="T191" s="122">
        <f>VLOOKUP(U191,FORMULAS!$A$15:$B$18,2,0)</f>
        <v>0</v>
      </c>
      <c r="U191" s="63" t="s">
        <v>164</v>
      </c>
      <c r="V191" s="64">
        <f>+IF(U191='Tabla Valoración controles'!$D$4,'Tabla Valoración controles'!$F$4,IF('208-PLA-Ft-78 Mapa Gestión'!U191='Tabla Valoración controles'!$D$5,'Tabla Valoración controles'!$F$5,IF(U191=FORMULAS!$A$10,0,'Tabla Valoración controles'!$F$6)))</f>
        <v>0</v>
      </c>
      <c r="W191" s="63"/>
      <c r="X191" s="65">
        <f>+IF(W191='Tabla Valoración controles'!$D$7,'Tabla Valoración controles'!$F$7,IF(U191=FORMULAS!$A$10,0,'Tabla Valoración controles'!$F$8))</f>
        <v>0</v>
      </c>
      <c r="Y191" s="63"/>
      <c r="Z191" s="64">
        <f>+IF(Y191='Tabla Valoración controles'!$D$9,'Tabla Valoración controles'!$F$9,IF(U191=FORMULAS!$A$10,0,'Tabla Valoración controles'!$F$10))</f>
        <v>0</v>
      </c>
      <c r="AA191" s="63"/>
      <c r="AB191" s="64">
        <f>+IF(AA191='Tabla Valoración controles'!$D$9,'Tabla Valoración controles'!$F$9,IF(W191=FORMULAS!$A$10,0,'Tabla Valoración controles'!$F$10))</f>
        <v>0</v>
      </c>
      <c r="AC191" s="63"/>
      <c r="AD191" s="64">
        <f>+IF(AC191='Tabla Valoración controles'!$D$13,'Tabla Valoración controles'!$F$13,'Tabla Valoración controles'!$F$14)</f>
        <v>0</v>
      </c>
      <c r="AE191" s="66"/>
      <c r="AF191" s="67"/>
      <c r="AG191" s="65"/>
      <c r="AH191" s="67"/>
      <c r="AI191" s="65"/>
      <c r="AJ191" s="68"/>
      <c r="AK191" s="63"/>
      <c r="AL191" s="69"/>
      <c r="AM191" s="72"/>
      <c r="AN191" s="70"/>
      <c r="AO191" s="70"/>
      <c r="AP191" s="70"/>
      <c r="AQ191" s="70"/>
      <c r="AR191" s="70"/>
      <c r="AS191" s="70"/>
      <c r="AT191" s="70"/>
      <c r="AU191" s="70"/>
      <c r="AV191" s="70"/>
      <c r="AW191" s="70"/>
      <c r="AX191" s="70"/>
      <c r="AY191" s="70"/>
      <c r="AZ191" s="70"/>
      <c r="BA191" s="70"/>
      <c r="BB191" s="70"/>
      <c r="BC191" s="120">
        <f t="shared" si="140"/>
        <v>0</v>
      </c>
      <c r="BD191" s="120">
        <f t="shared" ref="BD191:BD194" si="180">+BD190*BC191</f>
        <v>0</v>
      </c>
      <c r="BE191" s="120">
        <f t="shared" si="139"/>
        <v>0.12</v>
      </c>
      <c r="BF191" s="275"/>
      <c r="BG191" s="275"/>
      <c r="BH191" s="275"/>
      <c r="BI191" s="275"/>
      <c r="BJ191" s="323"/>
      <c r="BK191" s="272"/>
      <c r="BL191" s="329"/>
      <c r="BM191" s="239"/>
      <c r="BN191" s="239"/>
      <c r="BO191" s="239"/>
      <c r="BP191" s="239"/>
      <c r="BQ191" s="239"/>
      <c r="BR191" s="239"/>
      <c r="BS191" s="267"/>
      <c r="BT191" s="267"/>
      <c r="BU191" s="267"/>
      <c r="BV191" s="267"/>
      <c r="BW191" s="267"/>
      <c r="BX191" s="267"/>
      <c r="BY191" s="267"/>
      <c r="BZ191" s="267"/>
      <c r="CA191" s="267"/>
      <c r="CB191" s="152"/>
      <c r="CC191" s="152"/>
      <c r="CD191" s="124"/>
      <c r="CE191" s="152"/>
      <c r="CF191" s="152"/>
      <c r="CG191" s="152"/>
      <c r="CH191" s="152"/>
      <c r="CI191" s="152"/>
      <c r="CJ191" s="267"/>
      <c r="CK191" s="267"/>
      <c r="CL191" s="267"/>
      <c r="CM191" s="267"/>
      <c r="CN191" s="267"/>
      <c r="CO191" s="267"/>
      <c r="CP191" s="267"/>
      <c r="CQ191" s="267"/>
      <c r="CR191" s="239"/>
      <c r="CS191" s="70"/>
      <c r="CT191" s="70"/>
      <c r="CU191" s="70"/>
    </row>
    <row r="192" spans="1:99" ht="17.25" customHeight="1" x14ac:dyDescent="0.2">
      <c r="A192" s="237"/>
      <c r="B192" s="244"/>
      <c r="C192" s="237"/>
      <c r="D192" s="237"/>
      <c r="E192" s="244"/>
      <c r="F192" s="246"/>
      <c r="G192" s="246"/>
      <c r="H192" s="264"/>
      <c r="I192" s="247"/>
      <c r="J192" s="250"/>
      <c r="K192" s="253"/>
      <c r="L192" s="256"/>
      <c r="M192" s="259"/>
      <c r="N192" s="253"/>
      <c r="O192" s="262"/>
      <c r="P192" s="262"/>
      <c r="Q192" s="272"/>
      <c r="R192" s="62"/>
      <c r="S192" s="51"/>
      <c r="T192" s="122">
        <f>VLOOKUP(U192,FORMULAS!$A$15:$B$18,2,0)</f>
        <v>0</v>
      </c>
      <c r="U192" s="63" t="s">
        <v>164</v>
      </c>
      <c r="V192" s="64">
        <f>+IF(U192='Tabla Valoración controles'!$D$4,'Tabla Valoración controles'!$F$4,IF('208-PLA-Ft-78 Mapa Gestión'!U192='Tabla Valoración controles'!$D$5,'Tabla Valoración controles'!$F$5,IF(U192=FORMULAS!$A$10,0,'Tabla Valoración controles'!$F$6)))</f>
        <v>0</v>
      </c>
      <c r="W192" s="63"/>
      <c r="X192" s="65">
        <f>+IF(W192='Tabla Valoración controles'!$D$7,'Tabla Valoración controles'!$F$7,IF(U192=FORMULAS!$A$10,0,'Tabla Valoración controles'!$F$8))</f>
        <v>0</v>
      </c>
      <c r="Y192" s="63"/>
      <c r="Z192" s="64">
        <f>+IF(Y192='Tabla Valoración controles'!$D$9,'Tabla Valoración controles'!$F$9,IF(U192=FORMULAS!$A$10,0,'Tabla Valoración controles'!$F$10))</f>
        <v>0</v>
      </c>
      <c r="AA192" s="63"/>
      <c r="AB192" s="64">
        <f>+IF(AA192='Tabla Valoración controles'!$D$9,'Tabla Valoración controles'!$F$9,IF(W192=FORMULAS!$A$10,0,'Tabla Valoración controles'!$F$10))</f>
        <v>0</v>
      </c>
      <c r="AC192" s="63"/>
      <c r="AD192" s="64">
        <f>+IF(AC192='Tabla Valoración controles'!$D$13,'Tabla Valoración controles'!$F$13,'Tabla Valoración controles'!$F$14)</f>
        <v>0</v>
      </c>
      <c r="AE192" s="66"/>
      <c r="AF192" s="67"/>
      <c r="AG192" s="65"/>
      <c r="AH192" s="67"/>
      <c r="AI192" s="65"/>
      <c r="AJ192" s="68"/>
      <c r="AK192" s="63"/>
      <c r="AL192" s="69"/>
      <c r="AM192" s="72"/>
      <c r="AN192" s="70"/>
      <c r="AO192" s="70"/>
      <c r="AP192" s="70"/>
      <c r="AQ192" s="70"/>
      <c r="AR192" s="70"/>
      <c r="AS192" s="70"/>
      <c r="AT192" s="70"/>
      <c r="AU192" s="70"/>
      <c r="AV192" s="70"/>
      <c r="AW192" s="70"/>
      <c r="AX192" s="70"/>
      <c r="AY192" s="70"/>
      <c r="AZ192" s="70"/>
      <c r="BA192" s="70"/>
      <c r="BB192" s="70"/>
      <c r="BC192" s="120">
        <f t="shared" si="140"/>
        <v>0</v>
      </c>
      <c r="BD192" s="120">
        <f t="shared" si="180"/>
        <v>0</v>
      </c>
      <c r="BE192" s="120">
        <f t="shared" si="139"/>
        <v>0.12</v>
      </c>
      <c r="BF192" s="275"/>
      <c r="BG192" s="275"/>
      <c r="BH192" s="275"/>
      <c r="BI192" s="275"/>
      <c r="BJ192" s="323"/>
      <c r="BK192" s="272"/>
      <c r="BL192" s="329"/>
      <c r="BM192" s="239"/>
      <c r="BN192" s="239"/>
      <c r="BO192" s="239"/>
      <c r="BP192" s="239"/>
      <c r="BQ192" s="239"/>
      <c r="BR192" s="239"/>
      <c r="BS192" s="267"/>
      <c r="BT192" s="267"/>
      <c r="BU192" s="267"/>
      <c r="BV192" s="267"/>
      <c r="BW192" s="267"/>
      <c r="BX192" s="267"/>
      <c r="BY192" s="267"/>
      <c r="BZ192" s="267"/>
      <c r="CA192" s="267"/>
      <c r="CB192" s="152"/>
      <c r="CC192" s="152"/>
      <c r="CD192" s="124"/>
      <c r="CE192" s="152"/>
      <c r="CF192" s="152"/>
      <c r="CG192" s="152"/>
      <c r="CH192" s="152"/>
      <c r="CI192" s="152"/>
      <c r="CJ192" s="267"/>
      <c r="CK192" s="267"/>
      <c r="CL192" s="267"/>
      <c r="CM192" s="267"/>
      <c r="CN192" s="267"/>
      <c r="CO192" s="267"/>
      <c r="CP192" s="267"/>
      <c r="CQ192" s="267"/>
      <c r="CR192" s="239"/>
      <c r="CS192" s="70"/>
      <c r="CT192" s="70"/>
      <c r="CU192" s="70"/>
    </row>
    <row r="193" spans="1:99" ht="17.25" customHeight="1" x14ac:dyDescent="0.2">
      <c r="A193" s="237"/>
      <c r="B193" s="244"/>
      <c r="C193" s="237"/>
      <c r="D193" s="237"/>
      <c r="E193" s="244"/>
      <c r="F193" s="246"/>
      <c r="G193" s="246"/>
      <c r="H193" s="264"/>
      <c r="I193" s="247"/>
      <c r="J193" s="250"/>
      <c r="K193" s="253"/>
      <c r="L193" s="256"/>
      <c r="M193" s="259"/>
      <c r="N193" s="253"/>
      <c r="O193" s="262"/>
      <c r="P193" s="262"/>
      <c r="Q193" s="272"/>
      <c r="R193" s="62"/>
      <c r="S193" s="51"/>
      <c r="T193" s="122">
        <f>VLOOKUP(U193,FORMULAS!$A$15:$B$18,2,0)</f>
        <v>0</v>
      </c>
      <c r="U193" s="63" t="s">
        <v>164</v>
      </c>
      <c r="V193" s="64">
        <f>+IF(U193='Tabla Valoración controles'!$D$4,'Tabla Valoración controles'!$F$4,IF('208-PLA-Ft-78 Mapa Gestión'!U193='Tabla Valoración controles'!$D$5,'Tabla Valoración controles'!$F$5,IF(U193=FORMULAS!$A$10,0,'Tabla Valoración controles'!$F$6)))</f>
        <v>0</v>
      </c>
      <c r="W193" s="63"/>
      <c r="X193" s="65">
        <f>+IF(W193='Tabla Valoración controles'!$D$7,'Tabla Valoración controles'!$F$7,IF(U193=FORMULAS!$A$10,0,'Tabla Valoración controles'!$F$8))</f>
        <v>0</v>
      </c>
      <c r="Y193" s="63"/>
      <c r="Z193" s="64">
        <f>+IF(Y193='Tabla Valoración controles'!$D$9,'Tabla Valoración controles'!$F$9,IF(U193=FORMULAS!$A$10,0,'Tabla Valoración controles'!$F$10))</f>
        <v>0</v>
      </c>
      <c r="AA193" s="63"/>
      <c r="AB193" s="64">
        <f>+IF(AA193='Tabla Valoración controles'!$D$9,'Tabla Valoración controles'!$F$9,IF(W193=FORMULAS!$A$10,0,'Tabla Valoración controles'!$F$10))</f>
        <v>0</v>
      </c>
      <c r="AC193" s="63"/>
      <c r="AD193" s="64">
        <f>+IF(AC193='Tabla Valoración controles'!$D$13,'Tabla Valoración controles'!$F$13,'Tabla Valoración controles'!$F$14)</f>
        <v>0</v>
      </c>
      <c r="AE193" s="66"/>
      <c r="AF193" s="67"/>
      <c r="AG193" s="65"/>
      <c r="AH193" s="67"/>
      <c r="AI193" s="65"/>
      <c r="AJ193" s="68"/>
      <c r="AK193" s="63"/>
      <c r="AL193" s="69"/>
      <c r="AM193" s="72"/>
      <c r="AN193" s="70"/>
      <c r="AO193" s="70"/>
      <c r="AP193" s="70"/>
      <c r="AQ193" s="70"/>
      <c r="AR193" s="70"/>
      <c r="AS193" s="70"/>
      <c r="AT193" s="70"/>
      <c r="AU193" s="70"/>
      <c r="AV193" s="70"/>
      <c r="AW193" s="70"/>
      <c r="AX193" s="70"/>
      <c r="AY193" s="70"/>
      <c r="AZ193" s="70"/>
      <c r="BA193" s="70"/>
      <c r="BB193" s="70"/>
      <c r="BC193" s="120">
        <f t="shared" si="140"/>
        <v>0</v>
      </c>
      <c r="BD193" s="120">
        <f t="shared" si="180"/>
        <v>0</v>
      </c>
      <c r="BE193" s="120">
        <f t="shared" si="139"/>
        <v>0.12</v>
      </c>
      <c r="BF193" s="275"/>
      <c r="BG193" s="275"/>
      <c r="BH193" s="275"/>
      <c r="BI193" s="275"/>
      <c r="BJ193" s="323"/>
      <c r="BK193" s="272"/>
      <c r="BL193" s="329"/>
      <c r="BM193" s="239"/>
      <c r="BN193" s="239"/>
      <c r="BO193" s="239"/>
      <c r="BP193" s="239"/>
      <c r="BQ193" s="239"/>
      <c r="BR193" s="239"/>
      <c r="BS193" s="267"/>
      <c r="BT193" s="267"/>
      <c r="BU193" s="267"/>
      <c r="BV193" s="267"/>
      <c r="BW193" s="267"/>
      <c r="BX193" s="267"/>
      <c r="BY193" s="267"/>
      <c r="BZ193" s="267"/>
      <c r="CA193" s="267"/>
      <c r="CB193" s="152"/>
      <c r="CC193" s="152"/>
      <c r="CD193" s="124"/>
      <c r="CE193" s="152"/>
      <c r="CF193" s="152"/>
      <c r="CG193" s="152"/>
      <c r="CH193" s="152"/>
      <c r="CI193" s="152"/>
      <c r="CJ193" s="267"/>
      <c r="CK193" s="267"/>
      <c r="CL193" s="267"/>
      <c r="CM193" s="267"/>
      <c r="CN193" s="267"/>
      <c r="CO193" s="267"/>
      <c r="CP193" s="267"/>
      <c r="CQ193" s="267"/>
      <c r="CR193" s="239"/>
      <c r="CS193" s="70"/>
      <c r="CT193" s="70"/>
      <c r="CU193" s="70"/>
    </row>
    <row r="194" spans="1:99" ht="17.25" customHeight="1" x14ac:dyDescent="0.2">
      <c r="A194" s="238"/>
      <c r="B194" s="245"/>
      <c r="C194" s="238"/>
      <c r="D194" s="238"/>
      <c r="E194" s="245"/>
      <c r="F194" s="246"/>
      <c r="G194" s="246"/>
      <c r="H194" s="264"/>
      <c r="I194" s="248"/>
      <c r="J194" s="251"/>
      <c r="K194" s="254"/>
      <c r="L194" s="257"/>
      <c r="M194" s="260"/>
      <c r="N194" s="254"/>
      <c r="O194" s="263"/>
      <c r="P194" s="263"/>
      <c r="Q194" s="273"/>
      <c r="R194" s="62"/>
      <c r="S194" s="51"/>
      <c r="T194" s="122">
        <f>VLOOKUP(U194,FORMULAS!$A$15:$B$18,2,0)</f>
        <v>0</v>
      </c>
      <c r="U194" s="63" t="s">
        <v>164</v>
      </c>
      <c r="V194" s="64">
        <f>+IF(U194='Tabla Valoración controles'!$D$4,'Tabla Valoración controles'!$F$4,IF('208-PLA-Ft-78 Mapa Gestión'!U194='Tabla Valoración controles'!$D$5,'Tabla Valoración controles'!$F$5,IF(U194=FORMULAS!$A$10,0,'Tabla Valoración controles'!$F$6)))</f>
        <v>0</v>
      </c>
      <c r="W194" s="63"/>
      <c r="X194" s="65">
        <f>+IF(W194='Tabla Valoración controles'!$D$7,'Tabla Valoración controles'!$F$7,IF(U194=FORMULAS!$A$10,0,'Tabla Valoración controles'!$F$8))</f>
        <v>0</v>
      </c>
      <c r="Y194" s="63"/>
      <c r="Z194" s="64">
        <f>+IF(Y194='Tabla Valoración controles'!$D$9,'Tabla Valoración controles'!$F$9,IF(U194=FORMULAS!$A$10,0,'Tabla Valoración controles'!$F$10))</f>
        <v>0</v>
      </c>
      <c r="AA194" s="63"/>
      <c r="AB194" s="64">
        <f>+IF(AA194='Tabla Valoración controles'!$D$9,'Tabla Valoración controles'!$F$9,IF(W194=FORMULAS!$A$10,0,'Tabla Valoración controles'!$F$10))</f>
        <v>0</v>
      </c>
      <c r="AC194" s="63"/>
      <c r="AD194" s="64">
        <f>+IF(AC194='Tabla Valoración controles'!$D$13,'Tabla Valoración controles'!$F$13,'Tabla Valoración controles'!$F$14)</f>
        <v>0</v>
      </c>
      <c r="AE194" s="66"/>
      <c r="AF194" s="67"/>
      <c r="AG194" s="65"/>
      <c r="AH194" s="67"/>
      <c r="AI194" s="65"/>
      <c r="AJ194" s="68"/>
      <c r="AK194" s="63"/>
      <c r="AL194" s="69"/>
      <c r="AM194" s="72"/>
      <c r="AN194" s="70"/>
      <c r="AO194" s="70"/>
      <c r="AP194" s="70"/>
      <c r="AQ194" s="70"/>
      <c r="AR194" s="70"/>
      <c r="AS194" s="70"/>
      <c r="AT194" s="70"/>
      <c r="AU194" s="70"/>
      <c r="AV194" s="70"/>
      <c r="AW194" s="70"/>
      <c r="AX194" s="70"/>
      <c r="AY194" s="70"/>
      <c r="AZ194" s="70"/>
      <c r="BA194" s="70"/>
      <c r="BB194" s="70"/>
      <c r="BC194" s="120">
        <f t="shared" si="140"/>
        <v>0</v>
      </c>
      <c r="BD194" s="120">
        <f t="shared" si="180"/>
        <v>0</v>
      </c>
      <c r="BE194" s="120">
        <f t="shared" si="139"/>
        <v>0.12</v>
      </c>
      <c r="BF194" s="275"/>
      <c r="BG194" s="275"/>
      <c r="BH194" s="275"/>
      <c r="BI194" s="275"/>
      <c r="BJ194" s="323"/>
      <c r="BK194" s="273"/>
      <c r="BL194" s="330"/>
      <c r="BM194" s="239"/>
      <c r="BN194" s="239"/>
      <c r="BO194" s="239"/>
      <c r="BP194" s="239"/>
      <c r="BQ194" s="239"/>
      <c r="BR194" s="239"/>
      <c r="BS194" s="267"/>
      <c r="BT194" s="267"/>
      <c r="BU194" s="267"/>
      <c r="BV194" s="267"/>
      <c r="BW194" s="267"/>
      <c r="BX194" s="267"/>
      <c r="BY194" s="267"/>
      <c r="BZ194" s="267"/>
      <c r="CA194" s="267"/>
      <c r="CB194" s="152"/>
      <c r="CC194" s="152"/>
      <c r="CD194" s="124"/>
      <c r="CE194" s="152"/>
      <c r="CF194" s="152"/>
      <c r="CG194" s="152"/>
      <c r="CH194" s="152"/>
      <c r="CI194" s="152"/>
      <c r="CJ194" s="267"/>
      <c r="CK194" s="267"/>
      <c r="CL194" s="267"/>
      <c r="CM194" s="267"/>
      <c r="CN194" s="267"/>
      <c r="CO194" s="267"/>
      <c r="CP194" s="267"/>
      <c r="CQ194" s="267"/>
      <c r="CR194" s="239"/>
      <c r="CS194" s="70"/>
      <c r="CT194" s="70"/>
      <c r="CU194" s="70"/>
    </row>
    <row r="195" spans="1:99" ht="140.25" x14ac:dyDescent="0.2">
      <c r="A195" s="236">
        <v>32</v>
      </c>
      <c r="B195" s="243" t="s">
        <v>187</v>
      </c>
      <c r="C195" s="236" t="str">
        <f>VLOOKUP(B195,FORMULAS!$A$30:$B$46,2,0)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195" s="236" t="str">
        <f>VLOOKUP(B195,FORMULAS!$A$30:$C$46,3,0)</f>
        <v>Director de Mejoramiento de Vivienda</v>
      </c>
      <c r="E195" s="243" t="s">
        <v>115</v>
      </c>
      <c r="F195" s="246" t="s">
        <v>528</v>
      </c>
      <c r="G195" s="246" t="s">
        <v>420</v>
      </c>
      <c r="H195" s="264" t="s">
        <v>593</v>
      </c>
      <c r="I195" s="246" t="s">
        <v>281</v>
      </c>
      <c r="J195" s="249">
        <v>140</v>
      </c>
      <c r="K195" s="252" t="str">
        <f>+IF(L195=FORMULAS!$N$2,FORMULAS!$O$2,IF('208-PLA-Ft-78 Mapa Gestión'!L195:L200=FORMULAS!$N$3,FORMULAS!$O$3,IF('208-PLA-Ft-78 Mapa Gestión'!L195:L200=FORMULAS!$N$4,FORMULAS!$O$4,IF('208-PLA-Ft-78 Mapa Gestión'!L195:L200=FORMULAS!$N$5,FORMULAS!$O$5,IF('208-PLA-Ft-78 Mapa Gestión'!L195:L200=FORMULAS!$N$6,FORMULAS!$O$6)))))</f>
        <v>Media</v>
      </c>
      <c r="L195" s="255">
        <f>+IF(J195&lt;=FORMULAS!$M$2,FORMULAS!$N$2,IF('208-PLA-Ft-78 Mapa Gestión'!J195&lt;=FORMULAS!$M$3,FORMULAS!$N$3,IF('208-PLA-Ft-78 Mapa Gestión'!J195&lt;=FORMULAS!$M$4,FORMULAS!$N$4,IF('208-PLA-Ft-78 Mapa Gestión'!J195&lt;=FORMULAS!$M$5,FORMULAS!$N$5,FORMULAS!$N$6))))</f>
        <v>0.6</v>
      </c>
      <c r="M195" s="258" t="s">
        <v>93</v>
      </c>
      <c r="N195" s="252" t="str">
        <f>+IF(M195=FORMULAS!$H$2,FORMULAS!$I$2,IF('208-PLA-Ft-78 Mapa Gestión'!M195:M200=FORMULAS!$H$3,FORMULAS!$I$3,IF('208-PLA-Ft-78 Mapa Gestión'!M195:M200=FORMULAS!$H$4,FORMULAS!$I$4,IF('208-PLA-Ft-78 Mapa Gestión'!M195:M200=FORMULAS!$H$5,FORMULAS!$I$5,IF('208-PLA-Ft-78 Mapa Gestión'!M195:M200=FORMULAS!$H$6,FORMULAS!$I$6,IF('208-PLA-Ft-78 Mapa Gestión'!M195:M200=FORMULAS!$H$7,FORMULAS!$I$7,IF('208-PLA-Ft-78 Mapa Gestión'!M195:M200=FORMULAS!$H$8,FORMULAS!$I$8,IF('208-PLA-Ft-78 Mapa Gestión'!M195:M200=FORMULAS!$H$9,FORMULAS!$I$9,IF('208-PLA-Ft-78 Mapa Gestión'!M195:M200=FORMULAS!$H$10,FORMULAS!$I$10,IF('208-PLA-Ft-78 Mapa Gestión'!M195:M200=FORMULAS!$H$11,FORMULAS!$I$11))))))))))</f>
        <v>Moderado</v>
      </c>
      <c r="O195" s="261">
        <f>VLOOKUP(N195,FORMULAS!$I$1:$J$6,2,0)</f>
        <v>0.6</v>
      </c>
      <c r="P195" s="261" t="str">
        <f t="shared" ref="P195" si="181">CONCATENATE(N195,K195)</f>
        <v>ModeradoMedia</v>
      </c>
      <c r="Q195" s="271" t="str">
        <f>VLOOKUP(P195,FORMULAS!$K$17:$L$42,2,0)</f>
        <v>Moderado</v>
      </c>
      <c r="R195" s="62">
        <v>1</v>
      </c>
      <c r="S195" s="51" t="s">
        <v>458</v>
      </c>
      <c r="T195" s="122" t="str">
        <f>VLOOKUP(U195,FORMULAS!$A$15:$B$18,2,0)</f>
        <v>Probabilidad</v>
      </c>
      <c r="U195" s="63" t="s">
        <v>13</v>
      </c>
      <c r="V195" s="64">
        <f>+IF(U195='Tabla Valoración controles'!$D$4,'Tabla Valoración controles'!$F$4,IF('208-PLA-Ft-78 Mapa Gestión'!U195='Tabla Valoración controles'!$D$5,'Tabla Valoración controles'!$F$5,IF(U195=FORMULAS!$A$10,0,'Tabla Valoración controles'!$F$6)))</f>
        <v>0.25</v>
      </c>
      <c r="W195" s="63" t="s">
        <v>8</v>
      </c>
      <c r="X195" s="65">
        <f>+IF(W195='Tabla Valoración controles'!$D$7,'Tabla Valoración controles'!$F$7,IF(U195=FORMULAS!$A$10,0,'Tabla Valoración controles'!$F$8))</f>
        <v>0.15</v>
      </c>
      <c r="Y195" s="63" t="s">
        <v>19</v>
      </c>
      <c r="Z195" s="64">
        <f>+IF(Y195='Tabla Valoración controles'!$D$9,'Tabla Valoración controles'!$F$9,IF(U195=FORMULAS!$A$10,0,'Tabla Valoración controles'!$F$10))</f>
        <v>0</v>
      </c>
      <c r="AA195" s="63" t="s">
        <v>22</v>
      </c>
      <c r="AB195" s="64">
        <f>+IF(AA195='Tabla Valoración controles'!$D$9,'Tabla Valoración controles'!$F$9,IF(W195=FORMULAS!$A$10,0,'Tabla Valoración controles'!$F$10))</f>
        <v>0</v>
      </c>
      <c r="AC195" s="63" t="s">
        <v>102</v>
      </c>
      <c r="AD195" s="64">
        <f>+IF(AC195='Tabla Valoración controles'!$D$13,'Tabla Valoración controles'!$F$13,'Tabla Valoración controles'!$F$14)</f>
        <v>0</v>
      </c>
      <c r="AE195" s="66"/>
      <c r="AF195" s="67"/>
      <c r="AG195" s="65"/>
      <c r="AH195" s="67"/>
      <c r="AI195" s="65"/>
      <c r="AJ195" s="68"/>
      <c r="AK195" s="63"/>
      <c r="AL195" s="69"/>
      <c r="AM195" s="72"/>
      <c r="AN195" s="70"/>
      <c r="AO195" s="70"/>
      <c r="AP195" s="70"/>
      <c r="AQ195" s="70"/>
      <c r="AR195" s="70"/>
      <c r="AS195" s="70"/>
      <c r="AT195" s="70"/>
      <c r="AU195" s="70"/>
      <c r="AV195" s="70"/>
      <c r="AW195" s="70"/>
      <c r="AX195" s="70"/>
      <c r="AY195" s="70"/>
      <c r="AZ195" s="70"/>
      <c r="BA195" s="70"/>
      <c r="BB195" s="70"/>
      <c r="BC195" s="120">
        <f t="shared" si="140"/>
        <v>0.4</v>
      </c>
      <c r="BD195" s="120">
        <f>+IF(T195=FORMULAS!$A$8,'208-PLA-Ft-78 Mapa Gestión'!BC195*'208-PLA-Ft-78 Mapa Gestión'!L195:L200,'208-PLA-Ft-78 Mapa Gestión'!BC195*'208-PLA-Ft-78 Mapa Gestión'!O195:O200)</f>
        <v>0.24</v>
      </c>
      <c r="BE195" s="120">
        <f>+IF(T195=FORMULAS!$A$8,'208-PLA-Ft-78 Mapa Gestión'!L195:L200-'208-PLA-Ft-78 Mapa Gestión'!BD195,0)</f>
        <v>0.36</v>
      </c>
      <c r="BF195" s="274">
        <f t="shared" ref="BF195" si="182">+BE200</f>
        <v>0.36</v>
      </c>
      <c r="BG195" s="274" t="str">
        <f>+IF(BF195&lt;=FORMULAS!$N$2,FORMULAS!$O$2,IF(BF195&lt;=FORMULAS!$N$3,FORMULAS!$O$3,IF(BF195&lt;=FORMULAS!$N$4,FORMULAS!$O$4,IF(BF195&lt;=FORMULAS!$N$5,FORMULAS!$O$5,FORMULAS!O198))))</f>
        <v>Baja</v>
      </c>
      <c r="BH195" s="274" t="str">
        <f>+IF(T195=FORMULAS!$A$9,BE200,'208-PLA-Ft-78 Mapa Gestión'!N195:N200)</f>
        <v>Moderado</v>
      </c>
      <c r="BI195" s="274">
        <f>+IF(T195=FORMULAS!B201,'208-PLA-Ft-78 Mapa Gestión'!BE200,'208-PLA-Ft-78 Mapa Gestión'!O195:O200)</f>
        <v>0.6</v>
      </c>
      <c r="BJ195" s="323" t="str">
        <f t="shared" ref="BJ195" si="183">CONCATENATE(BH195,BG195)</f>
        <v>ModeradoBaja</v>
      </c>
      <c r="BK195" s="271" t="str">
        <f>VLOOKUP(BJ195,FORMULAS!$K$17:$L$42,2,0)</f>
        <v>Moderado</v>
      </c>
      <c r="BL195" s="328" t="s">
        <v>171</v>
      </c>
      <c r="BM195" s="239" t="s">
        <v>459</v>
      </c>
      <c r="BN195" s="239" t="s">
        <v>427</v>
      </c>
      <c r="BO195" s="331">
        <v>44378</v>
      </c>
      <c r="BP195" s="331">
        <v>44409</v>
      </c>
      <c r="BQ195" s="239" t="s">
        <v>428</v>
      </c>
      <c r="BR195" s="239" t="s">
        <v>415</v>
      </c>
      <c r="BS195" s="267"/>
      <c r="BT195" s="267"/>
      <c r="BU195" s="267"/>
      <c r="BV195" s="267"/>
      <c r="BW195" s="267"/>
      <c r="BX195" s="267"/>
      <c r="BY195" s="267"/>
      <c r="BZ195" s="267"/>
      <c r="CA195" s="267"/>
      <c r="CB195" s="208">
        <v>11</v>
      </c>
      <c r="CC195" s="124" t="s">
        <v>814</v>
      </c>
      <c r="CD195" s="208">
        <v>16</v>
      </c>
      <c r="CE195" s="124" t="s">
        <v>746</v>
      </c>
      <c r="CF195" s="208">
        <v>32</v>
      </c>
      <c r="CG195" s="124" t="s">
        <v>815</v>
      </c>
      <c r="CH195" s="208">
        <v>60</v>
      </c>
      <c r="CI195" s="124" t="s">
        <v>816</v>
      </c>
      <c r="CJ195" s="267"/>
      <c r="CK195" s="267"/>
      <c r="CL195" s="267"/>
      <c r="CM195" s="267"/>
      <c r="CN195" s="267"/>
      <c r="CO195" s="267"/>
      <c r="CP195" s="267"/>
      <c r="CQ195" s="267"/>
      <c r="CR195" s="239" t="s">
        <v>460</v>
      </c>
      <c r="CS195" s="190">
        <v>44446</v>
      </c>
      <c r="CT195" s="185" t="s">
        <v>665</v>
      </c>
      <c r="CU195" s="123" t="s">
        <v>692</v>
      </c>
    </row>
    <row r="196" spans="1:99" ht="17.25" customHeight="1" x14ac:dyDescent="0.2">
      <c r="A196" s="237"/>
      <c r="B196" s="244"/>
      <c r="C196" s="237"/>
      <c r="D196" s="237"/>
      <c r="E196" s="244"/>
      <c r="F196" s="247"/>
      <c r="G196" s="247"/>
      <c r="H196" s="265"/>
      <c r="I196" s="247"/>
      <c r="J196" s="250"/>
      <c r="K196" s="253"/>
      <c r="L196" s="256"/>
      <c r="M196" s="259"/>
      <c r="N196" s="253"/>
      <c r="O196" s="262"/>
      <c r="P196" s="262"/>
      <c r="Q196" s="272"/>
      <c r="R196" s="62"/>
      <c r="S196" s="51"/>
      <c r="T196" s="122">
        <f>VLOOKUP(U196,FORMULAS!$A$15:$B$18,2,0)</f>
        <v>0</v>
      </c>
      <c r="U196" s="63" t="s">
        <v>164</v>
      </c>
      <c r="V196" s="64">
        <f>+IF(U196='Tabla Valoración controles'!$D$4,'Tabla Valoración controles'!$F$4,IF('208-PLA-Ft-78 Mapa Gestión'!U196='Tabla Valoración controles'!$D$5,'Tabla Valoración controles'!$F$5,IF(U196=FORMULAS!$A$10,0,'Tabla Valoración controles'!$F$6)))</f>
        <v>0</v>
      </c>
      <c r="W196" s="63"/>
      <c r="X196" s="65">
        <f>+IF(W196='Tabla Valoración controles'!$D$7,'Tabla Valoración controles'!$F$7,IF(U196=FORMULAS!$A$10,0,'Tabla Valoración controles'!$F$8))</f>
        <v>0</v>
      </c>
      <c r="Y196" s="63"/>
      <c r="Z196" s="64">
        <f>+IF(Y196='Tabla Valoración controles'!$D$9,'Tabla Valoración controles'!$F$9,IF(U196=FORMULAS!$A$10,0,'Tabla Valoración controles'!$F$10))</f>
        <v>0</v>
      </c>
      <c r="AA196" s="63"/>
      <c r="AB196" s="64">
        <f>+IF(AA196='Tabla Valoración controles'!$D$9,'Tabla Valoración controles'!$F$9,IF(W196=FORMULAS!$A$10,0,'Tabla Valoración controles'!$F$10))</f>
        <v>0</v>
      </c>
      <c r="AC196" s="63"/>
      <c r="AD196" s="64">
        <f>+IF(AC196='Tabla Valoración controles'!$D$13,'Tabla Valoración controles'!$F$13,'Tabla Valoración controles'!$F$14)</f>
        <v>0</v>
      </c>
      <c r="AE196" s="66"/>
      <c r="AF196" s="67"/>
      <c r="AG196" s="65"/>
      <c r="AH196" s="67"/>
      <c r="AI196" s="65"/>
      <c r="AJ196" s="68"/>
      <c r="AK196" s="63"/>
      <c r="AL196" s="69"/>
      <c r="AM196" s="72"/>
      <c r="AN196" s="70"/>
      <c r="AO196" s="70"/>
      <c r="AP196" s="70"/>
      <c r="AQ196" s="70"/>
      <c r="AR196" s="70"/>
      <c r="AS196" s="70"/>
      <c r="AT196" s="70"/>
      <c r="AU196" s="70"/>
      <c r="AV196" s="70"/>
      <c r="AW196" s="70"/>
      <c r="AX196" s="70"/>
      <c r="AY196" s="70"/>
      <c r="AZ196" s="70"/>
      <c r="BA196" s="70"/>
      <c r="BB196" s="70"/>
      <c r="BC196" s="120">
        <f t="shared" si="140"/>
        <v>0</v>
      </c>
      <c r="BD196" s="120">
        <f t="shared" ref="BD196" si="184">+BC196*BE195</f>
        <v>0</v>
      </c>
      <c r="BE196" s="120">
        <f t="shared" ref="BE196" si="185">+BE195-BD196</f>
        <v>0.36</v>
      </c>
      <c r="BF196" s="275"/>
      <c r="BG196" s="275"/>
      <c r="BH196" s="275"/>
      <c r="BI196" s="275"/>
      <c r="BJ196" s="323"/>
      <c r="BK196" s="272"/>
      <c r="BL196" s="329"/>
      <c r="BM196" s="239"/>
      <c r="BN196" s="239"/>
      <c r="BO196" s="331"/>
      <c r="BP196" s="331"/>
      <c r="BQ196" s="239"/>
      <c r="BR196" s="239"/>
      <c r="BS196" s="267"/>
      <c r="BT196" s="267"/>
      <c r="BU196" s="267"/>
      <c r="BV196" s="267"/>
      <c r="BW196" s="267"/>
      <c r="BX196" s="267"/>
      <c r="BY196" s="267"/>
      <c r="BZ196" s="267"/>
      <c r="CA196" s="267"/>
      <c r="CB196" s="124"/>
      <c r="CC196" s="124"/>
      <c r="CD196" s="124"/>
      <c r="CE196" s="124"/>
      <c r="CF196" s="124"/>
      <c r="CG196" s="124"/>
      <c r="CH196" s="124"/>
      <c r="CI196" s="124"/>
      <c r="CJ196" s="267"/>
      <c r="CK196" s="267"/>
      <c r="CL196" s="267"/>
      <c r="CM196" s="267"/>
      <c r="CN196" s="267"/>
      <c r="CO196" s="267"/>
      <c r="CP196" s="267"/>
      <c r="CQ196" s="267"/>
      <c r="CR196" s="239"/>
      <c r="CS196" s="70"/>
      <c r="CT196" s="70"/>
      <c r="CU196" s="70"/>
    </row>
    <row r="197" spans="1:99" ht="17.25" customHeight="1" x14ac:dyDescent="0.2">
      <c r="A197" s="237"/>
      <c r="B197" s="244"/>
      <c r="C197" s="237"/>
      <c r="D197" s="237"/>
      <c r="E197" s="244"/>
      <c r="F197" s="247"/>
      <c r="G197" s="247"/>
      <c r="H197" s="265"/>
      <c r="I197" s="247"/>
      <c r="J197" s="250"/>
      <c r="K197" s="253"/>
      <c r="L197" s="256"/>
      <c r="M197" s="259"/>
      <c r="N197" s="253"/>
      <c r="O197" s="262"/>
      <c r="P197" s="262"/>
      <c r="Q197" s="272"/>
      <c r="R197" s="62"/>
      <c r="S197" s="51"/>
      <c r="T197" s="122">
        <f>VLOOKUP(U197,FORMULAS!$A$15:$B$18,2,0)</f>
        <v>0</v>
      </c>
      <c r="U197" s="63" t="s">
        <v>164</v>
      </c>
      <c r="V197" s="64">
        <f>+IF(U197='Tabla Valoración controles'!$D$4,'Tabla Valoración controles'!$F$4,IF('208-PLA-Ft-78 Mapa Gestión'!U197='Tabla Valoración controles'!$D$5,'Tabla Valoración controles'!$F$5,IF(U197=FORMULAS!$A$10,0,'Tabla Valoración controles'!$F$6)))</f>
        <v>0</v>
      </c>
      <c r="W197" s="63"/>
      <c r="X197" s="65">
        <f>+IF(W197='Tabla Valoración controles'!$D$7,'Tabla Valoración controles'!$F$7,IF(U197=FORMULAS!$A$10,0,'Tabla Valoración controles'!$F$8))</f>
        <v>0</v>
      </c>
      <c r="Y197" s="63"/>
      <c r="Z197" s="64">
        <f>+IF(Y197='Tabla Valoración controles'!$D$9,'Tabla Valoración controles'!$F$9,IF(U197=FORMULAS!$A$10,0,'Tabla Valoración controles'!$F$10))</f>
        <v>0</v>
      </c>
      <c r="AA197" s="63"/>
      <c r="AB197" s="64">
        <f>+IF(AA197='Tabla Valoración controles'!$D$9,'Tabla Valoración controles'!$F$9,IF(W197=FORMULAS!$A$10,0,'Tabla Valoración controles'!$F$10))</f>
        <v>0</v>
      </c>
      <c r="AC197" s="63"/>
      <c r="AD197" s="64">
        <f>+IF(AC197='Tabla Valoración controles'!$D$13,'Tabla Valoración controles'!$F$13,'Tabla Valoración controles'!$F$14)</f>
        <v>0</v>
      </c>
      <c r="AE197" s="66"/>
      <c r="AF197" s="67"/>
      <c r="AG197" s="65"/>
      <c r="AH197" s="67"/>
      <c r="AI197" s="65"/>
      <c r="AJ197" s="68"/>
      <c r="AK197" s="63"/>
      <c r="AL197" s="69"/>
      <c r="AM197" s="72"/>
      <c r="AN197" s="70"/>
      <c r="AO197" s="70"/>
      <c r="AP197" s="70"/>
      <c r="AQ197" s="70"/>
      <c r="AR197" s="70"/>
      <c r="AS197" s="70"/>
      <c r="AT197" s="70"/>
      <c r="AU197" s="70"/>
      <c r="AV197" s="70"/>
      <c r="AW197" s="70"/>
      <c r="AX197" s="70"/>
      <c r="AY197" s="70"/>
      <c r="AZ197" s="70"/>
      <c r="BA197" s="70"/>
      <c r="BB197" s="70"/>
      <c r="BC197" s="120">
        <f t="shared" si="140"/>
        <v>0</v>
      </c>
      <c r="BD197" s="120">
        <f t="shared" ref="BD197:BD200" si="186">+BD196*BC197</f>
        <v>0</v>
      </c>
      <c r="BE197" s="120">
        <f t="shared" si="139"/>
        <v>0.36</v>
      </c>
      <c r="BF197" s="275"/>
      <c r="BG197" s="275"/>
      <c r="BH197" s="275"/>
      <c r="BI197" s="275"/>
      <c r="BJ197" s="323"/>
      <c r="BK197" s="272"/>
      <c r="BL197" s="329"/>
      <c r="BM197" s="239"/>
      <c r="BN197" s="239"/>
      <c r="BO197" s="331"/>
      <c r="BP197" s="331"/>
      <c r="BQ197" s="239"/>
      <c r="BR197" s="239"/>
      <c r="BS197" s="267"/>
      <c r="BT197" s="267"/>
      <c r="BU197" s="267"/>
      <c r="BV197" s="267"/>
      <c r="BW197" s="267"/>
      <c r="BX197" s="267"/>
      <c r="BY197" s="267"/>
      <c r="BZ197" s="267"/>
      <c r="CA197" s="267"/>
      <c r="CB197" s="124"/>
      <c r="CC197" s="124"/>
      <c r="CD197" s="124"/>
      <c r="CE197" s="124"/>
      <c r="CF197" s="124"/>
      <c r="CG197" s="124"/>
      <c r="CH197" s="124"/>
      <c r="CI197" s="124"/>
      <c r="CJ197" s="267"/>
      <c r="CK197" s="267"/>
      <c r="CL197" s="267"/>
      <c r="CM197" s="267"/>
      <c r="CN197" s="267"/>
      <c r="CO197" s="267"/>
      <c r="CP197" s="267"/>
      <c r="CQ197" s="267"/>
      <c r="CR197" s="239"/>
      <c r="CS197" s="70"/>
      <c r="CT197" s="70"/>
      <c r="CU197" s="70"/>
    </row>
    <row r="198" spans="1:99" ht="17.25" customHeight="1" x14ac:dyDescent="0.2">
      <c r="A198" s="237"/>
      <c r="B198" s="244"/>
      <c r="C198" s="237"/>
      <c r="D198" s="237"/>
      <c r="E198" s="244"/>
      <c r="F198" s="247"/>
      <c r="G198" s="247"/>
      <c r="H198" s="265"/>
      <c r="I198" s="247"/>
      <c r="J198" s="250"/>
      <c r="K198" s="253"/>
      <c r="L198" s="256"/>
      <c r="M198" s="259"/>
      <c r="N198" s="253"/>
      <c r="O198" s="262"/>
      <c r="P198" s="262"/>
      <c r="Q198" s="272"/>
      <c r="R198" s="62"/>
      <c r="S198" s="51"/>
      <c r="T198" s="122">
        <f>VLOOKUP(U198,FORMULAS!$A$15:$B$18,2,0)</f>
        <v>0</v>
      </c>
      <c r="U198" s="63" t="s">
        <v>164</v>
      </c>
      <c r="V198" s="64">
        <f>+IF(U198='Tabla Valoración controles'!$D$4,'Tabla Valoración controles'!$F$4,IF('208-PLA-Ft-78 Mapa Gestión'!U198='Tabla Valoración controles'!$D$5,'Tabla Valoración controles'!$F$5,IF(U198=FORMULAS!$A$10,0,'Tabla Valoración controles'!$F$6)))</f>
        <v>0</v>
      </c>
      <c r="W198" s="63"/>
      <c r="X198" s="65">
        <f>+IF(W198='Tabla Valoración controles'!$D$7,'Tabla Valoración controles'!$F$7,IF(U198=FORMULAS!$A$10,0,'Tabla Valoración controles'!$F$8))</f>
        <v>0</v>
      </c>
      <c r="Y198" s="63"/>
      <c r="Z198" s="64">
        <f>+IF(Y198='Tabla Valoración controles'!$D$9,'Tabla Valoración controles'!$F$9,IF(U198=FORMULAS!$A$10,0,'Tabla Valoración controles'!$F$10))</f>
        <v>0</v>
      </c>
      <c r="AA198" s="63"/>
      <c r="AB198" s="64">
        <f>+IF(AA198='Tabla Valoración controles'!$D$9,'Tabla Valoración controles'!$F$9,IF(W198=FORMULAS!$A$10,0,'Tabla Valoración controles'!$F$10))</f>
        <v>0</v>
      </c>
      <c r="AC198" s="63"/>
      <c r="AD198" s="64">
        <f>+IF(AC198='Tabla Valoración controles'!$D$13,'Tabla Valoración controles'!$F$13,'Tabla Valoración controles'!$F$14)</f>
        <v>0</v>
      </c>
      <c r="AE198" s="66"/>
      <c r="AF198" s="67"/>
      <c r="AG198" s="65"/>
      <c r="AH198" s="67"/>
      <c r="AI198" s="65"/>
      <c r="AJ198" s="68"/>
      <c r="AK198" s="63"/>
      <c r="AL198" s="69"/>
      <c r="AM198" s="72"/>
      <c r="AN198" s="70"/>
      <c r="AO198" s="70"/>
      <c r="AP198" s="70"/>
      <c r="AQ198" s="70"/>
      <c r="AR198" s="70"/>
      <c r="AS198" s="70"/>
      <c r="AT198" s="70"/>
      <c r="AU198" s="70"/>
      <c r="AV198" s="70"/>
      <c r="AW198" s="70"/>
      <c r="AX198" s="70"/>
      <c r="AY198" s="70"/>
      <c r="AZ198" s="70"/>
      <c r="BA198" s="70"/>
      <c r="BB198" s="70"/>
      <c r="BC198" s="120">
        <f t="shared" si="140"/>
        <v>0</v>
      </c>
      <c r="BD198" s="120">
        <f t="shared" si="186"/>
        <v>0</v>
      </c>
      <c r="BE198" s="120">
        <f t="shared" si="139"/>
        <v>0.36</v>
      </c>
      <c r="BF198" s="275"/>
      <c r="BG198" s="275"/>
      <c r="BH198" s="275"/>
      <c r="BI198" s="275"/>
      <c r="BJ198" s="323"/>
      <c r="BK198" s="272"/>
      <c r="BL198" s="329"/>
      <c r="BM198" s="239"/>
      <c r="BN198" s="239"/>
      <c r="BO198" s="331"/>
      <c r="BP198" s="331"/>
      <c r="BQ198" s="239"/>
      <c r="BR198" s="239"/>
      <c r="BS198" s="267"/>
      <c r="BT198" s="267"/>
      <c r="BU198" s="267"/>
      <c r="BV198" s="267"/>
      <c r="BW198" s="267"/>
      <c r="BX198" s="267"/>
      <c r="BY198" s="267"/>
      <c r="BZ198" s="267"/>
      <c r="CA198" s="267"/>
      <c r="CB198" s="124"/>
      <c r="CC198" s="124"/>
      <c r="CD198" s="124"/>
      <c r="CE198" s="124"/>
      <c r="CF198" s="124"/>
      <c r="CG198" s="124"/>
      <c r="CH198" s="124"/>
      <c r="CI198" s="124"/>
      <c r="CJ198" s="267"/>
      <c r="CK198" s="267"/>
      <c r="CL198" s="267"/>
      <c r="CM198" s="267"/>
      <c r="CN198" s="267"/>
      <c r="CO198" s="267"/>
      <c r="CP198" s="267"/>
      <c r="CQ198" s="267"/>
      <c r="CR198" s="239"/>
      <c r="CS198" s="70"/>
      <c r="CT198" s="70"/>
      <c r="CU198" s="70"/>
    </row>
    <row r="199" spans="1:99" ht="17.25" customHeight="1" x14ac:dyDescent="0.2">
      <c r="A199" s="237"/>
      <c r="B199" s="244"/>
      <c r="C199" s="237"/>
      <c r="D199" s="237"/>
      <c r="E199" s="244"/>
      <c r="F199" s="247"/>
      <c r="G199" s="247"/>
      <c r="H199" s="265"/>
      <c r="I199" s="247"/>
      <c r="J199" s="250"/>
      <c r="K199" s="253"/>
      <c r="L199" s="256"/>
      <c r="M199" s="259"/>
      <c r="N199" s="253"/>
      <c r="O199" s="262"/>
      <c r="P199" s="262"/>
      <c r="Q199" s="272"/>
      <c r="R199" s="62"/>
      <c r="S199" s="51"/>
      <c r="T199" s="122">
        <f>VLOOKUP(U199,FORMULAS!$A$15:$B$18,2,0)</f>
        <v>0</v>
      </c>
      <c r="U199" s="63" t="s">
        <v>164</v>
      </c>
      <c r="V199" s="64">
        <f>+IF(U199='Tabla Valoración controles'!$D$4,'Tabla Valoración controles'!$F$4,IF('208-PLA-Ft-78 Mapa Gestión'!U199='Tabla Valoración controles'!$D$5,'Tabla Valoración controles'!$F$5,IF(U199=FORMULAS!$A$10,0,'Tabla Valoración controles'!$F$6)))</f>
        <v>0</v>
      </c>
      <c r="W199" s="63"/>
      <c r="X199" s="65">
        <f>+IF(W199='Tabla Valoración controles'!$D$7,'Tabla Valoración controles'!$F$7,IF(U199=FORMULAS!$A$10,0,'Tabla Valoración controles'!$F$8))</f>
        <v>0</v>
      </c>
      <c r="Y199" s="63"/>
      <c r="Z199" s="64">
        <f>+IF(Y199='Tabla Valoración controles'!$D$9,'Tabla Valoración controles'!$F$9,IF(U199=FORMULAS!$A$10,0,'Tabla Valoración controles'!$F$10))</f>
        <v>0</v>
      </c>
      <c r="AA199" s="63"/>
      <c r="AB199" s="64">
        <f>+IF(AA199='Tabla Valoración controles'!$D$9,'Tabla Valoración controles'!$F$9,IF(W199=FORMULAS!$A$10,0,'Tabla Valoración controles'!$F$10))</f>
        <v>0</v>
      </c>
      <c r="AC199" s="63"/>
      <c r="AD199" s="64">
        <f>+IF(AC199='Tabla Valoración controles'!$D$13,'Tabla Valoración controles'!$F$13,'Tabla Valoración controles'!$F$14)</f>
        <v>0</v>
      </c>
      <c r="AE199" s="66"/>
      <c r="AF199" s="67"/>
      <c r="AG199" s="65"/>
      <c r="AH199" s="67"/>
      <c r="AI199" s="65"/>
      <c r="AJ199" s="68"/>
      <c r="AK199" s="63"/>
      <c r="AL199" s="69"/>
      <c r="AM199" s="72"/>
      <c r="AN199" s="70"/>
      <c r="AO199" s="70"/>
      <c r="AP199" s="70"/>
      <c r="AQ199" s="70"/>
      <c r="AR199" s="70"/>
      <c r="AS199" s="70"/>
      <c r="AT199" s="70"/>
      <c r="AU199" s="70"/>
      <c r="AV199" s="70"/>
      <c r="AW199" s="70"/>
      <c r="AX199" s="70"/>
      <c r="AY199" s="70"/>
      <c r="AZ199" s="70"/>
      <c r="BA199" s="70"/>
      <c r="BB199" s="70"/>
      <c r="BC199" s="120">
        <f t="shared" si="140"/>
        <v>0</v>
      </c>
      <c r="BD199" s="120">
        <f t="shared" si="186"/>
        <v>0</v>
      </c>
      <c r="BE199" s="120">
        <f t="shared" si="139"/>
        <v>0.36</v>
      </c>
      <c r="BF199" s="275"/>
      <c r="BG199" s="275"/>
      <c r="BH199" s="275"/>
      <c r="BI199" s="275"/>
      <c r="BJ199" s="323"/>
      <c r="BK199" s="272"/>
      <c r="BL199" s="329"/>
      <c r="BM199" s="239"/>
      <c r="BN199" s="239"/>
      <c r="BO199" s="331"/>
      <c r="BP199" s="331"/>
      <c r="BQ199" s="239"/>
      <c r="BR199" s="239"/>
      <c r="BS199" s="267"/>
      <c r="BT199" s="267"/>
      <c r="BU199" s="267"/>
      <c r="BV199" s="267"/>
      <c r="BW199" s="267"/>
      <c r="BX199" s="267"/>
      <c r="BY199" s="267"/>
      <c r="BZ199" s="267"/>
      <c r="CA199" s="267"/>
      <c r="CB199" s="124"/>
      <c r="CC199" s="124"/>
      <c r="CD199" s="124"/>
      <c r="CE199" s="124"/>
      <c r="CF199" s="124"/>
      <c r="CG199" s="124"/>
      <c r="CH199" s="124"/>
      <c r="CI199" s="124"/>
      <c r="CJ199" s="267"/>
      <c r="CK199" s="267"/>
      <c r="CL199" s="267"/>
      <c r="CM199" s="267"/>
      <c r="CN199" s="267"/>
      <c r="CO199" s="267"/>
      <c r="CP199" s="267"/>
      <c r="CQ199" s="267"/>
      <c r="CR199" s="239"/>
      <c r="CS199" s="70"/>
      <c r="CT199" s="70"/>
      <c r="CU199" s="70"/>
    </row>
    <row r="200" spans="1:99" ht="17.25" customHeight="1" x14ac:dyDescent="0.2">
      <c r="A200" s="238"/>
      <c r="B200" s="245"/>
      <c r="C200" s="238"/>
      <c r="D200" s="238"/>
      <c r="E200" s="245"/>
      <c r="F200" s="248"/>
      <c r="G200" s="248"/>
      <c r="H200" s="266"/>
      <c r="I200" s="248"/>
      <c r="J200" s="251"/>
      <c r="K200" s="254"/>
      <c r="L200" s="257"/>
      <c r="M200" s="260"/>
      <c r="N200" s="254"/>
      <c r="O200" s="263"/>
      <c r="P200" s="263"/>
      <c r="Q200" s="273"/>
      <c r="R200" s="62"/>
      <c r="S200" s="51"/>
      <c r="T200" s="122">
        <f>VLOOKUP(U200,FORMULAS!$A$15:$B$18,2,0)</f>
        <v>0</v>
      </c>
      <c r="U200" s="63" t="s">
        <v>164</v>
      </c>
      <c r="V200" s="64">
        <f>+IF(U200='Tabla Valoración controles'!$D$4,'Tabla Valoración controles'!$F$4,IF('208-PLA-Ft-78 Mapa Gestión'!U200='Tabla Valoración controles'!$D$5,'Tabla Valoración controles'!$F$5,IF(U200=FORMULAS!$A$10,0,'Tabla Valoración controles'!$F$6)))</f>
        <v>0</v>
      </c>
      <c r="W200" s="63"/>
      <c r="X200" s="65">
        <f>+IF(W200='Tabla Valoración controles'!$D$7,'Tabla Valoración controles'!$F$7,IF(U200=FORMULAS!$A$10,0,'Tabla Valoración controles'!$F$8))</f>
        <v>0</v>
      </c>
      <c r="Y200" s="63"/>
      <c r="Z200" s="64">
        <f>+IF(Y200='Tabla Valoración controles'!$D$9,'Tabla Valoración controles'!$F$9,IF(U200=FORMULAS!$A$10,0,'Tabla Valoración controles'!$F$10))</f>
        <v>0</v>
      </c>
      <c r="AA200" s="63"/>
      <c r="AB200" s="64">
        <f>+IF(AA200='Tabla Valoración controles'!$D$9,'Tabla Valoración controles'!$F$9,IF(W200=FORMULAS!$A$10,0,'Tabla Valoración controles'!$F$10))</f>
        <v>0</v>
      </c>
      <c r="AC200" s="63"/>
      <c r="AD200" s="64">
        <f>+IF(AC200='Tabla Valoración controles'!$D$13,'Tabla Valoración controles'!$F$13,'Tabla Valoración controles'!$F$14)</f>
        <v>0</v>
      </c>
      <c r="AE200" s="66"/>
      <c r="AF200" s="67"/>
      <c r="AG200" s="65"/>
      <c r="AH200" s="67"/>
      <c r="AI200" s="65"/>
      <c r="AJ200" s="68"/>
      <c r="AK200" s="63"/>
      <c r="AL200" s="69"/>
      <c r="AM200" s="72"/>
      <c r="AN200" s="70"/>
      <c r="AO200" s="70"/>
      <c r="AP200" s="70"/>
      <c r="AQ200" s="70"/>
      <c r="AR200" s="70"/>
      <c r="AS200" s="70"/>
      <c r="AT200" s="70"/>
      <c r="AU200" s="70"/>
      <c r="AV200" s="70"/>
      <c r="AW200" s="70"/>
      <c r="AX200" s="70"/>
      <c r="AY200" s="70"/>
      <c r="AZ200" s="70"/>
      <c r="BA200" s="70"/>
      <c r="BB200" s="70"/>
      <c r="BC200" s="120">
        <f t="shared" si="140"/>
        <v>0</v>
      </c>
      <c r="BD200" s="120">
        <f t="shared" si="186"/>
        <v>0</v>
      </c>
      <c r="BE200" s="120">
        <f t="shared" si="139"/>
        <v>0.36</v>
      </c>
      <c r="BF200" s="275"/>
      <c r="BG200" s="275"/>
      <c r="BH200" s="275"/>
      <c r="BI200" s="275"/>
      <c r="BJ200" s="323"/>
      <c r="BK200" s="273"/>
      <c r="BL200" s="330"/>
      <c r="BM200" s="239"/>
      <c r="BN200" s="239"/>
      <c r="BO200" s="331"/>
      <c r="BP200" s="331"/>
      <c r="BQ200" s="239"/>
      <c r="BR200" s="239"/>
      <c r="BS200" s="267"/>
      <c r="BT200" s="267"/>
      <c r="BU200" s="267"/>
      <c r="BV200" s="267"/>
      <c r="BW200" s="267"/>
      <c r="BX200" s="267"/>
      <c r="BY200" s="267"/>
      <c r="BZ200" s="267"/>
      <c r="CA200" s="267"/>
      <c r="CB200" s="124"/>
      <c r="CC200" s="124"/>
      <c r="CD200" s="124"/>
      <c r="CE200" s="124"/>
      <c r="CF200" s="124"/>
      <c r="CG200" s="124"/>
      <c r="CH200" s="124"/>
      <c r="CI200" s="124"/>
      <c r="CJ200" s="267"/>
      <c r="CK200" s="267"/>
      <c r="CL200" s="267"/>
      <c r="CM200" s="267"/>
      <c r="CN200" s="267"/>
      <c r="CO200" s="267"/>
      <c r="CP200" s="267"/>
      <c r="CQ200" s="267"/>
      <c r="CR200" s="239"/>
      <c r="CS200" s="70"/>
      <c r="CT200" s="70"/>
      <c r="CU200" s="70"/>
    </row>
    <row r="201" spans="1:99" ht="205.5" customHeight="1" x14ac:dyDescent="0.2">
      <c r="A201" s="236">
        <v>33</v>
      </c>
      <c r="B201" s="243" t="s">
        <v>187</v>
      </c>
      <c r="C201" s="236" t="str">
        <f>VLOOKUP(B201,FORMULAS!$A$30:$B$46,2,0)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201" s="236" t="str">
        <f>VLOOKUP(B201,FORMULAS!$A$30:$C$46,3,0)</f>
        <v>Director de Mejoramiento de Vivienda</v>
      </c>
      <c r="E201" s="243" t="s">
        <v>115</v>
      </c>
      <c r="F201" s="246" t="s">
        <v>529</v>
      </c>
      <c r="G201" s="246" t="s">
        <v>423</v>
      </c>
      <c r="H201" s="264" t="s">
        <v>461</v>
      </c>
      <c r="I201" s="246" t="s">
        <v>281</v>
      </c>
      <c r="J201" s="249">
        <v>140</v>
      </c>
      <c r="K201" s="252" t="str">
        <f>+IF(L201=FORMULAS!$N$2,FORMULAS!$O$2,IF('208-PLA-Ft-78 Mapa Gestión'!L201:L206=FORMULAS!$N$3,FORMULAS!$O$3,IF('208-PLA-Ft-78 Mapa Gestión'!L201:L206=FORMULAS!$N$4,FORMULAS!$O$4,IF('208-PLA-Ft-78 Mapa Gestión'!L201:L206=FORMULAS!$N$5,FORMULAS!$O$5,IF('208-PLA-Ft-78 Mapa Gestión'!L201:L206=FORMULAS!$N$6,FORMULAS!$O$6)))))</f>
        <v>Media</v>
      </c>
      <c r="L201" s="255">
        <f>+IF(J201&lt;=FORMULAS!$M$2,FORMULAS!$N$2,IF('208-PLA-Ft-78 Mapa Gestión'!J201&lt;=FORMULAS!$M$3,FORMULAS!$N$3,IF('208-PLA-Ft-78 Mapa Gestión'!J201&lt;=FORMULAS!$M$4,FORMULAS!$N$4,IF('208-PLA-Ft-78 Mapa Gestión'!J201&lt;=FORMULAS!$M$5,FORMULAS!$N$5,FORMULAS!$N$6))))</f>
        <v>0.6</v>
      </c>
      <c r="M201" s="258" t="s">
        <v>93</v>
      </c>
      <c r="N201" s="252" t="str">
        <f>+IF(M201=FORMULAS!$H$2,FORMULAS!$I$2,IF('208-PLA-Ft-78 Mapa Gestión'!M201:M206=FORMULAS!$H$3,FORMULAS!$I$3,IF('208-PLA-Ft-78 Mapa Gestión'!M201:M206=FORMULAS!$H$4,FORMULAS!$I$4,IF('208-PLA-Ft-78 Mapa Gestión'!M201:M206=FORMULAS!$H$5,FORMULAS!$I$5,IF('208-PLA-Ft-78 Mapa Gestión'!M201:M206=FORMULAS!$H$6,FORMULAS!$I$6,IF('208-PLA-Ft-78 Mapa Gestión'!M201:M206=FORMULAS!$H$7,FORMULAS!$I$7,IF('208-PLA-Ft-78 Mapa Gestión'!M201:M206=FORMULAS!$H$8,FORMULAS!$I$8,IF('208-PLA-Ft-78 Mapa Gestión'!M201:M206=FORMULAS!$H$9,FORMULAS!$I$9,IF('208-PLA-Ft-78 Mapa Gestión'!M201:M206=FORMULAS!$H$10,FORMULAS!$I$10,IF('208-PLA-Ft-78 Mapa Gestión'!M201:M206=FORMULAS!$H$11,FORMULAS!$I$11))))))))))</f>
        <v>Moderado</v>
      </c>
      <c r="O201" s="261">
        <f>VLOOKUP(N201,FORMULAS!$I$1:$J$6,2,0)</f>
        <v>0.6</v>
      </c>
      <c r="P201" s="261" t="str">
        <f t="shared" ref="P201" si="187">CONCATENATE(N201,K201)</f>
        <v>ModeradoMedia</v>
      </c>
      <c r="Q201" s="271" t="str">
        <f>VLOOKUP(P201,FORMULAS!$K$17:$L$42,2,0)</f>
        <v>Moderado</v>
      </c>
      <c r="R201" s="62">
        <v>1</v>
      </c>
      <c r="S201" s="51" t="s">
        <v>462</v>
      </c>
      <c r="T201" s="122" t="str">
        <f>VLOOKUP(U201,FORMULAS!$A$15:$B$18,2,0)</f>
        <v>Probabilidad</v>
      </c>
      <c r="U201" s="63" t="s">
        <v>13</v>
      </c>
      <c r="V201" s="64">
        <f>+IF(U201='Tabla Valoración controles'!$D$4,'Tabla Valoración controles'!$F$4,IF('208-PLA-Ft-78 Mapa Gestión'!U201='Tabla Valoración controles'!$D$5,'Tabla Valoración controles'!$F$5,IF(U201=FORMULAS!$A$10,0,'Tabla Valoración controles'!$F$6)))</f>
        <v>0.25</v>
      </c>
      <c r="W201" s="63" t="s">
        <v>8</v>
      </c>
      <c r="X201" s="65">
        <f>+IF(W201='Tabla Valoración controles'!$D$7,'Tabla Valoración controles'!$F$7,IF(U201=FORMULAS!$A$10,0,'Tabla Valoración controles'!$F$8))</f>
        <v>0.15</v>
      </c>
      <c r="Y201" s="63" t="s">
        <v>19</v>
      </c>
      <c r="Z201" s="64">
        <f>+IF(Y201='Tabla Valoración controles'!$D$9,'Tabla Valoración controles'!$F$9,IF(U201=FORMULAS!$A$10,0,'Tabla Valoración controles'!$F$10))</f>
        <v>0</v>
      </c>
      <c r="AA201" s="63" t="s">
        <v>22</v>
      </c>
      <c r="AB201" s="64">
        <f>+IF(AA201='Tabla Valoración controles'!$D$9,'Tabla Valoración controles'!$F$9,IF(W201=FORMULAS!$A$10,0,'Tabla Valoración controles'!$F$10))</f>
        <v>0</v>
      </c>
      <c r="AC201" s="63" t="s">
        <v>102</v>
      </c>
      <c r="AD201" s="64">
        <f>+IF(AC201='Tabla Valoración controles'!$D$13,'Tabla Valoración controles'!$F$13,'Tabla Valoración controles'!$F$14)</f>
        <v>0</v>
      </c>
      <c r="AE201" s="66"/>
      <c r="AF201" s="67"/>
      <c r="AG201" s="65"/>
      <c r="AH201" s="67"/>
      <c r="AI201" s="65"/>
      <c r="AJ201" s="68"/>
      <c r="AK201" s="63"/>
      <c r="AL201" s="69"/>
      <c r="AM201" s="72"/>
      <c r="AN201" s="70"/>
      <c r="AO201" s="70"/>
      <c r="AP201" s="70"/>
      <c r="AQ201" s="70"/>
      <c r="AR201" s="70"/>
      <c r="AS201" s="70"/>
      <c r="AT201" s="70"/>
      <c r="AU201" s="70"/>
      <c r="AV201" s="70"/>
      <c r="AW201" s="70"/>
      <c r="AX201" s="70"/>
      <c r="AY201" s="70"/>
      <c r="AZ201" s="70"/>
      <c r="BA201" s="70"/>
      <c r="BB201" s="70"/>
      <c r="BC201" s="120">
        <f t="shared" si="140"/>
        <v>0.4</v>
      </c>
      <c r="BD201" s="120">
        <f>+IF(T201=FORMULAS!$A$8,'208-PLA-Ft-78 Mapa Gestión'!BC201*'208-PLA-Ft-78 Mapa Gestión'!L201:L206,'208-PLA-Ft-78 Mapa Gestión'!BC201*'208-PLA-Ft-78 Mapa Gestión'!O201:O206)</f>
        <v>0.24</v>
      </c>
      <c r="BE201" s="120">
        <f>+IF(T201=FORMULAS!$A$8,'208-PLA-Ft-78 Mapa Gestión'!L201:L206-'208-PLA-Ft-78 Mapa Gestión'!BD201,0)</f>
        <v>0.36</v>
      </c>
      <c r="BF201" s="274">
        <f t="shared" ref="BF201" si="188">+BE206</f>
        <v>0.36</v>
      </c>
      <c r="BG201" s="274" t="str">
        <f>+IF(BF201&lt;=FORMULAS!$N$2,FORMULAS!$O$2,IF(BF201&lt;=FORMULAS!$N$3,FORMULAS!$O$3,IF(BF201&lt;=FORMULAS!$N$4,FORMULAS!$O$4,IF(BF201&lt;=FORMULAS!$N$5,FORMULAS!$O$5,FORMULAS!O204))))</f>
        <v>Baja</v>
      </c>
      <c r="BH201" s="274" t="str">
        <f>+IF(T201=FORMULAS!$A$9,BE206,'208-PLA-Ft-78 Mapa Gestión'!N201:N206)</f>
        <v>Moderado</v>
      </c>
      <c r="BI201" s="274">
        <f>+IF(T201=FORMULAS!B207,'208-PLA-Ft-78 Mapa Gestión'!BE206,'208-PLA-Ft-78 Mapa Gestión'!O201:O206)</f>
        <v>0.6</v>
      </c>
      <c r="BJ201" s="323" t="str">
        <f t="shared" ref="BJ201" si="189">CONCATENATE(BH201,BG201)</f>
        <v>ModeradoBaja</v>
      </c>
      <c r="BK201" s="271" t="str">
        <f>VLOOKUP(BJ201,FORMULAS!$K$17:$L$42,2,0)</f>
        <v>Moderado</v>
      </c>
      <c r="BL201" s="328" t="s">
        <v>171</v>
      </c>
      <c r="BM201" s="239" t="s">
        <v>463</v>
      </c>
      <c r="BN201" s="239" t="s">
        <v>427</v>
      </c>
      <c r="BO201" s="331">
        <v>44409</v>
      </c>
      <c r="BP201" s="331">
        <v>44560</v>
      </c>
      <c r="BQ201" s="239" t="s">
        <v>425</v>
      </c>
      <c r="BR201" s="239" t="s">
        <v>426</v>
      </c>
      <c r="BS201" s="267"/>
      <c r="BT201" s="267"/>
      <c r="BU201" s="267"/>
      <c r="BV201" s="267"/>
      <c r="BW201" s="267"/>
      <c r="BX201" s="267"/>
      <c r="BY201" s="267"/>
      <c r="BZ201" s="267"/>
      <c r="CA201" s="267"/>
      <c r="CB201" s="209" t="s">
        <v>480</v>
      </c>
      <c r="CC201" s="209" t="s">
        <v>480</v>
      </c>
      <c r="CD201" s="210">
        <v>4</v>
      </c>
      <c r="CE201" s="177" t="s">
        <v>747</v>
      </c>
      <c r="CF201" s="210">
        <v>1</v>
      </c>
      <c r="CG201" s="177" t="s">
        <v>748</v>
      </c>
      <c r="CH201" s="193">
        <v>2</v>
      </c>
      <c r="CI201" s="178" t="s">
        <v>749</v>
      </c>
      <c r="CJ201" s="267"/>
      <c r="CK201" s="267"/>
      <c r="CL201" s="267"/>
      <c r="CM201" s="267"/>
      <c r="CN201" s="267"/>
      <c r="CO201" s="267"/>
      <c r="CP201" s="267"/>
      <c r="CQ201" s="267"/>
      <c r="CR201" s="239" t="s">
        <v>460</v>
      </c>
      <c r="CS201" s="190">
        <v>44446</v>
      </c>
      <c r="CT201" s="185" t="s">
        <v>665</v>
      </c>
      <c r="CU201" s="123" t="s">
        <v>692</v>
      </c>
    </row>
    <row r="202" spans="1:99" ht="17.25" customHeight="1" x14ac:dyDescent="0.2">
      <c r="A202" s="237"/>
      <c r="B202" s="244"/>
      <c r="C202" s="237"/>
      <c r="D202" s="237"/>
      <c r="E202" s="244"/>
      <c r="F202" s="247"/>
      <c r="G202" s="247"/>
      <c r="H202" s="265"/>
      <c r="I202" s="247"/>
      <c r="J202" s="250"/>
      <c r="K202" s="253"/>
      <c r="L202" s="256"/>
      <c r="M202" s="259"/>
      <c r="N202" s="253"/>
      <c r="O202" s="262"/>
      <c r="P202" s="262"/>
      <c r="Q202" s="272"/>
      <c r="R202" s="62"/>
      <c r="S202" s="51"/>
      <c r="T202" s="122">
        <v>0</v>
      </c>
      <c r="U202" s="63" t="s">
        <v>164</v>
      </c>
      <c r="V202" s="64">
        <f>+IF(U202='Tabla Valoración controles'!$D$4,'Tabla Valoración controles'!$F$4,IF('208-PLA-Ft-78 Mapa Gestión'!U202='Tabla Valoración controles'!$D$5,'Tabla Valoración controles'!$F$5,IF(U202=FORMULAS!$A$10,0,'Tabla Valoración controles'!$F$6)))</f>
        <v>0</v>
      </c>
      <c r="W202" s="63"/>
      <c r="X202" s="65">
        <f>+IF(W202='Tabla Valoración controles'!$D$7,'Tabla Valoración controles'!$F$7,IF(U202=FORMULAS!$A$10,0,'Tabla Valoración controles'!$F$8))</f>
        <v>0</v>
      </c>
      <c r="Y202" s="63"/>
      <c r="Z202" s="64">
        <f>+IF(Y202='Tabla Valoración controles'!$D$9,'Tabla Valoración controles'!$F$9,IF(U202=FORMULAS!$A$10,0,'Tabla Valoración controles'!$F$10))</f>
        <v>0</v>
      </c>
      <c r="AA202" s="63"/>
      <c r="AB202" s="64">
        <f>+IF(AA202='Tabla Valoración controles'!$D$9,'Tabla Valoración controles'!$F$9,IF(W202=FORMULAS!$A$10,0,'Tabla Valoración controles'!$F$10))</f>
        <v>0</v>
      </c>
      <c r="AC202" s="63"/>
      <c r="AD202" s="64">
        <f>+IF(AC202='Tabla Valoración controles'!$D$13,'Tabla Valoración controles'!$F$13,'Tabla Valoración controles'!$F$14)</f>
        <v>0</v>
      </c>
      <c r="AE202" s="66"/>
      <c r="AF202" s="67"/>
      <c r="AG202" s="65"/>
      <c r="AH202" s="67"/>
      <c r="AI202" s="65"/>
      <c r="AJ202" s="68"/>
      <c r="AK202" s="63"/>
      <c r="AL202" s="69"/>
      <c r="AM202" s="72"/>
      <c r="AN202" s="70"/>
      <c r="AO202" s="70"/>
      <c r="AP202" s="70"/>
      <c r="AQ202" s="70"/>
      <c r="AR202" s="70"/>
      <c r="AS202" s="70"/>
      <c r="AT202" s="70"/>
      <c r="AU202" s="70"/>
      <c r="AV202" s="70"/>
      <c r="AW202" s="70"/>
      <c r="AX202" s="70"/>
      <c r="AY202" s="70"/>
      <c r="AZ202" s="70"/>
      <c r="BA202" s="70"/>
      <c r="BB202" s="70"/>
      <c r="BC202" s="120">
        <f t="shared" si="140"/>
        <v>0</v>
      </c>
      <c r="BD202" s="120">
        <f t="shared" ref="BD202" si="190">+BC202*BE201</f>
        <v>0</v>
      </c>
      <c r="BE202" s="120">
        <f t="shared" ref="BE202:BE206" si="191">+BE201-BD202</f>
        <v>0.36</v>
      </c>
      <c r="BF202" s="275"/>
      <c r="BG202" s="275"/>
      <c r="BH202" s="275"/>
      <c r="BI202" s="275"/>
      <c r="BJ202" s="323"/>
      <c r="BK202" s="272"/>
      <c r="BL202" s="329"/>
      <c r="BM202" s="239"/>
      <c r="BN202" s="239"/>
      <c r="BO202" s="331"/>
      <c r="BP202" s="331"/>
      <c r="BQ202" s="239"/>
      <c r="BR202" s="239"/>
      <c r="BS202" s="267"/>
      <c r="BT202" s="267"/>
      <c r="BU202" s="267"/>
      <c r="BV202" s="267"/>
      <c r="BW202" s="267"/>
      <c r="BX202" s="267"/>
      <c r="BY202" s="267"/>
      <c r="BZ202" s="267"/>
      <c r="CA202" s="267"/>
      <c r="CB202" s="152"/>
      <c r="CC202" s="152"/>
      <c r="CD202" s="124"/>
      <c r="CE202" s="152"/>
      <c r="CF202" s="152"/>
      <c r="CG202" s="152"/>
      <c r="CH202" s="152"/>
      <c r="CI202" s="152"/>
      <c r="CJ202" s="267"/>
      <c r="CK202" s="267"/>
      <c r="CL202" s="267"/>
      <c r="CM202" s="267"/>
      <c r="CN202" s="267"/>
      <c r="CO202" s="267"/>
      <c r="CP202" s="267"/>
      <c r="CQ202" s="267"/>
      <c r="CR202" s="239"/>
      <c r="CS202" s="70"/>
      <c r="CT202" s="70"/>
      <c r="CU202" s="70"/>
    </row>
    <row r="203" spans="1:99" ht="17.25" customHeight="1" x14ac:dyDescent="0.2">
      <c r="A203" s="237"/>
      <c r="B203" s="244"/>
      <c r="C203" s="237"/>
      <c r="D203" s="237"/>
      <c r="E203" s="244"/>
      <c r="F203" s="247"/>
      <c r="G203" s="247"/>
      <c r="H203" s="265"/>
      <c r="I203" s="247"/>
      <c r="J203" s="250"/>
      <c r="K203" s="253"/>
      <c r="L203" s="256"/>
      <c r="M203" s="259"/>
      <c r="N203" s="253"/>
      <c r="O203" s="262"/>
      <c r="P203" s="262"/>
      <c r="Q203" s="272"/>
      <c r="R203" s="62"/>
      <c r="S203" s="51"/>
      <c r="T203" s="122">
        <v>0</v>
      </c>
      <c r="U203" s="63" t="s">
        <v>164</v>
      </c>
      <c r="V203" s="64">
        <f>+IF(U203='Tabla Valoración controles'!$D$4,'Tabla Valoración controles'!$F$4,IF('208-PLA-Ft-78 Mapa Gestión'!U203='Tabla Valoración controles'!$D$5,'Tabla Valoración controles'!$F$5,IF(U203=FORMULAS!$A$10,0,'Tabla Valoración controles'!$F$6)))</f>
        <v>0</v>
      </c>
      <c r="W203" s="63"/>
      <c r="X203" s="65">
        <f>+IF(W203='Tabla Valoración controles'!$D$7,'Tabla Valoración controles'!$F$7,IF(U203=FORMULAS!$A$10,0,'Tabla Valoración controles'!$F$8))</f>
        <v>0</v>
      </c>
      <c r="Y203" s="63"/>
      <c r="Z203" s="64">
        <f>+IF(Y203='Tabla Valoración controles'!$D$9,'Tabla Valoración controles'!$F$9,IF(U203=FORMULAS!$A$10,0,'Tabla Valoración controles'!$F$10))</f>
        <v>0</v>
      </c>
      <c r="AA203" s="63"/>
      <c r="AB203" s="64">
        <f>+IF(AA203='Tabla Valoración controles'!$D$9,'Tabla Valoración controles'!$F$9,IF(W203=FORMULAS!$A$10,0,'Tabla Valoración controles'!$F$10))</f>
        <v>0</v>
      </c>
      <c r="AC203" s="63"/>
      <c r="AD203" s="64">
        <f>+IF(AC203='Tabla Valoración controles'!$D$13,'Tabla Valoración controles'!$F$13,'Tabla Valoración controles'!$F$14)</f>
        <v>0</v>
      </c>
      <c r="AE203" s="66"/>
      <c r="AF203" s="67"/>
      <c r="AG203" s="65"/>
      <c r="AH203" s="67"/>
      <c r="AI203" s="65"/>
      <c r="AJ203" s="68"/>
      <c r="AK203" s="63"/>
      <c r="AL203" s="69"/>
      <c r="AM203" s="72"/>
      <c r="AN203" s="70"/>
      <c r="AO203" s="70"/>
      <c r="AP203" s="70"/>
      <c r="AQ203" s="70"/>
      <c r="AR203" s="70"/>
      <c r="AS203" s="70"/>
      <c r="AT203" s="70"/>
      <c r="AU203" s="70"/>
      <c r="AV203" s="70"/>
      <c r="AW203" s="70"/>
      <c r="AX203" s="70"/>
      <c r="AY203" s="70"/>
      <c r="AZ203" s="70"/>
      <c r="BA203" s="70"/>
      <c r="BB203" s="70"/>
      <c r="BC203" s="120">
        <f t="shared" si="140"/>
        <v>0</v>
      </c>
      <c r="BD203" s="120">
        <f t="shared" ref="BD203:BD206" si="192">+BD202*BC203</f>
        <v>0</v>
      </c>
      <c r="BE203" s="120">
        <f t="shared" si="191"/>
        <v>0.36</v>
      </c>
      <c r="BF203" s="275"/>
      <c r="BG203" s="275"/>
      <c r="BH203" s="275"/>
      <c r="BI203" s="275"/>
      <c r="BJ203" s="323"/>
      <c r="BK203" s="272"/>
      <c r="BL203" s="329"/>
      <c r="BM203" s="239"/>
      <c r="BN203" s="239"/>
      <c r="BO203" s="331"/>
      <c r="BP203" s="331"/>
      <c r="BQ203" s="239"/>
      <c r="BR203" s="239"/>
      <c r="BS203" s="267"/>
      <c r="BT203" s="267"/>
      <c r="BU203" s="267"/>
      <c r="BV203" s="267"/>
      <c r="BW203" s="267"/>
      <c r="BX203" s="267"/>
      <c r="BY203" s="267"/>
      <c r="BZ203" s="267"/>
      <c r="CA203" s="267"/>
      <c r="CB203" s="152"/>
      <c r="CC203" s="152"/>
      <c r="CD203" s="124"/>
      <c r="CE203" s="152"/>
      <c r="CF203" s="152"/>
      <c r="CG203" s="152"/>
      <c r="CH203" s="152"/>
      <c r="CI203" s="152"/>
      <c r="CJ203" s="267"/>
      <c r="CK203" s="267"/>
      <c r="CL203" s="267"/>
      <c r="CM203" s="267"/>
      <c r="CN203" s="267"/>
      <c r="CO203" s="267"/>
      <c r="CP203" s="267"/>
      <c r="CQ203" s="267"/>
      <c r="CR203" s="239"/>
      <c r="CS203" s="70"/>
      <c r="CT203" s="70"/>
      <c r="CU203" s="70"/>
    </row>
    <row r="204" spans="1:99" ht="17.25" customHeight="1" x14ac:dyDescent="0.2">
      <c r="A204" s="237"/>
      <c r="B204" s="244"/>
      <c r="C204" s="237"/>
      <c r="D204" s="237"/>
      <c r="E204" s="244"/>
      <c r="F204" s="247"/>
      <c r="G204" s="247"/>
      <c r="H204" s="265"/>
      <c r="I204" s="247"/>
      <c r="J204" s="250"/>
      <c r="K204" s="253"/>
      <c r="L204" s="256"/>
      <c r="M204" s="259"/>
      <c r="N204" s="253"/>
      <c r="O204" s="262"/>
      <c r="P204" s="262"/>
      <c r="Q204" s="272"/>
      <c r="R204" s="62"/>
      <c r="S204" s="51"/>
      <c r="T204" s="122">
        <v>0</v>
      </c>
      <c r="U204" s="63" t="s">
        <v>164</v>
      </c>
      <c r="V204" s="64">
        <f>+IF(U204='Tabla Valoración controles'!$D$4,'Tabla Valoración controles'!$F$4,IF('208-PLA-Ft-78 Mapa Gestión'!U204='Tabla Valoración controles'!$D$5,'Tabla Valoración controles'!$F$5,IF(U204=FORMULAS!$A$10,0,'Tabla Valoración controles'!$F$6)))</f>
        <v>0</v>
      </c>
      <c r="W204" s="63"/>
      <c r="X204" s="65">
        <f>+IF(W204='Tabla Valoración controles'!$D$7,'Tabla Valoración controles'!$F$7,IF(U204=FORMULAS!$A$10,0,'Tabla Valoración controles'!$F$8))</f>
        <v>0</v>
      </c>
      <c r="Y204" s="63"/>
      <c r="Z204" s="64">
        <f>+IF(Y204='Tabla Valoración controles'!$D$9,'Tabla Valoración controles'!$F$9,IF(U204=FORMULAS!$A$10,0,'Tabla Valoración controles'!$F$10))</f>
        <v>0</v>
      </c>
      <c r="AA204" s="63"/>
      <c r="AB204" s="64">
        <f>+IF(AA204='Tabla Valoración controles'!$D$9,'Tabla Valoración controles'!$F$9,IF(W204=FORMULAS!$A$10,0,'Tabla Valoración controles'!$F$10))</f>
        <v>0</v>
      </c>
      <c r="AC204" s="63"/>
      <c r="AD204" s="64">
        <f>+IF(AC204='Tabla Valoración controles'!$D$13,'Tabla Valoración controles'!$F$13,'Tabla Valoración controles'!$F$14)</f>
        <v>0</v>
      </c>
      <c r="AE204" s="66"/>
      <c r="AF204" s="67"/>
      <c r="AG204" s="65"/>
      <c r="AH204" s="67"/>
      <c r="AI204" s="65"/>
      <c r="AJ204" s="68"/>
      <c r="AK204" s="63"/>
      <c r="AL204" s="69"/>
      <c r="AM204" s="72"/>
      <c r="AN204" s="70"/>
      <c r="AO204" s="70"/>
      <c r="AP204" s="70"/>
      <c r="AQ204" s="70"/>
      <c r="AR204" s="70"/>
      <c r="AS204" s="70"/>
      <c r="AT204" s="70"/>
      <c r="AU204" s="70"/>
      <c r="AV204" s="70"/>
      <c r="AW204" s="70"/>
      <c r="AX204" s="70"/>
      <c r="AY204" s="70"/>
      <c r="AZ204" s="70"/>
      <c r="BA204" s="70"/>
      <c r="BB204" s="70"/>
      <c r="BC204" s="120">
        <f t="shared" si="140"/>
        <v>0</v>
      </c>
      <c r="BD204" s="120">
        <f t="shared" si="192"/>
        <v>0</v>
      </c>
      <c r="BE204" s="120">
        <f t="shared" si="191"/>
        <v>0.36</v>
      </c>
      <c r="BF204" s="275"/>
      <c r="BG204" s="275"/>
      <c r="BH204" s="275"/>
      <c r="BI204" s="275"/>
      <c r="BJ204" s="323"/>
      <c r="BK204" s="272"/>
      <c r="BL204" s="329"/>
      <c r="BM204" s="239"/>
      <c r="BN204" s="239"/>
      <c r="BO204" s="331"/>
      <c r="BP204" s="331"/>
      <c r="BQ204" s="239"/>
      <c r="BR204" s="239"/>
      <c r="BS204" s="267"/>
      <c r="BT204" s="267"/>
      <c r="BU204" s="267"/>
      <c r="BV204" s="267"/>
      <c r="BW204" s="267"/>
      <c r="BX204" s="267"/>
      <c r="BY204" s="267"/>
      <c r="BZ204" s="267"/>
      <c r="CA204" s="267"/>
      <c r="CB204" s="152"/>
      <c r="CC204" s="152"/>
      <c r="CD204" s="124"/>
      <c r="CE204" s="152"/>
      <c r="CF204" s="152"/>
      <c r="CG204" s="152"/>
      <c r="CH204" s="152"/>
      <c r="CI204" s="152"/>
      <c r="CJ204" s="267"/>
      <c r="CK204" s="267"/>
      <c r="CL204" s="267"/>
      <c r="CM204" s="267"/>
      <c r="CN204" s="267"/>
      <c r="CO204" s="267"/>
      <c r="CP204" s="267"/>
      <c r="CQ204" s="267"/>
      <c r="CR204" s="239"/>
      <c r="CS204" s="70"/>
      <c r="CT204" s="70"/>
      <c r="CU204" s="70"/>
    </row>
    <row r="205" spans="1:99" ht="17.25" customHeight="1" x14ac:dyDescent="0.2">
      <c r="A205" s="237"/>
      <c r="B205" s="244"/>
      <c r="C205" s="237"/>
      <c r="D205" s="237"/>
      <c r="E205" s="244"/>
      <c r="F205" s="247"/>
      <c r="G205" s="247"/>
      <c r="H205" s="265"/>
      <c r="I205" s="247"/>
      <c r="J205" s="250"/>
      <c r="K205" s="253"/>
      <c r="L205" s="256"/>
      <c r="M205" s="259"/>
      <c r="N205" s="253"/>
      <c r="O205" s="262"/>
      <c r="P205" s="262"/>
      <c r="Q205" s="272"/>
      <c r="R205" s="62"/>
      <c r="S205" s="51"/>
      <c r="T205" s="122">
        <v>0</v>
      </c>
      <c r="U205" s="63" t="s">
        <v>164</v>
      </c>
      <c r="V205" s="64">
        <f>+IF(U205='Tabla Valoración controles'!$D$4,'Tabla Valoración controles'!$F$4,IF('208-PLA-Ft-78 Mapa Gestión'!U205='Tabla Valoración controles'!$D$5,'Tabla Valoración controles'!$F$5,IF(U205=FORMULAS!$A$10,0,'Tabla Valoración controles'!$F$6)))</f>
        <v>0</v>
      </c>
      <c r="W205" s="63"/>
      <c r="X205" s="65">
        <f>+IF(W205='Tabla Valoración controles'!$D$7,'Tabla Valoración controles'!$F$7,IF(U205=FORMULAS!$A$10,0,'Tabla Valoración controles'!$F$8))</f>
        <v>0</v>
      </c>
      <c r="Y205" s="63"/>
      <c r="Z205" s="64">
        <f>+IF(Y205='Tabla Valoración controles'!$D$9,'Tabla Valoración controles'!$F$9,IF(U205=FORMULAS!$A$10,0,'Tabla Valoración controles'!$F$10))</f>
        <v>0</v>
      </c>
      <c r="AA205" s="63"/>
      <c r="AB205" s="64">
        <f>+IF(AA205='Tabla Valoración controles'!$D$9,'Tabla Valoración controles'!$F$9,IF(W205=FORMULAS!$A$10,0,'Tabla Valoración controles'!$F$10))</f>
        <v>0</v>
      </c>
      <c r="AC205" s="63"/>
      <c r="AD205" s="64">
        <f>+IF(AC205='Tabla Valoración controles'!$D$13,'Tabla Valoración controles'!$F$13,'Tabla Valoración controles'!$F$14)</f>
        <v>0</v>
      </c>
      <c r="AE205" s="66"/>
      <c r="AF205" s="67"/>
      <c r="AG205" s="65"/>
      <c r="AH205" s="67"/>
      <c r="AI205" s="65"/>
      <c r="AJ205" s="68"/>
      <c r="AK205" s="63"/>
      <c r="AL205" s="69"/>
      <c r="AM205" s="72"/>
      <c r="AN205" s="70"/>
      <c r="AO205" s="70"/>
      <c r="AP205" s="70"/>
      <c r="AQ205" s="70"/>
      <c r="AR205" s="70"/>
      <c r="AS205" s="70"/>
      <c r="AT205" s="70"/>
      <c r="AU205" s="70"/>
      <c r="AV205" s="70"/>
      <c r="AW205" s="70"/>
      <c r="AX205" s="70"/>
      <c r="AY205" s="70"/>
      <c r="AZ205" s="70"/>
      <c r="BA205" s="70"/>
      <c r="BB205" s="70"/>
      <c r="BC205" s="120">
        <f t="shared" si="140"/>
        <v>0</v>
      </c>
      <c r="BD205" s="120">
        <f t="shared" si="192"/>
        <v>0</v>
      </c>
      <c r="BE205" s="120">
        <f t="shared" si="191"/>
        <v>0.36</v>
      </c>
      <c r="BF205" s="275"/>
      <c r="BG205" s="275"/>
      <c r="BH205" s="275"/>
      <c r="BI205" s="275"/>
      <c r="BJ205" s="323"/>
      <c r="BK205" s="272"/>
      <c r="BL205" s="329"/>
      <c r="BM205" s="239"/>
      <c r="BN205" s="239"/>
      <c r="BO205" s="331"/>
      <c r="BP205" s="331"/>
      <c r="BQ205" s="239"/>
      <c r="BR205" s="239"/>
      <c r="BS205" s="267"/>
      <c r="BT205" s="267"/>
      <c r="BU205" s="267"/>
      <c r="BV205" s="267"/>
      <c r="BW205" s="267"/>
      <c r="BX205" s="267"/>
      <c r="BY205" s="267"/>
      <c r="BZ205" s="267"/>
      <c r="CA205" s="267"/>
      <c r="CB205" s="152"/>
      <c r="CC205" s="152"/>
      <c r="CD205" s="124"/>
      <c r="CE205" s="152"/>
      <c r="CF205" s="152"/>
      <c r="CG205" s="152"/>
      <c r="CH205" s="152"/>
      <c r="CI205" s="152"/>
      <c r="CJ205" s="267"/>
      <c r="CK205" s="267"/>
      <c r="CL205" s="267"/>
      <c r="CM205" s="267"/>
      <c r="CN205" s="267"/>
      <c r="CO205" s="267"/>
      <c r="CP205" s="267"/>
      <c r="CQ205" s="267"/>
      <c r="CR205" s="239"/>
      <c r="CS205" s="70"/>
      <c r="CT205" s="70"/>
      <c r="CU205" s="70"/>
    </row>
    <row r="206" spans="1:99" ht="17.25" customHeight="1" x14ac:dyDescent="0.2">
      <c r="A206" s="238"/>
      <c r="B206" s="245"/>
      <c r="C206" s="238"/>
      <c r="D206" s="238"/>
      <c r="E206" s="245"/>
      <c r="F206" s="248"/>
      <c r="G206" s="248"/>
      <c r="H206" s="266"/>
      <c r="I206" s="248"/>
      <c r="J206" s="251"/>
      <c r="K206" s="254"/>
      <c r="L206" s="257"/>
      <c r="M206" s="260"/>
      <c r="N206" s="254"/>
      <c r="O206" s="263"/>
      <c r="P206" s="263"/>
      <c r="Q206" s="273"/>
      <c r="R206" s="62"/>
      <c r="S206" s="51"/>
      <c r="T206" s="122">
        <v>0</v>
      </c>
      <c r="U206" s="63" t="s">
        <v>164</v>
      </c>
      <c r="V206" s="64">
        <f>+IF(U206='Tabla Valoración controles'!$D$4,'Tabla Valoración controles'!$F$4,IF('208-PLA-Ft-78 Mapa Gestión'!U206='Tabla Valoración controles'!$D$5,'Tabla Valoración controles'!$F$5,IF(U206=FORMULAS!$A$10,0,'Tabla Valoración controles'!$F$6)))</f>
        <v>0</v>
      </c>
      <c r="W206" s="63"/>
      <c r="X206" s="65">
        <f>+IF(W206='Tabla Valoración controles'!$D$7,'Tabla Valoración controles'!$F$7,IF(U206=FORMULAS!$A$10,0,'Tabla Valoración controles'!$F$8))</f>
        <v>0</v>
      </c>
      <c r="Y206" s="63"/>
      <c r="Z206" s="64">
        <f>+IF(Y206='Tabla Valoración controles'!$D$9,'Tabla Valoración controles'!$F$9,IF(U206=FORMULAS!$A$10,0,'Tabla Valoración controles'!$F$10))</f>
        <v>0</v>
      </c>
      <c r="AA206" s="63"/>
      <c r="AB206" s="64">
        <f>+IF(AA206='Tabla Valoración controles'!$D$9,'Tabla Valoración controles'!$F$9,IF(W206=FORMULAS!$A$10,0,'Tabla Valoración controles'!$F$10))</f>
        <v>0</v>
      </c>
      <c r="AC206" s="63"/>
      <c r="AD206" s="64">
        <f>+IF(AC206='Tabla Valoración controles'!$D$13,'Tabla Valoración controles'!$F$13,'Tabla Valoración controles'!$F$14)</f>
        <v>0</v>
      </c>
      <c r="AE206" s="66"/>
      <c r="AF206" s="67"/>
      <c r="AG206" s="65"/>
      <c r="AH206" s="67"/>
      <c r="AI206" s="65"/>
      <c r="AJ206" s="68"/>
      <c r="AK206" s="63"/>
      <c r="AL206" s="69"/>
      <c r="AM206" s="72"/>
      <c r="AN206" s="70"/>
      <c r="AO206" s="70"/>
      <c r="AP206" s="70"/>
      <c r="AQ206" s="70"/>
      <c r="AR206" s="70"/>
      <c r="AS206" s="70"/>
      <c r="AT206" s="70"/>
      <c r="AU206" s="70"/>
      <c r="AV206" s="70"/>
      <c r="AW206" s="70"/>
      <c r="AX206" s="70"/>
      <c r="AY206" s="70"/>
      <c r="AZ206" s="70"/>
      <c r="BA206" s="70"/>
      <c r="BB206" s="70"/>
      <c r="BC206" s="120">
        <f t="shared" si="140"/>
        <v>0</v>
      </c>
      <c r="BD206" s="120">
        <f t="shared" si="192"/>
        <v>0</v>
      </c>
      <c r="BE206" s="120">
        <f t="shared" si="191"/>
        <v>0.36</v>
      </c>
      <c r="BF206" s="275"/>
      <c r="BG206" s="275"/>
      <c r="BH206" s="275"/>
      <c r="BI206" s="275"/>
      <c r="BJ206" s="323"/>
      <c r="BK206" s="273"/>
      <c r="BL206" s="330"/>
      <c r="BM206" s="239"/>
      <c r="BN206" s="239"/>
      <c r="BO206" s="331"/>
      <c r="BP206" s="331"/>
      <c r="BQ206" s="239"/>
      <c r="BR206" s="239"/>
      <c r="BS206" s="267"/>
      <c r="BT206" s="267"/>
      <c r="BU206" s="267"/>
      <c r="BV206" s="267"/>
      <c r="BW206" s="267"/>
      <c r="BX206" s="267"/>
      <c r="BY206" s="267"/>
      <c r="BZ206" s="267"/>
      <c r="CA206" s="267"/>
      <c r="CB206" s="152"/>
      <c r="CC206" s="152"/>
      <c r="CD206" s="124"/>
      <c r="CE206" s="152"/>
      <c r="CF206" s="152"/>
      <c r="CG206" s="152"/>
      <c r="CH206" s="152"/>
      <c r="CI206" s="152"/>
      <c r="CJ206" s="267"/>
      <c r="CK206" s="267"/>
      <c r="CL206" s="267"/>
      <c r="CM206" s="267"/>
      <c r="CN206" s="267"/>
      <c r="CO206" s="267"/>
      <c r="CP206" s="267"/>
      <c r="CQ206" s="267"/>
      <c r="CR206" s="239"/>
      <c r="CS206" s="70"/>
      <c r="CT206" s="70"/>
      <c r="CU206" s="70"/>
    </row>
    <row r="207" spans="1:99" ht="89.25" x14ac:dyDescent="0.2">
      <c r="A207" s="236">
        <v>34</v>
      </c>
      <c r="B207" s="243" t="s">
        <v>187</v>
      </c>
      <c r="C207" s="236" t="str">
        <f>VLOOKUP(B207,FORMULAS!$A$30:$B$46,2,0)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207" s="236" t="str">
        <f>VLOOKUP(B207,FORMULAS!$A$30:$C$46,3,0)</f>
        <v>Director de Mejoramiento de Vivienda</v>
      </c>
      <c r="E207" s="243" t="s">
        <v>114</v>
      </c>
      <c r="F207" s="246" t="s">
        <v>530</v>
      </c>
      <c r="G207" s="246" t="s">
        <v>464</v>
      </c>
      <c r="H207" s="264" t="s">
        <v>465</v>
      </c>
      <c r="I207" s="246" t="s">
        <v>281</v>
      </c>
      <c r="J207" s="249">
        <v>140</v>
      </c>
      <c r="K207" s="252" t="str">
        <f>+IF(L207=FORMULAS!$N$2,FORMULAS!$O$2,IF('208-PLA-Ft-78 Mapa Gestión'!L207:L212=FORMULAS!$N$3,FORMULAS!$O$3,IF('208-PLA-Ft-78 Mapa Gestión'!L207:L212=FORMULAS!$N$4,FORMULAS!$O$4,IF('208-PLA-Ft-78 Mapa Gestión'!L207:L212=FORMULAS!$N$5,FORMULAS!$O$5,IF('208-PLA-Ft-78 Mapa Gestión'!L207:L212=FORMULAS!$N$6,FORMULAS!$O$6)))))</f>
        <v>Media</v>
      </c>
      <c r="L207" s="255">
        <f>+IF(J207&lt;=FORMULAS!$M$2,FORMULAS!$N$2,IF('208-PLA-Ft-78 Mapa Gestión'!J207&lt;=FORMULAS!$M$3,FORMULAS!$N$3,IF('208-PLA-Ft-78 Mapa Gestión'!J207&lt;=FORMULAS!$M$4,FORMULAS!$N$4,IF('208-PLA-Ft-78 Mapa Gestión'!J207&lt;=FORMULAS!$M$5,FORMULAS!$N$5,FORMULAS!$N$6))))</f>
        <v>0.6</v>
      </c>
      <c r="M207" s="258" t="s">
        <v>283</v>
      </c>
      <c r="N207" s="252" t="str">
        <f>+IF(M207=FORMULAS!$H$2,FORMULAS!$I$2,IF('208-PLA-Ft-78 Mapa Gestión'!M207:M212=FORMULAS!$H$3,FORMULAS!$I$3,IF('208-PLA-Ft-78 Mapa Gestión'!M207:M212=FORMULAS!$H$4,FORMULAS!$I$4,IF('208-PLA-Ft-78 Mapa Gestión'!M207:M212=FORMULAS!$H$5,FORMULAS!$I$5,IF('208-PLA-Ft-78 Mapa Gestión'!M207:M212=FORMULAS!$H$6,FORMULAS!$I$6,IF('208-PLA-Ft-78 Mapa Gestión'!M207:M212=FORMULAS!$H$7,FORMULAS!$I$7,IF('208-PLA-Ft-78 Mapa Gestión'!M207:M212=FORMULAS!$H$8,FORMULAS!$I$8,IF('208-PLA-Ft-78 Mapa Gestión'!M207:M212=FORMULAS!$H$9,FORMULAS!$I$9,IF('208-PLA-Ft-78 Mapa Gestión'!M207:M212=FORMULAS!$H$10,FORMULAS!$I$10,IF('208-PLA-Ft-78 Mapa Gestión'!M207:M212=FORMULAS!$H$11,FORMULAS!$I$11))))))))))</f>
        <v>Menor</v>
      </c>
      <c r="O207" s="261">
        <f>VLOOKUP(N207,FORMULAS!$I$1:$J$6,2,0)</f>
        <v>0.4</v>
      </c>
      <c r="P207" s="261" t="str">
        <f t="shared" ref="P207" si="193">CONCATENATE(N207,K207)</f>
        <v>MenorMedia</v>
      </c>
      <c r="Q207" s="271" t="str">
        <f>VLOOKUP(P207,FORMULAS!$K$17:$L$42,2,0)</f>
        <v>Moderado</v>
      </c>
      <c r="R207" s="62">
        <v>1</v>
      </c>
      <c r="S207" s="51" t="s">
        <v>429</v>
      </c>
      <c r="T207" s="122" t="str">
        <f>VLOOKUP(U207,FORMULAS!$A$15:$B$18,2,0)</f>
        <v>Probabilidad</v>
      </c>
      <c r="U207" s="63" t="s">
        <v>13</v>
      </c>
      <c r="V207" s="64">
        <f>+IF(U207='Tabla Valoración controles'!$D$4,'Tabla Valoración controles'!$F$4,IF('208-PLA-Ft-78 Mapa Gestión'!U207='Tabla Valoración controles'!$D$5,'Tabla Valoración controles'!$F$5,IF(U207=FORMULAS!$A$10,0,'Tabla Valoración controles'!$F$6)))</f>
        <v>0.25</v>
      </c>
      <c r="W207" s="63" t="s">
        <v>8</v>
      </c>
      <c r="X207" s="65">
        <f>+IF(W207='Tabla Valoración controles'!$D$7,'Tabla Valoración controles'!$F$7,IF(U207=FORMULAS!$A$10,0,'Tabla Valoración controles'!$F$8))</f>
        <v>0.15</v>
      </c>
      <c r="Y207" s="63" t="s">
        <v>19</v>
      </c>
      <c r="Z207" s="64">
        <f>+IF(Y207='Tabla Valoración controles'!$D$9,'Tabla Valoración controles'!$F$9,IF(U207=FORMULAS!$A$10,0,'Tabla Valoración controles'!$F$10))</f>
        <v>0</v>
      </c>
      <c r="AA207" s="63" t="s">
        <v>22</v>
      </c>
      <c r="AB207" s="64">
        <f>+IF(AA207='Tabla Valoración controles'!$D$9,'Tabla Valoración controles'!$F$9,IF(W207=FORMULAS!$A$10,0,'Tabla Valoración controles'!$F$10))</f>
        <v>0</v>
      </c>
      <c r="AC207" s="63" t="s">
        <v>102</v>
      </c>
      <c r="AD207" s="64">
        <f>+IF(AC207='Tabla Valoración controles'!$D$13,'Tabla Valoración controles'!$F$13,'Tabla Valoración controles'!$F$14)</f>
        <v>0</v>
      </c>
      <c r="AE207" s="66"/>
      <c r="AF207" s="67"/>
      <c r="AG207" s="65"/>
      <c r="AH207" s="67"/>
      <c r="AI207" s="65"/>
      <c r="AJ207" s="68"/>
      <c r="AK207" s="63"/>
      <c r="AL207" s="69"/>
      <c r="AM207" s="72"/>
      <c r="AN207" s="70"/>
      <c r="AO207" s="70"/>
      <c r="AP207" s="70"/>
      <c r="AQ207" s="70"/>
      <c r="AR207" s="70"/>
      <c r="AS207" s="70"/>
      <c r="AT207" s="70"/>
      <c r="AU207" s="70"/>
      <c r="AV207" s="70"/>
      <c r="AW207" s="70"/>
      <c r="AX207" s="70"/>
      <c r="AY207" s="70"/>
      <c r="AZ207" s="70"/>
      <c r="BA207" s="70"/>
      <c r="BB207" s="70"/>
      <c r="BC207" s="120">
        <f t="shared" ref="BC207:BC212" si="194">+V207+X207+Z207</f>
        <v>0.4</v>
      </c>
      <c r="BD207" s="120">
        <f>+IF(T207=FORMULAS!$A$8,'208-PLA-Ft-78 Mapa Gestión'!BC207*'208-PLA-Ft-78 Mapa Gestión'!L207:L212,'208-PLA-Ft-78 Mapa Gestión'!BC207*'208-PLA-Ft-78 Mapa Gestión'!O207:O212)</f>
        <v>0.24</v>
      </c>
      <c r="BE207" s="120">
        <f>+IF(T207=FORMULAS!$A$8,'208-PLA-Ft-78 Mapa Gestión'!L207:L212-'208-PLA-Ft-78 Mapa Gestión'!BD207,0)</f>
        <v>0.36</v>
      </c>
      <c r="BF207" s="274">
        <f t="shared" ref="BF207" si="195">+BE212</f>
        <v>0.36</v>
      </c>
      <c r="BG207" s="274" t="str">
        <f>+IF(BF207&lt;=FORMULAS!$N$2,FORMULAS!$O$2,IF(BF207&lt;=FORMULAS!$N$3,FORMULAS!$O$3,IF(BF207&lt;=FORMULAS!$N$4,FORMULAS!$O$4,IF(BF207&lt;=FORMULAS!$N$5,FORMULAS!$O$5,FORMULAS!O210))))</f>
        <v>Baja</v>
      </c>
      <c r="BH207" s="274" t="str">
        <f>+IF(T207=FORMULAS!$A$9,BE212,'208-PLA-Ft-78 Mapa Gestión'!N207:N212)</f>
        <v>Menor</v>
      </c>
      <c r="BI207" s="274">
        <f>+IF(T207=FORMULAS!B213,'208-PLA-Ft-78 Mapa Gestión'!BE212,'208-PLA-Ft-78 Mapa Gestión'!O207:O212)</f>
        <v>0.4</v>
      </c>
      <c r="BJ207" s="323" t="str">
        <f t="shared" ref="BJ207" si="196">CONCATENATE(BH207,BG207)</f>
        <v>MenorBaja</v>
      </c>
      <c r="BK207" s="271" t="str">
        <f>VLOOKUP(BJ207,FORMULAS!$K$17:$L$42,2,0)</f>
        <v>Moderado</v>
      </c>
      <c r="BL207" s="328" t="s">
        <v>171</v>
      </c>
      <c r="BM207" s="239" t="s">
        <v>466</v>
      </c>
      <c r="BN207" s="239" t="s">
        <v>427</v>
      </c>
      <c r="BO207" s="331">
        <v>44440</v>
      </c>
      <c r="BP207" s="331">
        <v>44560</v>
      </c>
      <c r="BQ207" s="239" t="s">
        <v>430</v>
      </c>
      <c r="BR207" s="239" t="s">
        <v>431</v>
      </c>
      <c r="BS207" s="267"/>
      <c r="BT207" s="267"/>
      <c r="BU207" s="267"/>
      <c r="BV207" s="267"/>
      <c r="BW207" s="267"/>
      <c r="BX207" s="267"/>
      <c r="BY207" s="267"/>
      <c r="BZ207" s="267"/>
      <c r="CA207" s="267"/>
      <c r="CB207" s="124"/>
      <c r="CC207" s="124"/>
      <c r="CD207" s="124"/>
      <c r="CE207" s="124"/>
      <c r="CF207" s="124"/>
      <c r="CG207" s="124"/>
      <c r="CH207" s="124"/>
      <c r="CI207" s="123" t="s">
        <v>750</v>
      </c>
      <c r="CJ207" s="267"/>
      <c r="CK207" s="267"/>
      <c r="CL207" s="267"/>
      <c r="CM207" s="267"/>
      <c r="CN207" s="267"/>
      <c r="CO207" s="267"/>
      <c r="CP207" s="267"/>
      <c r="CQ207" s="267"/>
      <c r="CR207" s="239" t="s">
        <v>467</v>
      </c>
      <c r="CS207" s="190">
        <v>44446</v>
      </c>
      <c r="CT207" s="207" t="s">
        <v>668</v>
      </c>
      <c r="CU207" s="123" t="s">
        <v>813</v>
      </c>
    </row>
    <row r="208" spans="1:99" ht="17.25" customHeight="1" x14ac:dyDescent="0.2">
      <c r="A208" s="237"/>
      <c r="B208" s="244"/>
      <c r="C208" s="237"/>
      <c r="D208" s="237"/>
      <c r="E208" s="244"/>
      <c r="F208" s="247"/>
      <c r="G208" s="247"/>
      <c r="H208" s="265"/>
      <c r="I208" s="247"/>
      <c r="J208" s="250"/>
      <c r="K208" s="253"/>
      <c r="L208" s="256"/>
      <c r="M208" s="259"/>
      <c r="N208" s="253"/>
      <c r="O208" s="262"/>
      <c r="P208" s="262"/>
      <c r="Q208" s="272"/>
      <c r="R208" s="62"/>
      <c r="S208" s="51"/>
      <c r="T208" s="122">
        <v>0</v>
      </c>
      <c r="U208" s="63" t="s">
        <v>164</v>
      </c>
      <c r="V208" s="64">
        <f>+IF(U208='Tabla Valoración controles'!$D$4,'Tabla Valoración controles'!$F$4,IF('208-PLA-Ft-78 Mapa Gestión'!U208='Tabla Valoración controles'!$D$5,'Tabla Valoración controles'!$F$5,IF(U208=FORMULAS!$A$10,0,'Tabla Valoración controles'!$F$6)))</f>
        <v>0</v>
      </c>
      <c r="W208" s="63"/>
      <c r="X208" s="65">
        <f>+IF(W208='Tabla Valoración controles'!$D$7,'Tabla Valoración controles'!$F$7,IF(U208=FORMULAS!$A$10,0,'Tabla Valoración controles'!$F$8))</f>
        <v>0</v>
      </c>
      <c r="Y208" s="63"/>
      <c r="Z208" s="64">
        <f>+IF(Y208='Tabla Valoración controles'!$D$9,'Tabla Valoración controles'!$F$9,IF(U208=FORMULAS!$A$10,0,'Tabla Valoración controles'!$F$10))</f>
        <v>0</v>
      </c>
      <c r="AA208" s="63"/>
      <c r="AB208" s="64">
        <f>+IF(AA208='Tabla Valoración controles'!$D$9,'Tabla Valoración controles'!$F$9,IF(W208=FORMULAS!$A$10,0,'Tabla Valoración controles'!$F$10))</f>
        <v>0</v>
      </c>
      <c r="AC208" s="63"/>
      <c r="AD208" s="64">
        <f>+IF(AC208='Tabla Valoración controles'!$D$13,'Tabla Valoración controles'!$F$13,'Tabla Valoración controles'!$F$14)</f>
        <v>0</v>
      </c>
      <c r="AE208" s="66"/>
      <c r="AF208" s="67"/>
      <c r="AG208" s="65"/>
      <c r="AH208" s="67"/>
      <c r="AI208" s="65"/>
      <c r="AJ208" s="68"/>
      <c r="AK208" s="63"/>
      <c r="AL208" s="69"/>
      <c r="AM208" s="72"/>
      <c r="AN208" s="70"/>
      <c r="AO208" s="70"/>
      <c r="AP208" s="70"/>
      <c r="AQ208" s="70"/>
      <c r="AR208" s="70"/>
      <c r="AS208" s="70"/>
      <c r="AT208" s="70"/>
      <c r="AU208" s="70"/>
      <c r="AV208" s="70"/>
      <c r="AW208" s="70"/>
      <c r="AX208" s="70"/>
      <c r="AY208" s="70"/>
      <c r="AZ208" s="70"/>
      <c r="BA208" s="70"/>
      <c r="BB208" s="70"/>
      <c r="BC208" s="120">
        <f t="shared" si="194"/>
        <v>0</v>
      </c>
      <c r="BD208" s="120">
        <f t="shared" ref="BD208" si="197">+BC208*BE207</f>
        <v>0</v>
      </c>
      <c r="BE208" s="120">
        <f t="shared" ref="BE208:BE212" si="198">+BE207-BD208</f>
        <v>0.36</v>
      </c>
      <c r="BF208" s="275"/>
      <c r="BG208" s="275"/>
      <c r="BH208" s="275"/>
      <c r="BI208" s="275"/>
      <c r="BJ208" s="323"/>
      <c r="BK208" s="272"/>
      <c r="BL208" s="329"/>
      <c r="BM208" s="239"/>
      <c r="BN208" s="239"/>
      <c r="BO208" s="331"/>
      <c r="BP208" s="331"/>
      <c r="BQ208" s="239"/>
      <c r="BR208" s="239"/>
      <c r="BS208" s="267"/>
      <c r="BT208" s="267"/>
      <c r="BU208" s="267"/>
      <c r="BV208" s="267"/>
      <c r="BW208" s="267"/>
      <c r="BX208" s="267"/>
      <c r="BY208" s="267"/>
      <c r="BZ208" s="267"/>
      <c r="CA208" s="267"/>
      <c r="CB208" s="124"/>
      <c r="CC208" s="124"/>
      <c r="CD208" s="124"/>
      <c r="CE208" s="124"/>
      <c r="CF208" s="124"/>
      <c r="CG208" s="124"/>
      <c r="CH208" s="124"/>
      <c r="CI208" s="124"/>
      <c r="CJ208" s="267"/>
      <c r="CK208" s="267"/>
      <c r="CL208" s="267"/>
      <c r="CM208" s="267"/>
      <c r="CN208" s="267"/>
      <c r="CO208" s="267"/>
      <c r="CP208" s="267"/>
      <c r="CQ208" s="267"/>
      <c r="CR208" s="239"/>
      <c r="CS208" s="70"/>
      <c r="CT208" s="70"/>
      <c r="CU208" s="70"/>
    </row>
    <row r="209" spans="1:99" ht="17.25" customHeight="1" x14ac:dyDescent="0.2">
      <c r="A209" s="237"/>
      <c r="B209" s="244"/>
      <c r="C209" s="237"/>
      <c r="D209" s="237"/>
      <c r="E209" s="244"/>
      <c r="F209" s="247"/>
      <c r="G209" s="247"/>
      <c r="H209" s="265"/>
      <c r="I209" s="247"/>
      <c r="J209" s="250"/>
      <c r="K209" s="253"/>
      <c r="L209" s="256"/>
      <c r="M209" s="259"/>
      <c r="N209" s="253"/>
      <c r="O209" s="262"/>
      <c r="P209" s="262"/>
      <c r="Q209" s="272"/>
      <c r="R209" s="62"/>
      <c r="S209" s="51"/>
      <c r="T209" s="122">
        <v>0</v>
      </c>
      <c r="U209" s="63" t="s">
        <v>164</v>
      </c>
      <c r="V209" s="64">
        <f>+IF(U209='Tabla Valoración controles'!$D$4,'Tabla Valoración controles'!$F$4,IF('208-PLA-Ft-78 Mapa Gestión'!U209='Tabla Valoración controles'!$D$5,'Tabla Valoración controles'!$F$5,IF(U209=FORMULAS!$A$10,0,'Tabla Valoración controles'!$F$6)))</f>
        <v>0</v>
      </c>
      <c r="W209" s="63"/>
      <c r="X209" s="65">
        <f>+IF(W209='Tabla Valoración controles'!$D$7,'Tabla Valoración controles'!$F$7,IF(U209=FORMULAS!$A$10,0,'Tabla Valoración controles'!$F$8))</f>
        <v>0</v>
      </c>
      <c r="Y209" s="63"/>
      <c r="Z209" s="64">
        <f>+IF(Y209='Tabla Valoración controles'!$D$9,'Tabla Valoración controles'!$F$9,IF(U209=FORMULAS!$A$10,0,'Tabla Valoración controles'!$F$10))</f>
        <v>0</v>
      </c>
      <c r="AA209" s="63"/>
      <c r="AB209" s="64">
        <f>+IF(AA209='Tabla Valoración controles'!$D$9,'Tabla Valoración controles'!$F$9,IF(W209=FORMULAS!$A$10,0,'Tabla Valoración controles'!$F$10))</f>
        <v>0</v>
      </c>
      <c r="AC209" s="63"/>
      <c r="AD209" s="64">
        <f>+IF(AC209='Tabla Valoración controles'!$D$13,'Tabla Valoración controles'!$F$13,'Tabla Valoración controles'!$F$14)</f>
        <v>0</v>
      </c>
      <c r="AE209" s="66"/>
      <c r="AF209" s="67"/>
      <c r="AG209" s="65"/>
      <c r="AH209" s="67"/>
      <c r="AI209" s="65"/>
      <c r="AJ209" s="68"/>
      <c r="AK209" s="63"/>
      <c r="AL209" s="69"/>
      <c r="AM209" s="72"/>
      <c r="AN209" s="70"/>
      <c r="AO209" s="70"/>
      <c r="AP209" s="70"/>
      <c r="AQ209" s="70"/>
      <c r="AR209" s="70"/>
      <c r="AS209" s="70"/>
      <c r="AT209" s="70"/>
      <c r="AU209" s="70"/>
      <c r="AV209" s="70"/>
      <c r="AW209" s="70"/>
      <c r="AX209" s="70"/>
      <c r="AY209" s="70"/>
      <c r="AZ209" s="70"/>
      <c r="BA209" s="70"/>
      <c r="BB209" s="70"/>
      <c r="BC209" s="120">
        <f t="shared" si="194"/>
        <v>0</v>
      </c>
      <c r="BD209" s="120">
        <f t="shared" ref="BD209:BD212" si="199">+BD208*BC209</f>
        <v>0</v>
      </c>
      <c r="BE209" s="120">
        <f t="shared" si="198"/>
        <v>0.36</v>
      </c>
      <c r="BF209" s="275"/>
      <c r="BG209" s="275"/>
      <c r="BH209" s="275"/>
      <c r="BI209" s="275"/>
      <c r="BJ209" s="323"/>
      <c r="BK209" s="272"/>
      <c r="BL209" s="329"/>
      <c r="BM209" s="239"/>
      <c r="BN209" s="239"/>
      <c r="BO209" s="331"/>
      <c r="BP209" s="331"/>
      <c r="BQ209" s="239"/>
      <c r="BR209" s="239"/>
      <c r="BS209" s="267"/>
      <c r="BT209" s="267"/>
      <c r="BU209" s="267"/>
      <c r="BV209" s="267"/>
      <c r="BW209" s="267"/>
      <c r="BX209" s="267"/>
      <c r="BY209" s="267"/>
      <c r="BZ209" s="267"/>
      <c r="CA209" s="267"/>
      <c r="CB209" s="124"/>
      <c r="CC209" s="124"/>
      <c r="CD209" s="124"/>
      <c r="CE209" s="124"/>
      <c r="CF209" s="124"/>
      <c r="CG209" s="124"/>
      <c r="CH209" s="124"/>
      <c r="CI209" s="124"/>
      <c r="CJ209" s="267"/>
      <c r="CK209" s="267"/>
      <c r="CL209" s="267"/>
      <c r="CM209" s="267"/>
      <c r="CN209" s="267"/>
      <c r="CO209" s="267"/>
      <c r="CP209" s="267"/>
      <c r="CQ209" s="267"/>
      <c r="CR209" s="239"/>
      <c r="CS209" s="70"/>
      <c r="CT209" s="70"/>
      <c r="CU209" s="70"/>
    </row>
    <row r="210" spans="1:99" ht="17.25" customHeight="1" x14ac:dyDescent="0.2">
      <c r="A210" s="237"/>
      <c r="B210" s="244"/>
      <c r="C210" s="237"/>
      <c r="D210" s="237"/>
      <c r="E210" s="244"/>
      <c r="F210" s="247"/>
      <c r="G210" s="247"/>
      <c r="H210" s="265"/>
      <c r="I210" s="247"/>
      <c r="J210" s="250"/>
      <c r="K210" s="253"/>
      <c r="L210" s="256"/>
      <c r="M210" s="259"/>
      <c r="N210" s="253"/>
      <c r="O210" s="262"/>
      <c r="P210" s="262"/>
      <c r="Q210" s="272"/>
      <c r="R210" s="62"/>
      <c r="S210" s="51"/>
      <c r="T210" s="122">
        <v>0</v>
      </c>
      <c r="U210" s="63" t="s">
        <v>164</v>
      </c>
      <c r="V210" s="64">
        <f>+IF(U210='Tabla Valoración controles'!$D$4,'Tabla Valoración controles'!$F$4,IF('208-PLA-Ft-78 Mapa Gestión'!U210='Tabla Valoración controles'!$D$5,'Tabla Valoración controles'!$F$5,IF(U210=FORMULAS!$A$10,0,'Tabla Valoración controles'!$F$6)))</f>
        <v>0</v>
      </c>
      <c r="W210" s="63"/>
      <c r="X210" s="65">
        <f>+IF(W210='Tabla Valoración controles'!$D$7,'Tabla Valoración controles'!$F$7,IF(U210=FORMULAS!$A$10,0,'Tabla Valoración controles'!$F$8))</f>
        <v>0</v>
      </c>
      <c r="Y210" s="63"/>
      <c r="Z210" s="64">
        <f>+IF(Y210='Tabla Valoración controles'!$D$9,'Tabla Valoración controles'!$F$9,IF(U210=FORMULAS!$A$10,0,'Tabla Valoración controles'!$F$10))</f>
        <v>0</v>
      </c>
      <c r="AA210" s="63"/>
      <c r="AB210" s="64">
        <f>+IF(AA210='Tabla Valoración controles'!$D$9,'Tabla Valoración controles'!$F$9,IF(W210=FORMULAS!$A$10,0,'Tabla Valoración controles'!$F$10))</f>
        <v>0</v>
      </c>
      <c r="AC210" s="63"/>
      <c r="AD210" s="64">
        <f>+IF(AC210='Tabla Valoración controles'!$D$13,'Tabla Valoración controles'!$F$13,'Tabla Valoración controles'!$F$14)</f>
        <v>0</v>
      </c>
      <c r="AE210" s="66"/>
      <c r="AF210" s="67"/>
      <c r="AG210" s="65"/>
      <c r="AH210" s="67"/>
      <c r="AI210" s="65"/>
      <c r="AJ210" s="68"/>
      <c r="AK210" s="63"/>
      <c r="AL210" s="69"/>
      <c r="AM210" s="72"/>
      <c r="AN210" s="70"/>
      <c r="AO210" s="70"/>
      <c r="AP210" s="70"/>
      <c r="AQ210" s="70"/>
      <c r="AR210" s="70"/>
      <c r="AS210" s="70"/>
      <c r="AT210" s="70"/>
      <c r="AU210" s="70"/>
      <c r="AV210" s="70"/>
      <c r="AW210" s="70"/>
      <c r="AX210" s="70"/>
      <c r="AY210" s="70"/>
      <c r="AZ210" s="70"/>
      <c r="BA210" s="70"/>
      <c r="BB210" s="70"/>
      <c r="BC210" s="120">
        <f t="shared" si="194"/>
        <v>0</v>
      </c>
      <c r="BD210" s="120">
        <f t="shared" si="199"/>
        <v>0</v>
      </c>
      <c r="BE210" s="120">
        <f t="shared" si="198"/>
        <v>0.36</v>
      </c>
      <c r="BF210" s="275"/>
      <c r="BG210" s="275"/>
      <c r="BH210" s="275"/>
      <c r="BI210" s="275"/>
      <c r="BJ210" s="323"/>
      <c r="BK210" s="272"/>
      <c r="BL210" s="329"/>
      <c r="BM210" s="239"/>
      <c r="BN210" s="239"/>
      <c r="BO210" s="331"/>
      <c r="BP210" s="331"/>
      <c r="BQ210" s="239"/>
      <c r="BR210" s="239"/>
      <c r="BS210" s="267"/>
      <c r="BT210" s="267"/>
      <c r="BU210" s="267"/>
      <c r="BV210" s="267"/>
      <c r="BW210" s="267"/>
      <c r="BX210" s="267"/>
      <c r="BY210" s="267"/>
      <c r="BZ210" s="267"/>
      <c r="CA210" s="267"/>
      <c r="CB210" s="124"/>
      <c r="CC210" s="124"/>
      <c r="CD210" s="124"/>
      <c r="CE210" s="124"/>
      <c r="CF210" s="124"/>
      <c r="CG210" s="124"/>
      <c r="CH210" s="124"/>
      <c r="CI210" s="124"/>
      <c r="CJ210" s="267"/>
      <c r="CK210" s="267"/>
      <c r="CL210" s="267"/>
      <c r="CM210" s="267"/>
      <c r="CN210" s="267"/>
      <c r="CO210" s="267"/>
      <c r="CP210" s="267"/>
      <c r="CQ210" s="267"/>
      <c r="CR210" s="239"/>
      <c r="CS210" s="70"/>
      <c r="CT210" s="70"/>
      <c r="CU210" s="70"/>
    </row>
    <row r="211" spans="1:99" ht="17.25" customHeight="1" x14ac:dyDescent="0.2">
      <c r="A211" s="237"/>
      <c r="B211" s="244"/>
      <c r="C211" s="237"/>
      <c r="D211" s="237"/>
      <c r="E211" s="244"/>
      <c r="F211" s="247"/>
      <c r="G211" s="247"/>
      <c r="H211" s="265"/>
      <c r="I211" s="247"/>
      <c r="J211" s="250"/>
      <c r="K211" s="253"/>
      <c r="L211" s="256"/>
      <c r="M211" s="259"/>
      <c r="N211" s="253"/>
      <c r="O211" s="262"/>
      <c r="P211" s="262"/>
      <c r="Q211" s="272"/>
      <c r="R211" s="62"/>
      <c r="S211" s="51"/>
      <c r="T211" s="122">
        <v>0</v>
      </c>
      <c r="U211" s="63" t="s">
        <v>164</v>
      </c>
      <c r="V211" s="64">
        <f>+IF(U211='Tabla Valoración controles'!$D$4,'Tabla Valoración controles'!$F$4,IF('208-PLA-Ft-78 Mapa Gestión'!U211='Tabla Valoración controles'!$D$5,'Tabla Valoración controles'!$F$5,IF(U211=FORMULAS!$A$10,0,'Tabla Valoración controles'!$F$6)))</f>
        <v>0</v>
      </c>
      <c r="W211" s="63"/>
      <c r="X211" s="65">
        <f>+IF(W211='Tabla Valoración controles'!$D$7,'Tabla Valoración controles'!$F$7,IF(U211=FORMULAS!$A$10,0,'Tabla Valoración controles'!$F$8))</f>
        <v>0</v>
      </c>
      <c r="Y211" s="63"/>
      <c r="Z211" s="64">
        <f>+IF(Y211='Tabla Valoración controles'!$D$9,'Tabla Valoración controles'!$F$9,IF(U211=FORMULAS!$A$10,0,'Tabla Valoración controles'!$F$10))</f>
        <v>0</v>
      </c>
      <c r="AA211" s="63"/>
      <c r="AB211" s="64">
        <f>+IF(AA211='Tabla Valoración controles'!$D$9,'Tabla Valoración controles'!$F$9,IF(W211=FORMULAS!$A$10,0,'Tabla Valoración controles'!$F$10))</f>
        <v>0</v>
      </c>
      <c r="AC211" s="63"/>
      <c r="AD211" s="64">
        <f>+IF(AC211='Tabla Valoración controles'!$D$13,'Tabla Valoración controles'!$F$13,'Tabla Valoración controles'!$F$14)</f>
        <v>0</v>
      </c>
      <c r="AE211" s="66"/>
      <c r="AF211" s="67"/>
      <c r="AG211" s="65"/>
      <c r="AH211" s="67"/>
      <c r="AI211" s="65"/>
      <c r="AJ211" s="68"/>
      <c r="AK211" s="63"/>
      <c r="AL211" s="69"/>
      <c r="AM211" s="72"/>
      <c r="AN211" s="70"/>
      <c r="AO211" s="70"/>
      <c r="AP211" s="70"/>
      <c r="AQ211" s="70"/>
      <c r="AR211" s="70"/>
      <c r="AS211" s="70"/>
      <c r="AT211" s="70"/>
      <c r="AU211" s="70"/>
      <c r="AV211" s="70"/>
      <c r="AW211" s="70"/>
      <c r="AX211" s="70"/>
      <c r="AY211" s="70"/>
      <c r="AZ211" s="70"/>
      <c r="BA211" s="70"/>
      <c r="BB211" s="70"/>
      <c r="BC211" s="120">
        <f t="shared" si="194"/>
        <v>0</v>
      </c>
      <c r="BD211" s="120">
        <f t="shared" si="199"/>
        <v>0</v>
      </c>
      <c r="BE211" s="120">
        <f t="shared" si="198"/>
        <v>0.36</v>
      </c>
      <c r="BF211" s="275"/>
      <c r="BG211" s="275"/>
      <c r="BH211" s="275"/>
      <c r="BI211" s="275"/>
      <c r="BJ211" s="323"/>
      <c r="BK211" s="272"/>
      <c r="BL211" s="329"/>
      <c r="BM211" s="239"/>
      <c r="BN211" s="239"/>
      <c r="BO211" s="331"/>
      <c r="BP211" s="331"/>
      <c r="BQ211" s="239"/>
      <c r="BR211" s="239"/>
      <c r="BS211" s="267"/>
      <c r="BT211" s="267"/>
      <c r="BU211" s="267"/>
      <c r="BV211" s="267"/>
      <c r="BW211" s="267"/>
      <c r="BX211" s="267"/>
      <c r="BY211" s="267"/>
      <c r="BZ211" s="267"/>
      <c r="CA211" s="267"/>
      <c r="CB211" s="124"/>
      <c r="CC211" s="124"/>
      <c r="CD211" s="124"/>
      <c r="CE211" s="124"/>
      <c r="CF211" s="124"/>
      <c r="CG211" s="124"/>
      <c r="CH211" s="124"/>
      <c r="CI211" s="124"/>
      <c r="CJ211" s="267"/>
      <c r="CK211" s="267"/>
      <c r="CL211" s="267"/>
      <c r="CM211" s="267"/>
      <c r="CN211" s="267"/>
      <c r="CO211" s="267"/>
      <c r="CP211" s="267"/>
      <c r="CQ211" s="267"/>
      <c r="CR211" s="239"/>
      <c r="CS211" s="70"/>
      <c r="CT211" s="70"/>
      <c r="CU211" s="70"/>
    </row>
    <row r="212" spans="1:99" ht="17.25" customHeight="1" x14ac:dyDescent="0.2">
      <c r="A212" s="238"/>
      <c r="B212" s="245"/>
      <c r="C212" s="238"/>
      <c r="D212" s="238"/>
      <c r="E212" s="245"/>
      <c r="F212" s="248"/>
      <c r="G212" s="248"/>
      <c r="H212" s="266"/>
      <c r="I212" s="248"/>
      <c r="J212" s="251"/>
      <c r="K212" s="254"/>
      <c r="L212" s="257"/>
      <c r="M212" s="260"/>
      <c r="N212" s="254"/>
      <c r="O212" s="263"/>
      <c r="P212" s="263"/>
      <c r="Q212" s="273"/>
      <c r="R212" s="62"/>
      <c r="S212" s="51"/>
      <c r="T212" s="122">
        <v>0</v>
      </c>
      <c r="U212" s="63" t="s">
        <v>164</v>
      </c>
      <c r="V212" s="64">
        <f>+IF(U212='Tabla Valoración controles'!$D$4,'Tabla Valoración controles'!$F$4,IF('208-PLA-Ft-78 Mapa Gestión'!U212='Tabla Valoración controles'!$D$5,'Tabla Valoración controles'!$F$5,IF(U212=FORMULAS!$A$10,0,'Tabla Valoración controles'!$F$6)))</f>
        <v>0</v>
      </c>
      <c r="W212" s="63"/>
      <c r="X212" s="65">
        <f>+IF(W212='Tabla Valoración controles'!$D$7,'Tabla Valoración controles'!$F$7,IF(U212=FORMULAS!$A$10,0,'Tabla Valoración controles'!$F$8))</f>
        <v>0</v>
      </c>
      <c r="Y212" s="63"/>
      <c r="Z212" s="64">
        <f>+IF(Y212='Tabla Valoración controles'!$D$9,'Tabla Valoración controles'!$F$9,IF(U212=FORMULAS!$A$10,0,'Tabla Valoración controles'!$F$10))</f>
        <v>0</v>
      </c>
      <c r="AA212" s="63"/>
      <c r="AB212" s="64">
        <f>+IF(AA212='Tabla Valoración controles'!$D$9,'Tabla Valoración controles'!$F$9,IF(W212=FORMULAS!$A$10,0,'Tabla Valoración controles'!$F$10))</f>
        <v>0</v>
      </c>
      <c r="AC212" s="63"/>
      <c r="AD212" s="64">
        <f>+IF(AC212='Tabla Valoración controles'!$D$13,'Tabla Valoración controles'!$F$13,'Tabla Valoración controles'!$F$14)</f>
        <v>0</v>
      </c>
      <c r="AE212" s="66"/>
      <c r="AF212" s="67"/>
      <c r="AG212" s="65"/>
      <c r="AH212" s="67"/>
      <c r="AI212" s="65"/>
      <c r="AJ212" s="68"/>
      <c r="AK212" s="63"/>
      <c r="AL212" s="69"/>
      <c r="AM212" s="72"/>
      <c r="AN212" s="70"/>
      <c r="AO212" s="70"/>
      <c r="AP212" s="70"/>
      <c r="AQ212" s="70"/>
      <c r="AR212" s="70"/>
      <c r="AS212" s="70"/>
      <c r="AT212" s="70"/>
      <c r="AU212" s="70"/>
      <c r="AV212" s="70"/>
      <c r="AW212" s="70"/>
      <c r="AX212" s="70"/>
      <c r="AY212" s="70"/>
      <c r="AZ212" s="70"/>
      <c r="BA212" s="70"/>
      <c r="BB212" s="70"/>
      <c r="BC212" s="120">
        <f t="shared" si="194"/>
        <v>0</v>
      </c>
      <c r="BD212" s="120">
        <f t="shared" si="199"/>
        <v>0</v>
      </c>
      <c r="BE212" s="120">
        <f t="shared" si="198"/>
        <v>0.36</v>
      </c>
      <c r="BF212" s="275"/>
      <c r="BG212" s="275"/>
      <c r="BH212" s="275"/>
      <c r="BI212" s="275"/>
      <c r="BJ212" s="323"/>
      <c r="BK212" s="273"/>
      <c r="BL212" s="330"/>
      <c r="BM212" s="239"/>
      <c r="BN212" s="239"/>
      <c r="BO212" s="331"/>
      <c r="BP212" s="331"/>
      <c r="BQ212" s="239"/>
      <c r="BR212" s="239"/>
      <c r="BS212" s="267"/>
      <c r="BT212" s="267"/>
      <c r="BU212" s="267"/>
      <c r="BV212" s="267"/>
      <c r="BW212" s="267"/>
      <c r="BX212" s="267"/>
      <c r="BY212" s="267"/>
      <c r="BZ212" s="267"/>
      <c r="CA212" s="267"/>
      <c r="CB212" s="124"/>
      <c r="CC212" s="124"/>
      <c r="CD212" s="124"/>
      <c r="CE212" s="124"/>
      <c r="CF212" s="124"/>
      <c r="CG212" s="124"/>
      <c r="CH212" s="124"/>
      <c r="CI212" s="124"/>
      <c r="CJ212" s="267"/>
      <c r="CK212" s="267"/>
      <c r="CL212" s="267"/>
      <c r="CM212" s="267"/>
      <c r="CN212" s="267"/>
      <c r="CO212" s="267"/>
      <c r="CP212" s="267"/>
      <c r="CQ212" s="267"/>
      <c r="CR212" s="239"/>
      <c r="CS212" s="70"/>
      <c r="CT212" s="70"/>
      <c r="CU212" s="70"/>
    </row>
    <row r="213" spans="1:99" ht="89.25" x14ac:dyDescent="0.2">
      <c r="A213" s="236">
        <v>35</v>
      </c>
      <c r="B213" s="243" t="s">
        <v>187</v>
      </c>
      <c r="C213" s="236" t="str">
        <f>VLOOKUP(B213,FORMULAS!$A$30:$B$46,2,0)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213" s="236" t="str">
        <f>VLOOKUP(B213,FORMULAS!$A$30:$C$46,3,0)</f>
        <v>Director de Mejoramiento de Vivienda</v>
      </c>
      <c r="E213" s="243" t="s">
        <v>115</v>
      </c>
      <c r="F213" s="246" t="s">
        <v>531</v>
      </c>
      <c r="G213" s="246" t="s">
        <v>422</v>
      </c>
      <c r="H213" s="264" t="s">
        <v>432</v>
      </c>
      <c r="I213" s="246" t="s">
        <v>281</v>
      </c>
      <c r="J213" s="249">
        <v>140</v>
      </c>
      <c r="K213" s="252" t="str">
        <f>+IF(L213=FORMULAS!$N$2,FORMULAS!$O$2,IF('208-PLA-Ft-78 Mapa Gestión'!L213:L218=FORMULAS!$N$3,FORMULAS!$O$3,IF('208-PLA-Ft-78 Mapa Gestión'!L213:L218=FORMULAS!$N$4,FORMULAS!$O$4,IF('208-PLA-Ft-78 Mapa Gestión'!L213:L218=FORMULAS!$N$5,FORMULAS!$O$5,IF('208-PLA-Ft-78 Mapa Gestión'!L213:L218=FORMULAS!$N$6,FORMULAS!$O$6)))))</f>
        <v>Media</v>
      </c>
      <c r="L213" s="255">
        <f>+IF(J213&lt;=FORMULAS!$M$2,FORMULAS!$N$2,IF('208-PLA-Ft-78 Mapa Gestión'!J213&lt;=FORMULAS!$M$3,FORMULAS!$N$3,IF('208-PLA-Ft-78 Mapa Gestión'!J213&lt;=FORMULAS!$M$4,FORMULAS!$N$4,IF('208-PLA-Ft-78 Mapa Gestión'!J213&lt;=FORMULAS!$M$5,FORMULAS!$N$5,FORMULAS!$N$6))))</f>
        <v>0.6</v>
      </c>
      <c r="M213" s="258" t="s">
        <v>93</v>
      </c>
      <c r="N213" s="252" t="str">
        <f>+IF(M213=FORMULAS!$H$2,FORMULAS!$I$2,IF('208-PLA-Ft-78 Mapa Gestión'!M213:M218=FORMULAS!$H$3,FORMULAS!$I$3,IF('208-PLA-Ft-78 Mapa Gestión'!M213:M218=FORMULAS!$H$4,FORMULAS!$I$4,IF('208-PLA-Ft-78 Mapa Gestión'!M213:M218=FORMULAS!$H$5,FORMULAS!$I$5,IF('208-PLA-Ft-78 Mapa Gestión'!M213:M218=FORMULAS!$H$6,FORMULAS!$I$6,IF('208-PLA-Ft-78 Mapa Gestión'!M213:M218=FORMULAS!$H$7,FORMULAS!$I$7,IF('208-PLA-Ft-78 Mapa Gestión'!M213:M218=FORMULAS!$H$8,FORMULAS!$I$8,IF('208-PLA-Ft-78 Mapa Gestión'!M213:M218=FORMULAS!$H$9,FORMULAS!$I$9,IF('208-PLA-Ft-78 Mapa Gestión'!M213:M218=FORMULAS!$H$10,FORMULAS!$I$10,IF('208-PLA-Ft-78 Mapa Gestión'!M213:M218=FORMULAS!$H$11,FORMULAS!$I$11))))))))))</f>
        <v>Moderado</v>
      </c>
      <c r="O213" s="261">
        <f>VLOOKUP(N213,FORMULAS!$I$1:$J$6,2,0)</f>
        <v>0.6</v>
      </c>
      <c r="P213" s="261" t="str">
        <f t="shared" ref="P213" si="200">CONCATENATE(N213,K213)</f>
        <v>ModeradoMedia</v>
      </c>
      <c r="Q213" s="271" t="str">
        <f>VLOOKUP(P213,FORMULAS!$K$17:$L$42,2,0)</f>
        <v>Moderado</v>
      </c>
      <c r="R213" s="62">
        <v>1</v>
      </c>
      <c r="S213" s="51" t="s">
        <v>468</v>
      </c>
      <c r="T213" s="122" t="str">
        <f>VLOOKUP(U213,FORMULAS!$A$15:$B$18,2,0)</f>
        <v>Probabilidad</v>
      </c>
      <c r="U213" s="63" t="s">
        <v>13</v>
      </c>
      <c r="V213" s="64">
        <f>+IF(U213='Tabla Valoración controles'!$D$4,'Tabla Valoración controles'!$F$4,IF('208-PLA-Ft-78 Mapa Gestión'!U213='Tabla Valoración controles'!$D$5,'Tabla Valoración controles'!$F$5,IF(U213=FORMULAS!$A$10,0,'Tabla Valoración controles'!$F$6)))</f>
        <v>0.25</v>
      </c>
      <c r="W213" s="63" t="s">
        <v>8</v>
      </c>
      <c r="X213" s="65">
        <f>+IF(W213='Tabla Valoración controles'!$D$7,'Tabla Valoración controles'!$F$7,IF(U213=FORMULAS!$A$10,0,'Tabla Valoración controles'!$F$8))</f>
        <v>0.15</v>
      </c>
      <c r="Y213" s="63" t="s">
        <v>19</v>
      </c>
      <c r="Z213" s="64">
        <f>+IF(Y213='Tabla Valoración controles'!$D$9,'Tabla Valoración controles'!$F$9,IF(U213=FORMULAS!$A$10,0,'Tabla Valoración controles'!$F$10))</f>
        <v>0</v>
      </c>
      <c r="AA213" s="63" t="s">
        <v>22</v>
      </c>
      <c r="AB213" s="64">
        <f>+IF(AA213='Tabla Valoración controles'!$D$9,'Tabla Valoración controles'!$F$9,IF(W213=FORMULAS!$A$10,0,'Tabla Valoración controles'!$F$10))</f>
        <v>0</v>
      </c>
      <c r="AC213" s="63" t="s">
        <v>102</v>
      </c>
      <c r="AD213" s="64">
        <f>+IF(AC213='Tabla Valoración controles'!$D$13,'Tabla Valoración controles'!$F$13,'Tabla Valoración controles'!$F$14)</f>
        <v>0</v>
      </c>
      <c r="AE213" s="66"/>
      <c r="AF213" s="67"/>
      <c r="AG213" s="65"/>
      <c r="AH213" s="67"/>
      <c r="AI213" s="65"/>
      <c r="AJ213" s="68"/>
      <c r="AK213" s="63"/>
      <c r="AL213" s="69"/>
      <c r="AM213" s="72"/>
      <c r="AN213" s="70"/>
      <c r="AO213" s="70"/>
      <c r="AP213" s="70"/>
      <c r="AQ213" s="70"/>
      <c r="AR213" s="70"/>
      <c r="AS213" s="70"/>
      <c r="AT213" s="70"/>
      <c r="AU213" s="70"/>
      <c r="AV213" s="70"/>
      <c r="AW213" s="70"/>
      <c r="AX213" s="70"/>
      <c r="AY213" s="70"/>
      <c r="AZ213" s="70"/>
      <c r="BA213" s="70"/>
      <c r="BB213" s="70"/>
      <c r="BC213" s="120">
        <f t="shared" ref="BC213:BC218" si="201">+V213+X213+Z213</f>
        <v>0.4</v>
      </c>
      <c r="BD213" s="120">
        <f>+IF(T213=FORMULAS!$A$8,'208-PLA-Ft-78 Mapa Gestión'!BC213*'208-PLA-Ft-78 Mapa Gestión'!L213:L218,'208-PLA-Ft-78 Mapa Gestión'!BC213*'208-PLA-Ft-78 Mapa Gestión'!O213:O218)</f>
        <v>0.24</v>
      </c>
      <c r="BE213" s="120">
        <f>+IF(T213=FORMULAS!$A$8,'208-PLA-Ft-78 Mapa Gestión'!L213:L218-'208-PLA-Ft-78 Mapa Gestión'!BD213,0)</f>
        <v>0.36</v>
      </c>
      <c r="BF213" s="274">
        <f t="shared" ref="BF213" si="202">+BE218</f>
        <v>0.36</v>
      </c>
      <c r="BG213" s="274" t="str">
        <f>+IF(BF213&lt;=FORMULAS!$N$2,FORMULAS!$O$2,IF(BF213&lt;=FORMULAS!$N$3,FORMULAS!$O$3,IF(BF213&lt;=FORMULAS!$N$4,FORMULAS!$O$4,IF(BF213&lt;=FORMULAS!$N$5,FORMULAS!$O$5,FORMULAS!O216))))</f>
        <v>Baja</v>
      </c>
      <c r="BH213" s="274" t="str">
        <f>+IF(T213=FORMULAS!$A$9,BE218,'208-PLA-Ft-78 Mapa Gestión'!N213:N218)</f>
        <v>Moderado</v>
      </c>
      <c r="BI213" s="274">
        <f>+IF(T213=FORMULAS!B219,'208-PLA-Ft-78 Mapa Gestión'!BE218,'208-PLA-Ft-78 Mapa Gestión'!O213:O218)</f>
        <v>0.6</v>
      </c>
      <c r="BJ213" s="323" t="str">
        <f t="shared" ref="BJ213" si="203">CONCATENATE(BH213,BG213)</f>
        <v>ModeradoBaja</v>
      </c>
      <c r="BK213" s="271" t="str">
        <f>VLOOKUP(BJ213,FORMULAS!$K$17:$L$42,2,0)</f>
        <v>Moderado</v>
      </c>
      <c r="BL213" s="328" t="s">
        <v>171</v>
      </c>
      <c r="BM213" s="239" t="s">
        <v>469</v>
      </c>
      <c r="BN213" s="239" t="s">
        <v>427</v>
      </c>
      <c r="BO213" s="331">
        <v>44440</v>
      </c>
      <c r="BP213" s="331">
        <v>44560</v>
      </c>
      <c r="BQ213" s="239" t="s">
        <v>425</v>
      </c>
      <c r="BR213" s="239" t="s">
        <v>426</v>
      </c>
      <c r="BS213" s="267"/>
      <c r="BT213" s="267"/>
      <c r="BU213" s="267"/>
      <c r="BV213" s="267"/>
      <c r="BW213" s="267"/>
      <c r="BX213" s="267"/>
      <c r="BY213" s="267"/>
      <c r="BZ213" s="267"/>
      <c r="CA213" s="267"/>
      <c r="CB213" s="152"/>
      <c r="CC213" s="152"/>
      <c r="CD213" s="124"/>
      <c r="CE213" s="152"/>
      <c r="CF213" s="152"/>
      <c r="CG213" s="152"/>
      <c r="CH213" s="152"/>
      <c r="CI213" s="123" t="s">
        <v>750</v>
      </c>
      <c r="CJ213" s="267"/>
      <c r="CK213" s="267"/>
      <c r="CL213" s="267"/>
      <c r="CM213" s="267"/>
      <c r="CN213" s="267"/>
      <c r="CO213" s="267"/>
      <c r="CP213" s="267"/>
      <c r="CQ213" s="267"/>
      <c r="CR213" s="239" t="s">
        <v>460</v>
      </c>
      <c r="CS213" s="190">
        <v>44446</v>
      </c>
      <c r="CT213" s="207" t="s">
        <v>668</v>
      </c>
      <c r="CU213" s="123" t="s">
        <v>813</v>
      </c>
    </row>
    <row r="214" spans="1:99" ht="17.25" customHeight="1" x14ac:dyDescent="0.2">
      <c r="A214" s="237"/>
      <c r="B214" s="244"/>
      <c r="C214" s="237"/>
      <c r="D214" s="237"/>
      <c r="E214" s="244"/>
      <c r="F214" s="247"/>
      <c r="G214" s="247"/>
      <c r="H214" s="265"/>
      <c r="I214" s="247"/>
      <c r="J214" s="250"/>
      <c r="K214" s="253"/>
      <c r="L214" s="256"/>
      <c r="M214" s="259"/>
      <c r="N214" s="253"/>
      <c r="O214" s="262"/>
      <c r="P214" s="262"/>
      <c r="Q214" s="272"/>
      <c r="R214" s="62"/>
      <c r="S214" s="51"/>
      <c r="T214" s="122">
        <v>0</v>
      </c>
      <c r="U214" s="63" t="s">
        <v>164</v>
      </c>
      <c r="V214" s="64">
        <f>+IF(U214='Tabla Valoración controles'!$D$4,'Tabla Valoración controles'!$F$4,IF('208-PLA-Ft-78 Mapa Gestión'!U214='Tabla Valoración controles'!$D$5,'Tabla Valoración controles'!$F$5,IF(U214=FORMULAS!$A$10,0,'Tabla Valoración controles'!$F$6)))</f>
        <v>0</v>
      </c>
      <c r="W214" s="63"/>
      <c r="X214" s="65">
        <f>+IF(W214='Tabla Valoración controles'!$D$7,'Tabla Valoración controles'!$F$7,IF(U214=FORMULAS!$A$10,0,'Tabla Valoración controles'!$F$8))</f>
        <v>0</v>
      </c>
      <c r="Y214" s="63"/>
      <c r="Z214" s="64">
        <f>+IF(Y214='Tabla Valoración controles'!$D$9,'Tabla Valoración controles'!$F$9,IF(U214=FORMULAS!$A$10,0,'Tabla Valoración controles'!$F$10))</f>
        <v>0</v>
      </c>
      <c r="AA214" s="63"/>
      <c r="AB214" s="64">
        <f>+IF(AA214='Tabla Valoración controles'!$D$9,'Tabla Valoración controles'!$F$9,IF(W214=FORMULAS!$A$10,0,'Tabla Valoración controles'!$F$10))</f>
        <v>0</v>
      </c>
      <c r="AC214" s="63"/>
      <c r="AD214" s="64">
        <f>+IF(AC214='Tabla Valoración controles'!$D$13,'Tabla Valoración controles'!$F$13,'Tabla Valoración controles'!$F$14)</f>
        <v>0</v>
      </c>
      <c r="AE214" s="66"/>
      <c r="AF214" s="67"/>
      <c r="AG214" s="65"/>
      <c r="AH214" s="67"/>
      <c r="AI214" s="65"/>
      <c r="AJ214" s="68"/>
      <c r="AK214" s="63"/>
      <c r="AL214" s="69"/>
      <c r="AM214" s="72"/>
      <c r="AN214" s="70"/>
      <c r="AO214" s="70"/>
      <c r="AP214" s="70"/>
      <c r="AQ214" s="70"/>
      <c r="AR214" s="70"/>
      <c r="AS214" s="70"/>
      <c r="AT214" s="70"/>
      <c r="AU214" s="70"/>
      <c r="AV214" s="70"/>
      <c r="AW214" s="70"/>
      <c r="AX214" s="70"/>
      <c r="AY214" s="70"/>
      <c r="AZ214" s="70"/>
      <c r="BA214" s="70"/>
      <c r="BB214" s="70"/>
      <c r="BC214" s="120">
        <f t="shared" si="201"/>
        <v>0</v>
      </c>
      <c r="BD214" s="120">
        <f t="shared" ref="BD214" si="204">+BC214*BE213</f>
        <v>0</v>
      </c>
      <c r="BE214" s="120">
        <f t="shared" ref="BE214:BE218" si="205">+BE213-BD214</f>
        <v>0.36</v>
      </c>
      <c r="BF214" s="275"/>
      <c r="BG214" s="275"/>
      <c r="BH214" s="275"/>
      <c r="BI214" s="275"/>
      <c r="BJ214" s="323"/>
      <c r="BK214" s="272"/>
      <c r="BL214" s="329"/>
      <c r="BM214" s="239"/>
      <c r="BN214" s="239"/>
      <c r="BO214" s="331"/>
      <c r="BP214" s="331"/>
      <c r="BQ214" s="239"/>
      <c r="BR214" s="239"/>
      <c r="BS214" s="267"/>
      <c r="BT214" s="267"/>
      <c r="BU214" s="267"/>
      <c r="BV214" s="267"/>
      <c r="BW214" s="267"/>
      <c r="BX214" s="267"/>
      <c r="BY214" s="267"/>
      <c r="BZ214" s="267"/>
      <c r="CA214" s="267"/>
      <c r="CB214" s="152"/>
      <c r="CC214" s="152"/>
      <c r="CD214" s="124"/>
      <c r="CE214" s="152"/>
      <c r="CF214" s="152"/>
      <c r="CG214" s="152"/>
      <c r="CH214" s="152"/>
      <c r="CI214" s="152"/>
      <c r="CJ214" s="267"/>
      <c r="CK214" s="267"/>
      <c r="CL214" s="267"/>
      <c r="CM214" s="267"/>
      <c r="CN214" s="267"/>
      <c r="CO214" s="267"/>
      <c r="CP214" s="267"/>
      <c r="CQ214" s="267"/>
      <c r="CR214" s="239"/>
      <c r="CS214" s="70"/>
      <c r="CT214" s="70"/>
      <c r="CU214" s="70"/>
    </row>
    <row r="215" spans="1:99" ht="17.25" customHeight="1" x14ac:dyDescent="0.2">
      <c r="A215" s="237"/>
      <c r="B215" s="244"/>
      <c r="C215" s="237"/>
      <c r="D215" s="237"/>
      <c r="E215" s="244"/>
      <c r="F215" s="247"/>
      <c r="G215" s="247"/>
      <c r="H215" s="265"/>
      <c r="I215" s="247"/>
      <c r="J215" s="250"/>
      <c r="K215" s="253"/>
      <c r="L215" s="256"/>
      <c r="M215" s="259"/>
      <c r="N215" s="253"/>
      <c r="O215" s="262"/>
      <c r="P215" s="262"/>
      <c r="Q215" s="272"/>
      <c r="R215" s="62"/>
      <c r="S215" s="51"/>
      <c r="T215" s="122">
        <v>0</v>
      </c>
      <c r="U215" s="63" t="s">
        <v>164</v>
      </c>
      <c r="V215" s="64">
        <f>+IF(U215='Tabla Valoración controles'!$D$4,'Tabla Valoración controles'!$F$4,IF('208-PLA-Ft-78 Mapa Gestión'!U215='Tabla Valoración controles'!$D$5,'Tabla Valoración controles'!$F$5,IF(U215=FORMULAS!$A$10,0,'Tabla Valoración controles'!$F$6)))</f>
        <v>0</v>
      </c>
      <c r="W215" s="63"/>
      <c r="X215" s="65">
        <f>+IF(W215='Tabla Valoración controles'!$D$7,'Tabla Valoración controles'!$F$7,IF(U215=FORMULAS!$A$10,0,'Tabla Valoración controles'!$F$8))</f>
        <v>0</v>
      </c>
      <c r="Y215" s="63"/>
      <c r="Z215" s="64">
        <f>+IF(Y215='Tabla Valoración controles'!$D$9,'Tabla Valoración controles'!$F$9,IF(U215=FORMULAS!$A$10,0,'Tabla Valoración controles'!$F$10))</f>
        <v>0</v>
      </c>
      <c r="AA215" s="63"/>
      <c r="AB215" s="64">
        <f>+IF(AA215='Tabla Valoración controles'!$D$9,'Tabla Valoración controles'!$F$9,IF(W215=FORMULAS!$A$10,0,'Tabla Valoración controles'!$F$10))</f>
        <v>0</v>
      </c>
      <c r="AC215" s="63"/>
      <c r="AD215" s="64">
        <f>+IF(AC215='Tabla Valoración controles'!$D$13,'Tabla Valoración controles'!$F$13,'Tabla Valoración controles'!$F$14)</f>
        <v>0</v>
      </c>
      <c r="AE215" s="66"/>
      <c r="AF215" s="67"/>
      <c r="AG215" s="65"/>
      <c r="AH215" s="67"/>
      <c r="AI215" s="65"/>
      <c r="AJ215" s="68"/>
      <c r="AK215" s="63"/>
      <c r="AL215" s="69"/>
      <c r="AM215" s="72"/>
      <c r="AN215" s="70"/>
      <c r="AO215" s="70"/>
      <c r="AP215" s="70"/>
      <c r="AQ215" s="70"/>
      <c r="AR215" s="70"/>
      <c r="AS215" s="70"/>
      <c r="AT215" s="70"/>
      <c r="AU215" s="70"/>
      <c r="AV215" s="70"/>
      <c r="AW215" s="70"/>
      <c r="AX215" s="70"/>
      <c r="AY215" s="70"/>
      <c r="AZ215" s="70"/>
      <c r="BA215" s="70"/>
      <c r="BB215" s="70"/>
      <c r="BC215" s="120">
        <f t="shared" si="201"/>
        <v>0</v>
      </c>
      <c r="BD215" s="120">
        <f t="shared" ref="BD215:BD218" si="206">+BD214*BC215</f>
        <v>0</v>
      </c>
      <c r="BE215" s="120">
        <f t="shared" si="205"/>
        <v>0.36</v>
      </c>
      <c r="BF215" s="275"/>
      <c r="BG215" s="275"/>
      <c r="BH215" s="275"/>
      <c r="BI215" s="275"/>
      <c r="BJ215" s="323"/>
      <c r="BK215" s="272"/>
      <c r="BL215" s="329"/>
      <c r="BM215" s="239"/>
      <c r="BN215" s="239"/>
      <c r="BO215" s="331"/>
      <c r="BP215" s="331"/>
      <c r="BQ215" s="239"/>
      <c r="BR215" s="239"/>
      <c r="BS215" s="267"/>
      <c r="BT215" s="267"/>
      <c r="BU215" s="267"/>
      <c r="BV215" s="267"/>
      <c r="BW215" s="267"/>
      <c r="BX215" s="267"/>
      <c r="BY215" s="267"/>
      <c r="BZ215" s="267"/>
      <c r="CA215" s="267"/>
      <c r="CB215" s="152"/>
      <c r="CC215" s="152"/>
      <c r="CD215" s="124"/>
      <c r="CE215" s="152"/>
      <c r="CF215" s="152"/>
      <c r="CG215" s="152"/>
      <c r="CH215" s="152"/>
      <c r="CI215" s="152"/>
      <c r="CJ215" s="267"/>
      <c r="CK215" s="267"/>
      <c r="CL215" s="267"/>
      <c r="CM215" s="267"/>
      <c r="CN215" s="267"/>
      <c r="CO215" s="267"/>
      <c r="CP215" s="267"/>
      <c r="CQ215" s="267"/>
      <c r="CR215" s="239"/>
      <c r="CS215" s="70"/>
      <c r="CT215" s="70"/>
      <c r="CU215" s="70"/>
    </row>
    <row r="216" spans="1:99" ht="17.25" customHeight="1" x14ac:dyDescent="0.2">
      <c r="A216" s="237"/>
      <c r="B216" s="244"/>
      <c r="C216" s="237"/>
      <c r="D216" s="237"/>
      <c r="E216" s="244"/>
      <c r="F216" s="247"/>
      <c r="G216" s="247"/>
      <c r="H216" s="265"/>
      <c r="I216" s="247"/>
      <c r="J216" s="250"/>
      <c r="K216" s="253"/>
      <c r="L216" s="256"/>
      <c r="M216" s="259"/>
      <c r="N216" s="253"/>
      <c r="O216" s="262"/>
      <c r="P216" s="262"/>
      <c r="Q216" s="272"/>
      <c r="R216" s="62"/>
      <c r="S216" s="51"/>
      <c r="T216" s="122">
        <v>0</v>
      </c>
      <c r="U216" s="63" t="s">
        <v>164</v>
      </c>
      <c r="V216" s="64">
        <f>+IF(U216='Tabla Valoración controles'!$D$4,'Tabla Valoración controles'!$F$4,IF('208-PLA-Ft-78 Mapa Gestión'!U216='Tabla Valoración controles'!$D$5,'Tabla Valoración controles'!$F$5,IF(U216=FORMULAS!$A$10,0,'Tabla Valoración controles'!$F$6)))</f>
        <v>0</v>
      </c>
      <c r="W216" s="63"/>
      <c r="X216" s="65">
        <f>+IF(W216='Tabla Valoración controles'!$D$7,'Tabla Valoración controles'!$F$7,IF(U216=FORMULAS!$A$10,0,'Tabla Valoración controles'!$F$8))</f>
        <v>0</v>
      </c>
      <c r="Y216" s="63"/>
      <c r="Z216" s="64">
        <f>+IF(Y216='Tabla Valoración controles'!$D$9,'Tabla Valoración controles'!$F$9,IF(U216=FORMULAS!$A$10,0,'Tabla Valoración controles'!$F$10))</f>
        <v>0</v>
      </c>
      <c r="AA216" s="63"/>
      <c r="AB216" s="64">
        <f>+IF(AA216='Tabla Valoración controles'!$D$9,'Tabla Valoración controles'!$F$9,IF(W216=FORMULAS!$A$10,0,'Tabla Valoración controles'!$F$10))</f>
        <v>0</v>
      </c>
      <c r="AC216" s="63"/>
      <c r="AD216" s="64">
        <f>+IF(AC216='Tabla Valoración controles'!$D$13,'Tabla Valoración controles'!$F$13,'Tabla Valoración controles'!$F$14)</f>
        <v>0</v>
      </c>
      <c r="AE216" s="66"/>
      <c r="AF216" s="67"/>
      <c r="AG216" s="65"/>
      <c r="AH216" s="67"/>
      <c r="AI216" s="65"/>
      <c r="AJ216" s="68"/>
      <c r="AK216" s="63"/>
      <c r="AL216" s="69"/>
      <c r="AM216" s="72"/>
      <c r="AN216" s="70"/>
      <c r="AO216" s="70"/>
      <c r="AP216" s="70"/>
      <c r="AQ216" s="70"/>
      <c r="AR216" s="70"/>
      <c r="AS216" s="70"/>
      <c r="AT216" s="70"/>
      <c r="AU216" s="70"/>
      <c r="AV216" s="70"/>
      <c r="AW216" s="70"/>
      <c r="AX216" s="70"/>
      <c r="AY216" s="70"/>
      <c r="AZ216" s="70"/>
      <c r="BA216" s="70"/>
      <c r="BB216" s="70"/>
      <c r="BC216" s="120">
        <f t="shared" si="201"/>
        <v>0</v>
      </c>
      <c r="BD216" s="120">
        <f t="shared" si="206"/>
        <v>0</v>
      </c>
      <c r="BE216" s="120">
        <f t="shared" si="205"/>
        <v>0.36</v>
      </c>
      <c r="BF216" s="275"/>
      <c r="BG216" s="275"/>
      <c r="BH216" s="275"/>
      <c r="BI216" s="275"/>
      <c r="BJ216" s="323"/>
      <c r="BK216" s="272"/>
      <c r="BL216" s="329"/>
      <c r="BM216" s="239"/>
      <c r="BN216" s="239"/>
      <c r="BO216" s="331"/>
      <c r="BP216" s="331"/>
      <c r="BQ216" s="239"/>
      <c r="BR216" s="239"/>
      <c r="BS216" s="267"/>
      <c r="BT216" s="267"/>
      <c r="BU216" s="267"/>
      <c r="BV216" s="267"/>
      <c r="BW216" s="267"/>
      <c r="BX216" s="267"/>
      <c r="BY216" s="267"/>
      <c r="BZ216" s="267"/>
      <c r="CA216" s="267"/>
      <c r="CB216" s="152"/>
      <c r="CC216" s="152"/>
      <c r="CD216" s="124"/>
      <c r="CE216" s="152"/>
      <c r="CF216" s="152"/>
      <c r="CG216" s="152"/>
      <c r="CH216" s="152"/>
      <c r="CI216" s="152"/>
      <c r="CJ216" s="267"/>
      <c r="CK216" s="267"/>
      <c r="CL216" s="267"/>
      <c r="CM216" s="267"/>
      <c r="CN216" s="267"/>
      <c r="CO216" s="267"/>
      <c r="CP216" s="267"/>
      <c r="CQ216" s="267"/>
      <c r="CR216" s="239"/>
      <c r="CS216" s="70"/>
      <c r="CT216" s="70"/>
      <c r="CU216" s="70"/>
    </row>
    <row r="217" spans="1:99" ht="17.25" customHeight="1" x14ac:dyDescent="0.2">
      <c r="A217" s="237"/>
      <c r="B217" s="244"/>
      <c r="C217" s="237"/>
      <c r="D217" s="237"/>
      <c r="E217" s="244"/>
      <c r="F217" s="247"/>
      <c r="G217" s="247"/>
      <c r="H217" s="265"/>
      <c r="I217" s="247"/>
      <c r="J217" s="250"/>
      <c r="K217" s="253"/>
      <c r="L217" s="256"/>
      <c r="M217" s="259"/>
      <c r="N217" s="253"/>
      <c r="O217" s="262"/>
      <c r="P217" s="262"/>
      <c r="Q217" s="272"/>
      <c r="R217" s="62"/>
      <c r="S217" s="51"/>
      <c r="T217" s="122">
        <v>0</v>
      </c>
      <c r="U217" s="63" t="s">
        <v>164</v>
      </c>
      <c r="V217" s="64">
        <f>+IF(U217='Tabla Valoración controles'!$D$4,'Tabla Valoración controles'!$F$4,IF('208-PLA-Ft-78 Mapa Gestión'!U217='Tabla Valoración controles'!$D$5,'Tabla Valoración controles'!$F$5,IF(U217=FORMULAS!$A$10,0,'Tabla Valoración controles'!$F$6)))</f>
        <v>0</v>
      </c>
      <c r="W217" s="63"/>
      <c r="X217" s="65">
        <f>+IF(W217='Tabla Valoración controles'!$D$7,'Tabla Valoración controles'!$F$7,IF(U217=FORMULAS!$A$10,0,'Tabla Valoración controles'!$F$8))</f>
        <v>0</v>
      </c>
      <c r="Y217" s="63"/>
      <c r="Z217" s="64">
        <f>+IF(Y217='Tabla Valoración controles'!$D$9,'Tabla Valoración controles'!$F$9,IF(U217=FORMULAS!$A$10,0,'Tabla Valoración controles'!$F$10))</f>
        <v>0</v>
      </c>
      <c r="AA217" s="63"/>
      <c r="AB217" s="64">
        <f>+IF(AA217='Tabla Valoración controles'!$D$9,'Tabla Valoración controles'!$F$9,IF(W217=FORMULAS!$A$10,0,'Tabla Valoración controles'!$F$10))</f>
        <v>0</v>
      </c>
      <c r="AC217" s="63"/>
      <c r="AD217" s="64">
        <f>+IF(AC217='Tabla Valoración controles'!$D$13,'Tabla Valoración controles'!$F$13,'Tabla Valoración controles'!$F$14)</f>
        <v>0</v>
      </c>
      <c r="AE217" s="66"/>
      <c r="AF217" s="67"/>
      <c r="AG217" s="65"/>
      <c r="AH217" s="67"/>
      <c r="AI217" s="65"/>
      <c r="AJ217" s="68"/>
      <c r="AK217" s="63"/>
      <c r="AL217" s="69"/>
      <c r="AM217" s="72"/>
      <c r="AN217" s="70"/>
      <c r="AO217" s="70"/>
      <c r="AP217" s="70"/>
      <c r="AQ217" s="70"/>
      <c r="AR217" s="70"/>
      <c r="AS217" s="70"/>
      <c r="AT217" s="70"/>
      <c r="AU217" s="70"/>
      <c r="AV217" s="70"/>
      <c r="AW217" s="70"/>
      <c r="AX217" s="70"/>
      <c r="AY217" s="70"/>
      <c r="AZ217" s="70"/>
      <c r="BA217" s="70"/>
      <c r="BB217" s="70"/>
      <c r="BC217" s="120">
        <f t="shared" si="201"/>
        <v>0</v>
      </c>
      <c r="BD217" s="120">
        <f t="shared" si="206"/>
        <v>0</v>
      </c>
      <c r="BE217" s="120">
        <f t="shared" si="205"/>
        <v>0.36</v>
      </c>
      <c r="BF217" s="275"/>
      <c r="BG217" s="275"/>
      <c r="BH217" s="275"/>
      <c r="BI217" s="275"/>
      <c r="BJ217" s="323"/>
      <c r="BK217" s="272"/>
      <c r="BL217" s="329"/>
      <c r="BM217" s="239"/>
      <c r="BN217" s="239"/>
      <c r="BO217" s="331"/>
      <c r="BP217" s="331"/>
      <c r="BQ217" s="239"/>
      <c r="BR217" s="239"/>
      <c r="BS217" s="267"/>
      <c r="BT217" s="267"/>
      <c r="BU217" s="267"/>
      <c r="BV217" s="267"/>
      <c r="BW217" s="267"/>
      <c r="BX217" s="267"/>
      <c r="BY217" s="267"/>
      <c r="BZ217" s="267"/>
      <c r="CA217" s="267"/>
      <c r="CB217" s="152"/>
      <c r="CC217" s="152"/>
      <c r="CD217" s="124"/>
      <c r="CE217" s="152"/>
      <c r="CF217" s="152"/>
      <c r="CG217" s="152"/>
      <c r="CH217" s="152"/>
      <c r="CI217" s="152"/>
      <c r="CJ217" s="267"/>
      <c r="CK217" s="267"/>
      <c r="CL217" s="267"/>
      <c r="CM217" s="267"/>
      <c r="CN217" s="267"/>
      <c r="CO217" s="267"/>
      <c r="CP217" s="267"/>
      <c r="CQ217" s="267"/>
      <c r="CR217" s="239"/>
      <c r="CS217" s="70"/>
      <c r="CT217" s="70"/>
      <c r="CU217" s="70"/>
    </row>
    <row r="218" spans="1:99" ht="17.25" customHeight="1" x14ac:dyDescent="0.2">
      <c r="A218" s="238"/>
      <c r="B218" s="245"/>
      <c r="C218" s="238"/>
      <c r="D218" s="238"/>
      <c r="E218" s="245"/>
      <c r="F218" s="248"/>
      <c r="G218" s="248"/>
      <c r="H218" s="266"/>
      <c r="I218" s="248"/>
      <c r="J218" s="251"/>
      <c r="K218" s="254"/>
      <c r="L218" s="257"/>
      <c r="M218" s="260"/>
      <c r="N218" s="254"/>
      <c r="O218" s="263"/>
      <c r="P218" s="263"/>
      <c r="Q218" s="273"/>
      <c r="R218" s="62"/>
      <c r="S218" s="51"/>
      <c r="T218" s="122">
        <v>0</v>
      </c>
      <c r="U218" s="63" t="s">
        <v>164</v>
      </c>
      <c r="V218" s="64">
        <f>+IF(U218='Tabla Valoración controles'!$D$4,'Tabla Valoración controles'!$F$4,IF('208-PLA-Ft-78 Mapa Gestión'!U218='Tabla Valoración controles'!$D$5,'Tabla Valoración controles'!$F$5,IF(U218=FORMULAS!$A$10,0,'Tabla Valoración controles'!$F$6)))</f>
        <v>0</v>
      </c>
      <c r="W218" s="63"/>
      <c r="X218" s="65">
        <f>+IF(W218='Tabla Valoración controles'!$D$7,'Tabla Valoración controles'!$F$7,IF(U218=FORMULAS!$A$10,0,'Tabla Valoración controles'!$F$8))</f>
        <v>0</v>
      </c>
      <c r="Y218" s="63"/>
      <c r="Z218" s="64">
        <f>+IF(Y218='Tabla Valoración controles'!$D$9,'Tabla Valoración controles'!$F$9,IF(U218=FORMULAS!$A$10,0,'Tabla Valoración controles'!$F$10))</f>
        <v>0</v>
      </c>
      <c r="AA218" s="63"/>
      <c r="AB218" s="64">
        <f>+IF(AA218='Tabla Valoración controles'!$D$9,'Tabla Valoración controles'!$F$9,IF(W218=FORMULAS!$A$10,0,'Tabla Valoración controles'!$F$10))</f>
        <v>0</v>
      </c>
      <c r="AC218" s="63"/>
      <c r="AD218" s="64">
        <f>+IF(AC218='Tabla Valoración controles'!$D$13,'Tabla Valoración controles'!$F$13,'Tabla Valoración controles'!$F$14)</f>
        <v>0</v>
      </c>
      <c r="AE218" s="66"/>
      <c r="AF218" s="67"/>
      <c r="AG218" s="65"/>
      <c r="AH218" s="67"/>
      <c r="AI218" s="65"/>
      <c r="AJ218" s="68"/>
      <c r="AK218" s="63"/>
      <c r="AL218" s="69"/>
      <c r="AM218" s="72"/>
      <c r="AN218" s="70"/>
      <c r="AO218" s="70"/>
      <c r="AP218" s="70"/>
      <c r="AQ218" s="70"/>
      <c r="AR218" s="70"/>
      <c r="AS218" s="70"/>
      <c r="AT218" s="70"/>
      <c r="AU218" s="70"/>
      <c r="AV218" s="70"/>
      <c r="AW218" s="70"/>
      <c r="AX218" s="70"/>
      <c r="AY218" s="70"/>
      <c r="AZ218" s="70"/>
      <c r="BA218" s="70"/>
      <c r="BB218" s="70"/>
      <c r="BC218" s="120">
        <f t="shared" si="201"/>
        <v>0</v>
      </c>
      <c r="BD218" s="120">
        <f t="shared" si="206"/>
        <v>0</v>
      </c>
      <c r="BE218" s="120">
        <f t="shared" si="205"/>
        <v>0.36</v>
      </c>
      <c r="BF218" s="275"/>
      <c r="BG218" s="275"/>
      <c r="BH218" s="275"/>
      <c r="BI218" s="275"/>
      <c r="BJ218" s="323"/>
      <c r="BK218" s="273"/>
      <c r="BL218" s="330"/>
      <c r="BM218" s="239"/>
      <c r="BN218" s="239"/>
      <c r="BO218" s="331"/>
      <c r="BP218" s="331"/>
      <c r="BQ218" s="239"/>
      <c r="BR218" s="239"/>
      <c r="BS218" s="267"/>
      <c r="BT218" s="267"/>
      <c r="BU218" s="267"/>
      <c r="BV218" s="267"/>
      <c r="BW218" s="267"/>
      <c r="BX218" s="267"/>
      <c r="BY218" s="267"/>
      <c r="BZ218" s="267"/>
      <c r="CA218" s="267"/>
      <c r="CB218" s="152"/>
      <c r="CC218" s="152"/>
      <c r="CD218" s="124"/>
      <c r="CE218" s="152"/>
      <c r="CF218" s="152"/>
      <c r="CG218" s="152"/>
      <c r="CH218" s="152"/>
      <c r="CI218" s="152"/>
      <c r="CJ218" s="267"/>
      <c r="CK218" s="267"/>
      <c r="CL218" s="267"/>
      <c r="CM218" s="267"/>
      <c r="CN218" s="267"/>
      <c r="CO218" s="267"/>
      <c r="CP218" s="267"/>
      <c r="CQ218" s="267"/>
      <c r="CR218" s="239"/>
      <c r="CS218" s="70"/>
      <c r="CT218" s="70"/>
      <c r="CU218" s="70"/>
    </row>
    <row r="219" spans="1:99" x14ac:dyDescent="0.2">
      <c r="B219" s="121"/>
      <c r="BG219" s="324"/>
      <c r="BH219" s="324"/>
      <c r="BI219" s="324"/>
      <c r="BJ219" s="326"/>
      <c r="BK219" s="327"/>
      <c r="BL219" s="74"/>
    </row>
    <row r="220" spans="1:99" x14ac:dyDescent="0.2">
      <c r="B220" s="121"/>
      <c r="BG220" s="325"/>
      <c r="BH220" s="325"/>
      <c r="BI220" s="325"/>
      <c r="BJ220" s="326"/>
      <c r="BK220" s="327"/>
      <c r="BL220" s="74"/>
    </row>
    <row r="221" spans="1:99" x14ac:dyDescent="0.2">
      <c r="B221" s="121"/>
      <c r="BG221" s="325"/>
      <c r="BH221" s="325"/>
      <c r="BI221" s="325"/>
      <c r="BJ221" s="326"/>
      <c r="BK221" s="327"/>
      <c r="BL221" s="74"/>
    </row>
    <row r="222" spans="1:99" x14ac:dyDescent="0.2">
      <c r="B222" s="121"/>
      <c r="BG222" s="325"/>
      <c r="BH222" s="325"/>
      <c r="BI222" s="325"/>
      <c r="BJ222" s="326"/>
      <c r="BK222" s="327"/>
      <c r="BL222" s="74"/>
    </row>
    <row r="223" spans="1:99" x14ac:dyDescent="0.2">
      <c r="B223" s="121"/>
      <c r="BG223" s="325"/>
      <c r="BH223" s="325"/>
      <c r="BI223" s="325"/>
      <c r="BJ223" s="326"/>
      <c r="BK223" s="327"/>
      <c r="BL223" s="74"/>
    </row>
    <row r="224" spans="1:99" x14ac:dyDescent="0.2">
      <c r="B224" s="121"/>
      <c r="BG224" s="325"/>
      <c r="BH224" s="325"/>
      <c r="BI224" s="325"/>
      <c r="BJ224" s="326"/>
      <c r="BK224" s="327"/>
      <c r="BL224" s="74"/>
    </row>
    <row r="225" spans="2:64" x14ac:dyDescent="0.2">
      <c r="B225" s="121"/>
      <c r="BG225" s="74"/>
      <c r="BH225" s="74"/>
      <c r="BI225" s="74"/>
      <c r="BJ225" s="74"/>
      <c r="BK225" s="74"/>
      <c r="BL225" s="74"/>
    </row>
    <row r="226" spans="2:64" x14ac:dyDescent="0.2">
      <c r="B226" s="121"/>
      <c r="BG226" s="74"/>
      <c r="BH226" s="74"/>
      <c r="BI226" s="74"/>
      <c r="BJ226" s="74"/>
      <c r="BK226" s="74"/>
      <c r="BL226" s="74"/>
    </row>
    <row r="227" spans="2:64" x14ac:dyDescent="0.2">
      <c r="B227" s="121"/>
    </row>
    <row r="228" spans="2:64" x14ac:dyDescent="0.2">
      <c r="B228" s="121"/>
    </row>
    <row r="229" spans="2:64" x14ac:dyDescent="0.2">
      <c r="B229" s="121"/>
    </row>
    <row r="230" spans="2:64" x14ac:dyDescent="0.2">
      <c r="B230" s="121"/>
    </row>
    <row r="231" spans="2:64" x14ac:dyDescent="0.2">
      <c r="B231" s="121"/>
    </row>
    <row r="232" spans="2:64" x14ac:dyDescent="0.2">
      <c r="B232" s="121"/>
    </row>
    <row r="233" spans="2:64" x14ac:dyDescent="0.2">
      <c r="B233" s="121"/>
    </row>
    <row r="234" spans="2:64" x14ac:dyDescent="0.2">
      <c r="B234" s="121"/>
    </row>
    <row r="235" spans="2:64" x14ac:dyDescent="0.2">
      <c r="B235" s="121"/>
    </row>
    <row r="236" spans="2:64" x14ac:dyDescent="0.2">
      <c r="B236" s="121"/>
    </row>
    <row r="237" spans="2:64" x14ac:dyDescent="0.2">
      <c r="B237" s="121"/>
    </row>
    <row r="238" spans="2:64" x14ac:dyDescent="0.2">
      <c r="B238" s="121"/>
    </row>
    <row r="239" spans="2:64" x14ac:dyDescent="0.2">
      <c r="B239" s="121"/>
    </row>
    <row r="240" spans="2:64" x14ac:dyDescent="0.2">
      <c r="B240" s="121"/>
    </row>
    <row r="241" spans="2:2" x14ac:dyDescent="0.2">
      <c r="B241" s="121"/>
    </row>
    <row r="242" spans="2:2" x14ac:dyDescent="0.2">
      <c r="B242" s="121"/>
    </row>
    <row r="243" spans="2:2" x14ac:dyDescent="0.2">
      <c r="B243" s="121"/>
    </row>
    <row r="244" spans="2:2" x14ac:dyDescent="0.2">
      <c r="B244" s="121"/>
    </row>
    <row r="245" spans="2:2" x14ac:dyDescent="0.2">
      <c r="B245" s="121"/>
    </row>
    <row r="246" spans="2:2" x14ac:dyDescent="0.2">
      <c r="B246" s="121"/>
    </row>
    <row r="247" spans="2:2" x14ac:dyDescent="0.2">
      <c r="B247" s="121"/>
    </row>
    <row r="248" spans="2:2" x14ac:dyDescent="0.2">
      <c r="B248" s="121"/>
    </row>
    <row r="249" spans="2:2" x14ac:dyDescent="0.2">
      <c r="B249" s="121"/>
    </row>
  </sheetData>
  <sheetProtection algorithmName="SHA-512" hashValue="pUrtLDjj7tQYNscu2U13rxtM0A9SgJdBeTQK4tuB81ct3OTunyVuydH+Fsh4YPmD0/r8xR4g97a1k2nn9x8BWg==" saltValue="HOsNmFkpzrljRflgejCDVQ==" spinCount="100000" sheet="1" sort="0" autoFilter="0"/>
  <protectedRanges>
    <protectedRange algorithmName="SHA-512" hashValue="TvKQSNrPyYgDaKIPekAhfes+BeWelymkz8wT3MQpZB+/Zfpfi+1YMuN/+lt8MKT+KJo0CvfvAKUuwGf9Rjf1Yg==" saltValue="sve+okrN9egQU3nQYMBtPg==" spinCount="100000" sqref="BO15:BP16" name="Rango2"/>
    <protectedRange algorithmName="SHA-512" hashValue="TvKQSNrPyYgDaKIPekAhfes+BeWelymkz8wT3MQpZB+/Zfpfi+1YMuN/+lt8MKT+KJo0CvfvAKUuwGf9Rjf1Yg==" saltValue="sve+okrN9egQU3nQYMBtPg==" spinCount="100000" sqref="BQ16" name="Rango2_1"/>
    <protectedRange algorithmName="SHA-512" hashValue="TvKQSNrPyYgDaKIPekAhfes+BeWelymkz8wT3MQpZB+/Zfpfi+1YMuN/+lt8MKT+KJo0CvfvAKUuwGf9Rjf1Yg==" saltValue="sve+okrN9egQU3nQYMBtPg==" spinCount="100000" sqref="BR16" name="Rango2_2"/>
    <protectedRange algorithmName="SHA-512" hashValue="TvKQSNrPyYgDaKIPekAhfes+BeWelymkz8wT3MQpZB+/Zfpfi+1YMuN/+lt8MKT+KJo0CvfvAKUuwGf9Rjf1Yg==" saltValue="sve+okrN9egQU3nQYMBtPg==" spinCount="100000" sqref="BO21:BP22" name="Rango2_3"/>
    <protectedRange algorithmName="SHA-512" hashValue="TvKQSNrPyYgDaKIPekAhfes+BeWelymkz8wT3MQpZB+/Zfpfi+1YMuN/+lt8MKT+KJo0CvfvAKUuwGf9Rjf1Yg==" saltValue="sve+okrN9egQU3nQYMBtPg==" spinCount="100000" sqref="BQ21:BQ22" name="Rango2_4"/>
    <protectedRange algorithmName="SHA-512" hashValue="TvKQSNrPyYgDaKIPekAhfes+BeWelymkz8wT3MQpZB+/Zfpfi+1YMuN/+lt8MKT+KJo0CvfvAKUuwGf9Rjf1Yg==" saltValue="sve+okrN9egQU3nQYMBtPg==" spinCount="100000" sqref="BR21:BR22" name="Rango2_5"/>
    <protectedRange algorithmName="SHA-512" hashValue="TvKQSNrPyYgDaKIPekAhfes+BeWelymkz8wT3MQpZB+/Zfpfi+1YMuN/+lt8MKT+KJo0CvfvAKUuwGf9Rjf1Yg==" saltValue="sve+okrN9egQU3nQYMBtPg==" spinCount="100000" sqref="BM27:BM28" name="Rango2_6"/>
    <protectedRange algorithmName="SHA-512" hashValue="TvKQSNrPyYgDaKIPekAhfes+BeWelymkz8wT3MQpZB+/Zfpfi+1YMuN/+lt8MKT+KJo0CvfvAKUuwGf9Rjf1Yg==" saltValue="sve+okrN9egQU3nQYMBtPg==" spinCount="100000" sqref="BO27:BP28" name="Rango2_7"/>
    <protectedRange algorithmName="SHA-512" hashValue="TvKQSNrPyYgDaKIPekAhfes+BeWelymkz8wT3MQpZB+/Zfpfi+1YMuN/+lt8MKT+KJo0CvfvAKUuwGf9Rjf1Yg==" saltValue="sve+okrN9egQU3nQYMBtPg==" spinCount="100000" sqref="BQ27:BQ28" name="Rango2_8"/>
    <protectedRange algorithmName="SHA-512" hashValue="TvKQSNrPyYgDaKIPekAhfes+BeWelymkz8wT3MQpZB+/Zfpfi+1YMuN/+lt8MKT+KJo0CvfvAKUuwGf9Rjf1Yg==" saltValue="sve+okrN9egQU3nQYMBtPg==" spinCount="100000" sqref="BR27:BR28" name="Rango2_9"/>
    <protectedRange algorithmName="SHA-512" hashValue="TvKQSNrPyYgDaKIPekAhfes+BeWelymkz8wT3MQpZB+/Zfpfi+1YMuN/+lt8MKT+KJo0CvfvAKUuwGf9Rjf1Yg==" saltValue="sve+okrN9egQU3nQYMBtPg==" spinCount="100000" sqref="BM33:BM34" name="Rango2_11"/>
    <protectedRange algorithmName="SHA-512" hashValue="TvKQSNrPyYgDaKIPekAhfes+BeWelymkz8wT3MQpZB+/Zfpfi+1YMuN/+lt8MKT+KJo0CvfvAKUuwGf9Rjf1Yg==" saltValue="sve+okrN9egQU3nQYMBtPg==" spinCount="100000" sqref="BO33:BP34" name="Rango2_12"/>
    <protectedRange algorithmName="SHA-512" hashValue="TvKQSNrPyYgDaKIPekAhfes+BeWelymkz8wT3MQpZB+/Zfpfi+1YMuN/+lt8MKT+KJo0CvfvAKUuwGf9Rjf1Yg==" saltValue="sve+okrN9egQU3nQYMBtPg==" spinCount="100000" sqref="BR33:BR34" name="Rango2_13"/>
    <protectedRange algorithmName="SHA-512" hashValue="TvKQSNrPyYgDaKIPekAhfes+BeWelymkz8wT3MQpZB+/Zfpfi+1YMuN/+lt8MKT+KJo0CvfvAKUuwGf9Rjf1Yg==" saltValue="sve+okrN9egQU3nQYMBtPg==" spinCount="100000" sqref="BQ33:BQ34" name="Rango2_14"/>
    <protectedRange algorithmName="SHA-512" hashValue="TvKQSNrPyYgDaKIPekAhfes+BeWelymkz8wT3MQpZB+/Zfpfi+1YMuN/+lt8MKT+KJo0CvfvAKUuwGf9Rjf1Yg==" saltValue="sve+okrN9egQU3nQYMBtPg==" spinCount="100000" sqref="BM51" name="Rango2_16"/>
    <protectedRange algorithmName="SHA-512" hashValue="TvKQSNrPyYgDaKIPekAhfes+BeWelymkz8wT3MQpZB+/Zfpfi+1YMuN/+lt8MKT+KJo0CvfvAKUuwGf9Rjf1Yg==" saltValue="sve+okrN9egQU3nQYMBtPg==" spinCount="100000" sqref="BM52" name="Rango2_17"/>
    <protectedRange algorithmName="SHA-512" hashValue="TvKQSNrPyYgDaKIPekAhfes+BeWelymkz8wT3MQpZB+/Zfpfi+1YMuN/+lt8MKT+KJo0CvfvAKUuwGf9Rjf1Yg==" saltValue="sve+okrN9egQU3nQYMBtPg==" spinCount="100000" sqref="BQ51" name="Rango2_18"/>
    <protectedRange algorithmName="SHA-512" hashValue="TvKQSNrPyYgDaKIPekAhfes+BeWelymkz8wT3MQpZB+/Zfpfi+1YMuN/+lt8MKT+KJo0CvfvAKUuwGf9Rjf1Yg==" saltValue="sve+okrN9egQU3nQYMBtPg==" spinCount="100000" sqref="BQ52" name="Rango2_19"/>
    <protectedRange algorithmName="SHA-512" hashValue="TvKQSNrPyYgDaKIPekAhfes+BeWelymkz8wT3MQpZB+/Zfpfi+1YMuN/+lt8MKT+KJo0CvfvAKUuwGf9Rjf1Yg==" saltValue="sve+okrN9egQU3nQYMBtPg==" spinCount="100000" sqref="BO51:BP51" name="Rango2_20"/>
    <protectedRange algorithmName="SHA-512" hashValue="TvKQSNrPyYgDaKIPekAhfes+BeWelymkz8wT3MQpZB+/Zfpfi+1YMuN/+lt8MKT+KJo0CvfvAKUuwGf9Rjf1Yg==" saltValue="sve+okrN9egQU3nQYMBtPg==" spinCount="100000" sqref="BO52:BP52" name="Rango2_21"/>
    <protectedRange algorithmName="SHA-512" hashValue="TvKQSNrPyYgDaKIPekAhfes+BeWelymkz8wT3MQpZB+/Zfpfi+1YMuN/+lt8MKT+KJo0CvfvAKUuwGf9Rjf1Yg==" saltValue="sve+okrN9egQU3nQYMBtPg==" spinCount="100000" sqref="BR51" name="Rango2_22"/>
    <protectedRange algorithmName="SHA-512" hashValue="TvKQSNrPyYgDaKIPekAhfes+BeWelymkz8wT3MQpZB+/Zfpfi+1YMuN/+lt8MKT+KJo0CvfvAKUuwGf9Rjf1Yg==" saltValue="sve+okrN9egQU3nQYMBtPg==" spinCount="100000" sqref="BR52" name="Rango2_23"/>
    <protectedRange algorithmName="SHA-512" hashValue="TvKQSNrPyYgDaKIPekAhfes+BeWelymkz8wT3MQpZB+/Zfpfi+1YMuN/+lt8MKT+KJo0CvfvAKUuwGf9Rjf1Yg==" saltValue="sve+okrN9egQU3nQYMBtPg==" spinCount="100000" sqref="BO123:BP124" name="Rango2_10"/>
    <protectedRange algorithmName="SHA-512" hashValue="TvKQSNrPyYgDaKIPekAhfes+BeWelymkz8wT3MQpZB+/Zfpfi+1YMuN/+lt8MKT+KJo0CvfvAKUuwGf9Rjf1Yg==" saltValue="sve+okrN9egQU3nQYMBtPg==" spinCount="100000" sqref="BR123:BR124" name="Rango2_15"/>
    <protectedRange algorithmName="SHA-512" hashValue="TvKQSNrPyYgDaKIPekAhfes+BeWelymkz8wT3MQpZB+/Zfpfi+1YMuN/+lt8MKT+KJo0CvfvAKUuwGf9Rjf1Yg==" saltValue="sve+okrN9egQU3nQYMBtPg==" spinCount="100000" sqref="BQ123:BQ124" name="Rango2_27"/>
    <protectedRange algorithmName="SHA-512" hashValue="TvKQSNrPyYgDaKIPekAhfes+BeWelymkz8wT3MQpZB+/Zfpfi+1YMuN/+lt8MKT+KJo0CvfvAKUuwGf9Rjf1Yg==" saltValue="sve+okrN9egQU3nQYMBtPg==" spinCount="100000" sqref="BM165:BM167" name="Rango2_28"/>
    <protectedRange algorithmName="SHA-512" hashValue="TvKQSNrPyYgDaKIPekAhfes+BeWelymkz8wT3MQpZB+/Zfpfi+1YMuN/+lt8MKT+KJo0CvfvAKUuwGf9Rjf1Yg==" saltValue="sve+okrN9egQU3nQYMBtPg==" spinCount="100000" sqref="BO165:BP167" name="Rango2_29"/>
    <protectedRange algorithmName="SHA-512" hashValue="TvKQSNrPyYgDaKIPekAhfes+BeWelymkz8wT3MQpZB+/Zfpfi+1YMuN/+lt8MKT+KJo0CvfvAKUuwGf9Rjf1Yg==" saltValue="sve+okrN9egQU3nQYMBtPg==" spinCount="100000" sqref="BQ165:BQ167" name="Rango2_30"/>
    <protectedRange algorithmName="SHA-512" hashValue="TvKQSNrPyYgDaKIPekAhfes+BeWelymkz8wT3MQpZB+/Zfpfi+1YMuN/+lt8MKT+KJo0CvfvAKUuwGf9Rjf1Yg==" saltValue="sve+okrN9egQU3nQYMBtPg==" spinCount="100000" sqref="BR165:BR167" name="Rango2_31"/>
    <protectedRange algorithmName="SHA-512" hashValue="TvKQSNrPyYgDaKIPekAhfes+BeWelymkz8wT3MQpZB+/Zfpfi+1YMuN/+lt8MKT+KJo0CvfvAKUuwGf9Rjf1Yg==" saltValue="sve+okrN9egQU3nQYMBtPg==" spinCount="100000" sqref="BN87" name="Rango2_24"/>
    <protectedRange algorithmName="SHA-512" hashValue="TvKQSNrPyYgDaKIPekAhfes+BeWelymkz8wT3MQpZB+/Zfpfi+1YMuN/+lt8MKT+KJo0CvfvAKUuwGf9Rjf1Yg==" saltValue="sve+okrN9egQU3nQYMBtPg==" spinCount="100000" sqref="BN88" name="Rango2_25"/>
    <protectedRange algorithmName="SHA-512" hashValue="TvKQSNrPyYgDaKIPekAhfes+BeWelymkz8wT3MQpZB+/Zfpfi+1YMuN/+lt8MKT+KJo0CvfvAKUuwGf9Rjf1Yg==" saltValue="sve+okrN9egQU3nQYMBtPg==" spinCount="100000" sqref="BO87:BP88" name="Rango2_26"/>
    <protectedRange algorithmName="SHA-512" hashValue="TvKQSNrPyYgDaKIPekAhfes+BeWelymkz8wT3MQpZB+/Zfpfi+1YMuN/+lt8MKT+KJo0CvfvAKUuwGf9Rjf1Yg==" saltValue="sve+okrN9egQU3nQYMBtPg==" spinCount="100000" sqref="BQ87" name="Rango2_32"/>
    <protectedRange algorithmName="SHA-512" hashValue="TvKQSNrPyYgDaKIPekAhfes+BeWelymkz8wT3MQpZB+/Zfpfi+1YMuN/+lt8MKT+KJo0CvfvAKUuwGf9Rjf1Yg==" saltValue="sve+okrN9egQU3nQYMBtPg==" spinCount="100000" sqref="BR87" name="Rango2_33"/>
    <protectedRange algorithmName="SHA-512" hashValue="TvKQSNrPyYgDaKIPekAhfes+BeWelymkz8wT3MQpZB+/Zfpfi+1YMuN/+lt8MKT+KJo0CvfvAKUuwGf9Rjf1Yg==" saltValue="sve+okrN9egQU3nQYMBtPg==" spinCount="100000" sqref="BQ88" name="Rango2_34"/>
    <protectedRange algorithmName="SHA-512" hashValue="TvKQSNrPyYgDaKIPekAhfes+BeWelymkz8wT3MQpZB+/Zfpfi+1YMuN/+lt8MKT+KJo0CvfvAKUuwGf9Rjf1Yg==" saltValue="sve+okrN9egQU3nQYMBtPg==" spinCount="100000" sqref="BR88" name="Rango2_35"/>
    <protectedRange algorithmName="SHA-512" hashValue="TvKQSNrPyYgDaKIPekAhfes+BeWelymkz8wT3MQpZB+/Zfpfi+1YMuN/+lt8MKT+KJo0CvfvAKUuwGf9Rjf1Yg==" saltValue="sve+okrN9egQU3nQYMBtPg==" spinCount="100000" sqref="BO148:BP148" name="Rango2_36"/>
    <protectedRange algorithmName="SHA-512" hashValue="TvKQSNrPyYgDaKIPekAhfes+BeWelymkz8wT3MQpZB+/Zfpfi+1YMuN/+lt8MKT+KJo0CvfvAKUuwGf9Rjf1Yg==" saltValue="sve+okrN9egQU3nQYMBtPg==" spinCount="100000" sqref="BQ148" name="Rango2_37"/>
    <protectedRange algorithmName="SHA-512" hashValue="TvKQSNrPyYgDaKIPekAhfes+BeWelymkz8wT3MQpZB+/Zfpfi+1YMuN/+lt8MKT+KJo0CvfvAKUuwGf9Rjf1Yg==" saltValue="sve+okrN9egQU3nQYMBtPg==" spinCount="100000" sqref="BR148" name="Rango2_38"/>
    <protectedRange algorithmName="SHA-512" hashValue="TvKQSNrPyYgDaKIPekAhfes+BeWelymkz8wT3MQpZB+/Zfpfi+1YMuN/+lt8MKT+KJo0CvfvAKUuwGf9Rjf1Yg==" saltValue="sve+okrN9egQU3nQYMBtPg==" spinCount="100000" sqref="BQ183" name="Rango2_40"/>
    <protectedRange algorithmName="SHA-512" hashValue="TvKQSNrPyYgDaKIPekAhfes+BeWelymkz8wT3MQpZB+/Zfpfi+1YMuN/+lt8MKT+KJo0CvfvAKUuwGf9Rjf1Yg==" saltValue="sve+okrN9egQU3nQYMBtPg==" spinCount="100000" sqref="BO183:BP185" name="Rango2_41"/>
    <protectedRange algorithmName="SHA-512" hashValue="TvKQSNrPyYgDaKIPekAhfes+BeWelymkz8wT3MQpZB+/Zfpfi+1YMuN/+lt8MKT+KJo0CvfvAKUuwGf9Rjf1Yg==" saltValue="sve+okrN9egQU3nQYMBtPg==" spinCount="100000" sqref="BR185" name="Rango2_42"/>
    <protectedRange algorithmName="SHA-512" hashValue="TvKQSNrPyYgDaKIPekAhfes+BeWelymkz8wT3MQpZB+/Zfpfi+1YMuN/+lt8MKT+KJo0CvfvAKUuwGf9Rjf1Yg==" saltValue="sve+okrN9egQU3nQYMBtPg==" spinCount="100000" sqref="BR183:BR184" name="Rango2_43"/>
    <protectedRange algorithmName="SHA-512" hashValue="TvKQSNrPyYgDaKIPekAhfes+BeWelymkz8wT3MQpZB+/Zfpfi+1YMuN/+lt8MKT+KJo0CvfvAKUuwGf9Rjf1Yg==" saltValue="sve+okrN9egQU3nQYMBtPg==" spinCount="100000" sqref="BQ184" name="Rango2_44"/>
    <protectedRange algorithmName="SHA-512" hashValue="TvKQSNrPyYgDaKIPekAhfes+BeWelymkz8wT3MQpZB+/Zfpfi+1YMuN/+lt8MKT+KJo0CvfvAKUuwGf9Rjf1Yg==" saltValue="sve+okrN9egQU3nQYMBtPg==" spinCount="100000" sqref="BQ15" name="Rango2_1_1"/>
    <protectedRange algorithmName="SHA-512" hashValue="TvKQSNrPyYgDaKIPekAhfes+BeWelymkz8wT3MQpZB+/Zfpfi+1YMuN/+lt8MKT+KJo0CvfvAKUuwGf9Rjf1Yg==" saltValue="sve+okrN9egQU3nQYMBtPg==" spinCount="100000" sqref="BR15" name="Rango2_2_1"/>
  </protectedRanges>
  <mergeCells count="1658">
    <mergeCell ref="BS213:BS218"/>
    <mergeCell ref="BP213:BP218"/>
    <mergeCell ref="BO213:BO218"/>
    <mergeCell ref="BN213:BN218"/>
    <mergeCell ref="BM213:BM218"/>
    <mergeCell ref="BQ213:BQ218"/>
    <mergeCell ref="BR213:BR218"/>
    <mergeCell ref="BG213:BG218"/>
    <mergeCell ref="BS195:BS200"/>
    <mergeCell ref="BP195:BP200"/>
    <mergeCell ref="BO195:BO200"/>
    <mergeCell ref="BN195:BN200"/>
    <mergeCell ref="BM195:BM200"/>
    <mergeCell ref="BS207:BS212"/>
    <mergeCell ref="BP207:BP212"/>
    <mergeCell ref="BO207:BO212"/>
    <mergeCell ref="BN207:BN212"/>
    <mergeCell ref="BM207:BM212"/>
    <mergeCell ref="BL195:BL200"/>
    <mergeCell ref="BL201:BL206"/>
    <mergeCell ref="BL207:BL212"/>
    <mergeCell ref="BL213:BL218"/>
    <mergeCell ref="BQ207:BQ212"/>
    <mergeCell ref="BR207:BR212"/>
    <mergeCell ref="BM201:BM206"/>
    <mergeCell ref="BN201:BN206"/>
    <mergeCell ref="BO201:BO206"/>
    <mergeCell ref="BP201:BP206"/>
    <mergeCell ref="BS201:BS206"/>
    <mergeCell ref="BQ201:BQ206"/>
    <mergeCell ref="BR201:BR206"/>
    <mergeCell ref="BM129:BM134"/>
    <mergeCell ref="BS135:BS140"/>
    <mergeCell ref="BP135:BP140"/>
    <mergeCell ref="BO135:BO140"/>
    <mergeCell ref="BN135:BN140"/>
    <mergeCell ref="BM135:BM140"/>
    <mergeCell ref="BQ129:BQ134"/>
    <mergeCell ref="BR129:BR134"/>
    <mergeCell ref="BQ135:BQ140"/>
    <mergeCell ref="BR135:BR140"/>
    <mergeCell ref="BM171:BM176"/>
    <mergeCell ref="BS177:BS182"/>
    <mergeCell ref="BP177:BP182"/>
    <mergeCell ref="BO177:BO182"/>
    <mergeCell ref="BN177:BN182"/>
    <mergeCell ref="BM177:BM182"/>
    <mergeCell ref="BS153:BS158"/>
    <mergeCell ref="BS165:BS170"/>
    <mergeCell ref="BM159:BM164"/>
    <mergeCell ref="BS171:BS176"/>
    <mergeCell ref="BP171:BP176"/>
    <mergeCell ref="BO171:BO176"/>
    <mergeCell ref="BQ171:BQ176"/>
    <mergeCell ref="BM111:BM116"/>
    <mergeCell ref="BS105:BS110"/>
    <mergeCell ref="BP105:BP110"/>
    <mergeCell ref="BO105:BO110"/>
    <mergeCell ref="BN105:BN110"/>
    <mergeCell ref="BM105:BM110"/>
    <mergeCell ref="BQ105:BQ110"/>
    <mergeCell ref="BR105:BR110"/>
    <mergeCell ref="BS141:BS146"/>
    <mergeCell ref="BP141:BP146"/>
    <mergeCell ref="BO141:BO146"/>
    <mergeCell ref="BN141:BN146"/>
    <mergeCell ref="BM141:BM146"/>
    <mergeCell ref="BS93:BS98"/>
    <mergeCell ref="BP93:BP98"/>
    <mergeCell ref="BO93:BO98"/>
    <mergeCell ref="BN93:BN98"/>
    <mergeCell ref="BM93:BM98"/>
    <mergeCell ref="BS99:BS104"/>
    <mergeCell ref="BP99:BP104"/>
    <mergeCell ref="BO99:BO104"/>
    <mergeCell ref="BN99:BN104"/>
    <mergeCell ref="BM99:BM104"/>
    <mergeCell ref="BM117:BM122"/>
    <mergeCell ref="BN117:BN122"/>
    <mergeCell ref="BO117:BO122"/>
    <mergeCell ref="BP117:BP122"/>
    <mergeCell ref="BS117:BS122"/>
    <mergeCell ref="BS129:BS134"/>
    <mergeCell ref="BP129:BP134"/>
    <mergeCell ref="BO129:BO134"/>
    <mergeCell ref="BN129:BN134"/>
    <mergeCell ref="BM75:BM80"/>
    <mergeCell ref="BS87:BS92"/>
    <mergeCell ref="BQ93:BQ98"/>
    <mergeCell ref="BR93:BR98"/>
    <mergeCell ref="BQ99:BQ104"/>
    <mergeCell ref="BR99:BR104"/>
    <mergeCell ref="BQ75:BQ80"/>
    <mergeCell ref="BR75:BR80"/>
    <mergeCell ref="BM81:BM86"/>
    <mergeCell ref="B39:B44"/>
    <mergeCell ref="C39:C44"/>
    <mergeCell ref="D39:D44"/>
    <mergeCell ref="B45:B50"/>
    <mergeCell ref="C45:C50"/>
    <mergeCell ref="D45:D50"/>
    <mergeCell ref="BS39:BS44"/>
    <mergeCell ref="BP39:BP44"/>
    <mergeCell ref="BO39:BO44"/>
    <mergeCell ref="BN39:BN44"/>
    <mergeCell ref="BM39:BM44"/>
    <mergeCell ref="BS63:BS68"/>
    <mergeCell ref="BS69:BS74"/>
    <mergeCell ref="BP69:BP74"/>
    <mergeCell ref="BO69:BO74"/>
    <mergeCell ref="BN69:BN74"/>
    <mergeCell ref="BM69:BM74"/>
    <mergeCell ref="BS45:BS50"/>
    <mergeCell ref="BP45:BP50"/>
    <mergeCell ref="BR45:BR50"/>
    <mergeCell ref="BQ45:BQ50"/>
    <mergeCell ref="BR39:BR44"/>
    <mergeCell ref="BQ39:BQ44"/>
    <mergeCell ref="A1:G3"/>
    <mergeCell ref="M45:M50"/>
    <mergeCell ref="N45:N50"/>
    <mergeCell ref="O45:O50"/>
    <mergeCell ref="A33:A38"/>
    <mergeCell ref="E33:E38"/>
    <mergeCell ref="BO45:BO50"/>
    <mergeCell ref="BN45:BN50"/>
    <mergeCell ref="BM45:BM50"/>
    <mergeCell ref="BS51:BS56"/>
    <mergeCell ref="BQ57:BQ62"/>
    <mergeCell ref="BR57:BR62"/>
    <mergeCell ref="BQ69:BQ74"/>
    <mergeCell ref="BR69:BR74"/>
    <mergeCell ref="B51:B56"/>
    <mergeCell ref="C51:C56"/>
    <mergeCell ref="D51:D56"/>
    <mergeCell ref="B57:B62"/>
    <mergeCell ref="C57:C62"/>
    <mergeCell ref="D57:D62"/>
    <mergeCell ref="B63:B68"/>
    <mergeCell ref="C63:C68"/>
    <mergeCell ref="D63:D68"/>
    <mergeCell ref="BG69:BG74"/>
    <mergeCell ref="BH69:BH74"/>
    <mergeCell ref="BI69:BI74"/>
    <mergeCell ref="BJ69:BJ74"/>
    <mergeCell ref="BK69:BK74"/>
    <mergeCell ref="P45:P50"/>
    <mergeCell ref="Q45:Q50"/>
    <mergeCell ref="P51:P56"/>
    <mergeCell ref="Q51:Q56"/>
    <mergeCell ref="O33:O38"/>
    <mergeCell ref="Q33:Q38"/>
    <mergeCell ref="N27:N32"/>
    <mergeCell ref="O27:O32"/>
    <mergeCell ref="Q27:Q32"/>
    <mergeCell ref="M57:M62"/>
    <mergeCell ref="N57:N62"/>
    <mergeCell ref="O57:O62"/>
    <mergeCell ref="M69:M74"/>
    <mergeCell ref="N69:N74"/>
    <mergeCell ref="O69:O74"/>
    <mergeCell ref="F33:F38"/>
    <mergeCell ref="G33:G38"/>
    <mergeCell ref="H33:H38"/>
    <mergeCell ref="I33:I38"/>
    <mergeCell ref="J33:J38"/>
    <mergeCell ref="K33:K38"/>
    <mergeCell ref="L33:L38"/>
    <mergeCell ref="M33:M38"/>
    <mergeCell ref="N33:N38"/>
    <mergeCell ref="I27:I32"/>
    <mergeCell ref="J27:J32"/>
    <mergeCell ref="K27:K32"/>
    <mergeCell ref="L27:L32"/>
    <mergeCell ref="M27:M32"/>
    <mergeCell ref="P57:P62"/>
    <mergeCell ref="Q57:Q62"/>
    <mergeCell ref="P63:P68"/>
    <mergeCell ref="Q63:Q68"/>
    <mergeCell ref="P69:P74"/>
    <mergeCell ref="Q69:Q74"/>
    <mergeCell ref="H1:R3"/>
    <mergeCell ref="B7:B8"/>
    <mergeCell ref="C7:C8"/>
    <mergeCell ref="D7:D8"/>
    <mergeCell ref="BR171:BR176"/>
    <mergeCell ref="BQ177:BQ182"/>
    <mergeCell ref="BR177:BR182"/>
    <mergeCell ref="BQ189:BQ194"/>
    <mergeCell ref="BR189:BR194"/>
    <mergeCell ref="BQ195:BQ200"/>
    <mergeCell ref="BR195:BR200"/>
    <mergeCell ref="BQ141:BQ146"/>
    <mergeCell ref="BR141:BR146"/>
    <mergeCell ref="BQ153:BQ158"/>
    <mergeCell ref="BR153:BR158"/>
    <mergeCell ref="BQ159:BQ164"/>
    <mergeCell ref="BR159:BR164"/>
    <mergeCell ref="BQ111:BQ116"/>
    <mergeCell ref="BR111:BR116"/>
    <mergeCell ref="BQ117:BQ122"/>
    <mergeCell ref="BR117:BR122"/>
    <mergeCell ref="S1:T1"/>
    <mergeCell ref="S2:T2"/>
    <mergeCell ref="S3:T3"/>
    <mergeCell ref="B171:B176"/>
    <mergeCell ref="C171:C176"/>
    <mergeCell ref="D171:D176"/>
    <mergeCell ref="B177:B182"/>
    <mergeCell ref="BL171:BL176"/>
    <mergeCell ref="BL177:BL182"/>
    <mergeCell ref="BL183:BL188"/>
    <mergeCell ref="BL189:BL194"/>
    <mergeCell ref="CK213:CK218"/>
    <mergeCell ref="CL213:CL218"/>
    <mergeCell ref="CM213:CM218"/>
    <mergeCell ref="CN213:CN218"/>
    <mergeCell ref="CO213:CO218"/>
    <mergeCell ref="CP213:CP218"/>
    <mergeCell ref="CQ213:CQ218"/>
    <mergeCell ref="CR213:CR218"/>
    <mergeCell ref="CR207:CR212"/>
    <mergeCell ref="BT213:BT218"/>
    <mergeCell ref="BU213:BU218"/>
    <mergeCell ref="BV213:BV218"/>
    <mergeCell ref="BW213:BW218"/>
    <mergeCell ref="BX213:BX218"/>
    <mergeCell ref="BY213:BY218"/>
    <mergeCell ref="BZ213:BZ218"/>
    <mergeCell ref="CA213:CA218"/>
    <mergeCell ref="CJ213:CJ218"/>
    <mergeCell ref="CJ207:CJ212"/>
    <mergeCell ref="CK207:CK212"/>
    <mergeCell ref="CL207:CL212"/>
    <mergeCell ref="CM207:CM212"/>
    <mergeCell ref="CN207:CN212"/>
    <mergeCell ref="CR201:CR206"/>
    <mergeCell ref="BT207:BT212"/>
    <mergeCell ref="BU207:BU212"/>
    <mergeCell ref="BV207:BV212"/>
    <mergeCell ref="BW207:BW212"/>
    <mergeCell ref="BX207:BX212"/>
    <mergeCell ref="BY207:BY212"/>
    <mergeCell ref="BZ207:BZ212"/>
    <mergeCell ref="CA207:CA212"/>
    <mergeCell ref="CJ201:CJ206"/>
    <mergeCell ref="CK201:CK206"/>
    <mergeCell ref="CL201:CL206"/>
    <mergeCell ref="CM201:CM206"/>
    <mergeCell ref="CN201:CN206"/>
    <mergeCell ref="CO201:CO206"/>
    <mergeCell ref="BX201:BX206"/>
    <mergeCell ref="BY201:BY206"/>
    <mergeCell ref="BZ201:BZ206"/>
    <mergeCell ref="CA201:CA206"/>
    <mergeCell ref="BT201:BT206"/>
    <mergeCell ref="BU201:BU206"/>
    <mergeCell ref="BV201:BV206"/>
    <mergeCell ref="BW201:BW206"/>
    <mergeCell ref="CO207:CO212"/>
    <mergeCell ref="CP207:CP212"/>
    <mergeCell ref="CQ207:CQ212"/>
    <mergeCell ref="CP201:CP206"/>
    <mergeCell ref="CQ201:CQ206"/>
    <mergeCell ref="BZ183:BZ188"/>
    <mergeCell ref="CA183:CA188"/>
    <mergeCell ref="CO195:CO200"/>
    <mergeCell ref="CP195:CP200"/>
    <mergeCell ref="CQ195:CQ200"/>
    <mergeCell ref="CR195:CR200"/>
    <mergeCell ref="CQ189:CQ194"/>
    <mergeCell ref="CR189:CR194"/>
    <mergeCell ref="BT195:BT200"/>
    <mergeCell ref="BU195:BU200"/>
    <mergeCell ref="BV195:BV200"/>
    <mergeCell ref="BW195:BW200"/>
    <mergeCell ref="BX195:BX200"/>
    <mergeCell ref="BY195:BY200"/>
    <mergeCell ref="BZ195:BZ200"/>
    <mergeCell ref="CA195:CA200"/>
    <mergeCell ref="CJ189:CJ194"/>
    <mergeCell ref="CK189:CK194"/>
    <mergeCell ref="CL189:CL194"/>
    <mergeCell ref="BT189:BT194"/>
    <mergeCell ref="BU189:BU194"/>
    <mergeCell ref="BV189:BV194"/>
    <mergeCell ref="BW189:BW194"/>
    <mergeCell ref="BX189:BX194"/>
    <mergeCell ref="BY189:BY194"/>
    <mergeCell ref="BZ189:BZ194"/>
    <mergeCell ref="CA189:CA194"/>
    <mergeCell ref="CR171:CR176"/>
    <mergeCell ref="CP171:CP176"/>
    <mergeCell ref="CJ183:CJ188"/>
    <mergeCell ref="CK183:CK188"/>
    <mergeCell ref="CL183:CL188"/>
    <mergeCell ref="CM183:CM188"/>
    <mergeCell ref="CN183:CN188"/>
    <mergeCell ref="BT183:BT188"/>
    <mergeCell ref="CJ195:CJ200"/>
    <mergeCell ref="CK195:CK200"/>
    <mergeCell ref="CL195:CL200"/>
    <mergeCell ref="CM195:CM200"/>
    <mergeCell ref="CN195:CN200"/>
    <mergeCell ref="CR177:CR182"/>
    <mergeCell ref="CQ177:CQ182"/>
    <mergeCell ref="CP177:CP182"/>
    <mergeCell ref="CO177:CO182"/>
    <mergeCell ref="CN177:CN182"/>
    <mergeCell ref="CM177:CM182"/>
    <mergeCell ref="CL177:CL182"/>
    <mergeCell ref="CK177:CK182"/>
    <mergeCell ref="CJ177:CJ182"/>
    <mergeCell ref="CM189:CM194"/>
    <mergeCell ref="CN189:CN194"/>
    <mergeCell ref="CO189:CO194"/>
    <mergeCell ref="CP189:CP194"/>
    <mergeCell ref="CO183:CO188"/>
    <mergeCell ref="CP183:CP188"/>
    <mergeCell ref="CQ183:CQ188"/>
    <mergeCell ref="CR183:CR188"/>
    <mergeCell ref="CA177:CA182"/>
    <mergeCell ref="BZ177:BZ182"/>
    <mergeCell ref="BZ171:BZ176"/>
    <mergeCell ref="CA171:CA176"/>
    <mergeCell ref="CJ171:CJ176"/>
    <mergeCell ref="CJ165:CJ170"/>
    <mergeCell ref="CK165:CK170"/>
    <mergeCell ref="CL165:CL170"/>
    <mergeCell ref="CM165:CM170"/>
    <mergeCell ref="CN165:CN170"/>
    <mergeCell ref="CO165:CO170"/>
    <mergeCell ref="CP165:CP170"/>
    <mergeCell ref="CQ165:CQ170"/>
    <mergeCell ref="CK171:CK176"/>
    <mergeCell ref="CL171:CL176"/>
    <mergeCell ref="CM171:CM176"/>
    <mergeCell ref="CN171:CN176"/>
    <mergeCell ref="CO171:CO176"/>
    <mergeCell ref="CQ171:CQ176"/>
    <mergeCell ref="CQ159:CQ164"/>
    <mergeCell ref="CR159:CR164"/>
    <mergeCell ref="BT165:BT170"/>
    <mergeCell ref="BU165:BU170"/>
    <mergeCell ref="BV165:BV170"/>
    <mergeCell ref="BW165:BW170"/>
    <mergeCell ref="BX165:BX170"/>
    <mergeCell ref="BY165:BY170"/>
    <mergeCell ref="BZ165:BZ170"/>
    <mergeCell ref="CA165:CA170"/>
    <mergeCell ref="CJ159:CJ164"/>
    <mergeCell ref="CK159:CK164"/>
    <mergeCell ref="CL159:CL164"/>
    <mergeCell ref="CM159:CM164"/>
    <mergeCell ref="CN159:CN164"/>
    <mergeCell ref="CO159:CO164"/>
    <mergeCell ref="BX159:BX164"/>
    <mergeCell ref="BY159:BY164"/>
    <mergeCell ref="BZ159:BZ164"/>
    <mergeCell ref="CA159:CA164"/>
    <mergeCell ref="CR165:CR170"/>
    <mergeCell ref="BZ147:BZ152"/>
    <mergeCell ref="CA147:CA152"/>
    <mergeCell ref="BN159:BN164"/>
    <mergeCell ref="BO159:BO164"/>
    <mergeCell ref="BP159:BP164"/>
    <mergeCell ref="BS159:BS164"/>
    <mergeCell ref="BT159:BT164"/>
    <mergeCell ref="BU159:BU164"/>
    <mergeCell ref="BV159:BV164"/>
    <mergeCell ref="BW159:BW164"/>
    <mergeCell ref="CJ153:CJ158"/>
    <mergeCell ref="BS147:BS152"/>
    <mergeCell ref="CK153:CK158"/>
    <mergeCell ref="CL153:CL158"/>
    <mergeCell ref="CM153:CM158"/>
    <mergeCell ref="CN153:CN158"/>
    <mergeCell ref="CP159:CP164"/>
    <mergeCell ref="BP153:BP158"/>
    <mergeCell ref="BO153:BO158"/>
    <mergeCell ref="BN153:BN158"/>
    <mergeCell ref="BZ129:BZ134"/>
    <mergeCell ref="CA129:CA134"/>
    <mergeCell ref="CJ129:CJ134"/>
    <mergeCell ref="BT141:BT146"/>
    <mergeCell ref="BU141:BU146"/>
    <mergeCell ref="CO153:CO158"/>
    <mergeCell ref="CP153:CP158"/>
    <mergeCell ref="CQ153:CQ158"/>
    <mergeCell ref="CR153:CR158"/>
    <mergeCell ref="CQ147:CQ152"/>
    <mergeCell ref="CR147:CR152"/>
    <mergeCell ref="BT153:BT158"/>
    <mergeCell ref="BU153:BU158"/>
    <mergeCell ref="BV153:BV158"/>
    <mergeCell ref="BW153:BW158"/>
    <mergeCell ref="BX153:BX158"/>
    <mergeCell ref="BY153:BY158"/>
    <mergeCell ref="BZ153:BZ158"/>
    <mergeCell ref="CA153:CA158"/>
    <mergeCell ref="CJ147:CJ152"/>
    <mergeCell ref="CK147:CK152"/>
    <mergeCell ref="CL147:CL152"/>
    <mergeCell ref="CM147:CM152"/>
    <mergeCell ref="CN147:CN152"/>
    <mergeCell ref="CO147:CO152"/>
    <mergeCell ref="CP147:CP152"/>
    <mergeCell ref="BT147:BT152"/>
    <mergeCell ref="BU147:BU152"/>
    <mergeCell ref="BV147:BV152"/>
    <mergeCell ref="BW147:BW152"/>
    <mergeCell ref="BX147:BX152"/>
    <mergeCell ref="BY147:BY152"/>
    <mergeCell ref="BZ135:BZ140"/>
    <mergeCell ref="CA135:CA140"/>
    <mergeCell ref="CM135:CM140"/>
    <mergeCell ref="CN135:CN140"/>
    <mergeCell ref="CO135:CO140"/>
    <mergeCell ref="CP135:CP140"/>
    <mergeCell ref="CQ135:CQ140"/>
    <mergeCell ref="CR135:CR140"/>
    <mergeCell ref="CO141:CO146"/>
    <mergeCell ref="CP141:CP146"/>
    <mergeCell ref="CQ141:CQ146"/>
    <mergeCell ref="CR141:CR146"/>
    <mergeCell ref="CJ135:CJ140"/>
    <mergeCell ref="CK135:CK140"/>
    <mergeCell ref="CL135:CL140"/>
    <mergeCell ref="CJ141:CJ146"/>
    <mergeCell ref="CK141:CK146"/>
    <mergeCell ref="CA117:CA122"/>
    <mergeCell ref="BT117:BT122"/>
    <mergeCell ref="BU117:BU122"/>
    <mergeCell ref="BV117:BV122"/>
    <mergeCell ref="BW117:BW122"/>
    <mergeCell ref="CR123:CR128"/>
    <mergeCell ref="CJ123:CJ128"/>
    <mergeCell ref="CK123:CK128"/>
    <mergeCell ref="CL123:CL128"/>
    <mergeCell ref="CM123:CM128"/>
    <mergeCell ref="CN123:CN128"/>
    <mergeCell ref="CO123:CO128"/>
    <mergeCell ref="CP123:CP128"/>
    <mergeCell ref="CQ123:CQ128"/>
    <mergeCell ref="BV141:BV146"/>
    <mergeCell ref="BW141:BW146"/>
    <mergeCell ref="BX141:BX146"/>
    <mergeCell ref="BY141:BY146"/>
    <mergeCell ref="BZ141:BZ146"/>
    <mergeCell ref="CA141:CA146"/>
    <mergeCell ref="CP129:CP134"/>
    <mergeCell ref="CQ129:CQ134"/>
    <mergeCell ref="CL141:CL146"/>
    <mergeCell ref="CM141:CM146"/>
    <mergeCell ref="CN141:CN146"/>
    <mergeCell ref="CR129:CR134"/>
    <mergeCell ref="BT135:BT140"/>
    <mergeCell ref="BU135:BU140"/>
    <mergeCell ref="BV135:BV140"/>
    <mergeCell ref="BW135:BW140"/>
    <mergeCell ref="BX135:BX140"/>
    <mergeCell ref="BY135:BY140"/>
    <mergeCell ref="CM129:CM134"/>
    <mergeCell ref="CN129:CN134"/>
    <mergeCell ref="CO129:CO134"/>
    <mergeCell ref="CP117:CP122"/>
    <mergeCell ref="CQ117:CQ122"/>
    <mergeCell ref="BS111:BS116"/>
    <mergeCell ref="BP111:BP116"/>
    <mergeCell ref="BO111:BO116"/>
    <mergeCell ref="BN111:BN116"/>
    <mergeCell ref="CO111:CO116"/>
    <mergeCell ref="CP111:CP116"/>
    <mergeCell ref="CQ111:CQ116"/>
    <mergeCell ref="CK129:CK134"/>
    <mergeCell ref="CL129:CL134"/>
    <mergeCell ref="CR117:CR122"/>
    <mergeCell ref="BT123:BT128"/>
    <mergeCell ref="BU123:BU128"/>
    <mergeCell ref="BV123:BV128"/>
    <mergeCell ref="BW123:BW128"/>
    <mergeCell ref="BX123:BX128"/>
    <mergeCell ref="BY123:BY128"/>
    <mergeCell ref="BZ123:BZ128"/>
    <mergeCell ref="CA123:CA128"/>
    <mergeCell ref="CJ117:CJ122"/>
    <mergeCell ref="CK117:CK122"/>
    <mergeCell ref="CL117:CL122"/>
    <mergeCell ref="CM117:CM122"/>
    <mergeCell ref="CN117:CN122"/>
    <mergeCell ref="CO117:CO122"/>
    <mergeCell ref="BX117:BX122"/>
    <mergeCell ref="BY117:BY122"/>
    <mergeCell ref="BZ117:BZ122"/>
    <mergeCell ref="CR111:CR116"/>
    <mergeCell ref="CQ105:CQ110"/>
    <mergeCell ref="CR105:CR110"/>
    <mergeCell ref="BT111:BT116"/>
    <mergeCell ref="BU111:BU116"/>
    <mergeCell ref="BV111:BV116"/>
    <mergeCell ref="BW111:BW116"/>
    <mergeCell ref="BX111:BX116"/>
    <mergeCell ref="BY111:BY116"/>
    <mergeCell ref="BZ111:BZ116"/>
    <mergeCell ref="CA111:CA116"/>
    <mergeCell ref="CJ105:CJ110"/>
    <mergeCell ref="CK105:CK110"/>
    <mergeCell ref="CL105:CL110"/>
    <mergeCell ref="CM105:CM110"/>
    <mergeCell ref="CN105:CN110"/>
    <mergeCell ref="CO105:CO110"/>
    <mergeCell ref="CP105:CP110"/>
    <mergeCell ref="BT105:BT110"/>
    <mergeCell ref="BU105:BU110"/>
    <mergeCell ref="BV105:BV110"/>
    <mergeCell ref="BW105:BW110"/>
    <mergeCell ref="BX105:BX110"/>
    <mergeCell ref="BY105:BY110"/>
    <mergeCell ref="BZ105:BZ110"/>
    <mergeCell ref="CA105:CA110"/>
    <mergeCell ref="CL111:CL116"/>
    <mergeCell ref="CM111:CM116"/>
    <mergeCell ref="CN111:CN116"/>
    <mergeCell ref="CJ111:CJ116"/>
    <mergeCell ref="CK111:CK116"/>
    <mergeCell ref="CR93:CR98"/>
    <mergeCell ref="BT99:BT104"/>
    <mergeCell ref="BU99:BU104"/>
    <mergeCell ref="BV99:BV104"/>
    <mergeCell ref="BW99:BW104"/>
    <mergeCell ref="BX99:BX104"/>
    <mergeCell ref="BY99:BY104"/>
    <mergeCell ref="BZ99:BZ104"/>
    <mergeCell ref="CA99:CA104"/>
    <mergeCell ref="CM99:CM104"/>
    <mergeCell ref="CN99:CN104"/>
    <mergeCell ref="CO99:CO104"/>
    <mergeCell ref="CP99:CP104"/>
    <mergeCell ref="CQ99:CQ104"/>
    <mergeCell ref="CR99:CR104"/>
    <mergeCell ref="CJ99:CJ104"/>
    <mergeCell ref="CK99:CK104"/>
    <mergeCell ref="CL99:CL104"/>
    <mergeCell ref="BT93:BT98"/>
    <mergeCell ref="BU93:BU98"/>
    <mergeCell ref="BV93:BV98"/>
    <mergeCell ref="BW93:BW98"/>
    <mergeCell ref="BX93:BX98"/>
    <mergeCell ref="BY93:BY98"/>
    <mergeCell ref="BZ93:BZ98"/>
    <mergeCell ref="CA93:CA98"/>
    <mergeCell ref="CJ93:CJ98"/>
    <mergeCell ref="CJ87:CJ92"/>
    <mergeCell ref="CK87:CK92"/>
    <mergeCell ref="CL87:CL92"/>
    <mergeCell ref="CM87:CM92"/>
    <mergeCell ref="CN87:CN92"/>
    <mergeCell ref="CO87:CO92"/>
    <mergeCell ref="CP87:CP92"/>
    <mergeCell ref="CQ87:CQ92"/>
    <mergeCell ref="CK93:CK98"/>
    <mergeCell ref="CL93:CL98"/>
    <mergeCell ref="CM93:CM98"/>
    <mergeCell ref="CN93:CN98"/>
    <mergeCell ref="CO93:CO98"/>
    <mergeCell ref="CP93:CP98"/>
    <mergeCell ref="CQ93:CQ98"/>
    <mergeCell ref="CP81:CP86"/>
    <mergeCell ref="CQ81:CQ86"/>
    <mergeCell ref="BU81:BU86"/>
    <mergeCell ref="BV81:BV86"/>
    <mergeCell ref="BW81:BW86"/>
    <mergeCell ref="BQ81:BQ86"/>
    <mergeCell ref="BR81:BR86"/>
    <mergeCell ref="CJ75:CJ80"/>
    <mergeCell ref="CK75:CK80"/>
    <mergeCell ref="CL75:CL80"/>
    <mergeCell ref="BS75:BS80"/>
    <mergeCell ref="BP75:BP80"/>
    <mergeCell ref="BO75:BO80"/>
    <mergeCell ref="BN75:BN80"/>
    <mergeCell ref="CR81:CR86"/>
    <mergeCell ref="BT87:BT92"/>
    <mergeCell ref="BU87:BU92"/>
    <mergeCell ref="BV87:BV92"/>
    <mergeCell ref="BW87:BW92"/>
    <mergeCell ref="BX87:BX92"/>
    <mergeCell ref="BY87:BY92"/>
    <mergeCell ref="BZ87:BZ92"/>
    <mergeCell ref="CA87:CA92"/>
    <mergeCell ref="CJ81:CJ86"/>
    <mergeCell ref="CK81:CK86"/>
    <mergeCell ref="CL81:CL86"/>
    <mergeCell ref="CM81:CM86"/>
    <mergeCell ref="CN81:CN86"/>
    <mergeCell ref="CO81:CO86"/>
    <mergeCell ref="BX81:BX86"/>
    <mergeCell ref="BY81:BY86"/>
    <mergeCell ref="BZ81:BZ86"/>
    <mergeCell ref="CA81:CA86"/>
    <mergeCell ref="CR87:CR92"/>
    <mergeCell ref="CQ69:CQ74"/>
    <mergeCell ref="CR69:CR74"/>
    <mergeCell ref="BT75:BT80"/>
    <mergeCell ref="BU75:BU80"/>
    <mergeCell ref="BV75:BV80"/>
    <mergeCell ref="BW75:BW80"/>
    <mergeCell ref="BX75:BX80"/>
    <mergeCell ref="BY75:BY80"/>
    <mergeCell ref="BZ75:BZ80"/>
    <mergeCell ref="CA75:CA80"/>
    <mergeCell ref="CJ69:CJ74"/>
    <mergeCell ref="CK69:CK74"/>
    <mergeCell ref="CL69:CL74"/>
    <mergeCell ref="CM69:CM74"/>
    <mergeCell ref="CN69:CN74"/>
    <mergeCell ref="CO69:CO74"/>
    <mergeCell ref="CP69:CP74"/>
    <mergeCell ref="BX69:BX74"/>
    <mergeCell ref="BY69:BY74"/>
    <mergeCell ref="BZ69:BZ74"/>
    <mergeCell ref="CA69:CA74"/>
    <mergeCell ref="CQ45:CQ50"/>
    <mergeCell ref="CR45:CR50"/>
    <mergeCell ref="BT63:BT68"/>
    <mergeCell ref="BU63:BU68"/>
    <mergeCell ref="BV63:BV68"/>
    <mergeCell ref="BW63:BW68"/>
    <mergeCell ref="CM75:CM80"/>
    <mergeCell ref="CN75:CN80"/>
    <mergeCell ref="CO75:CO80"/>
    <mergeCell ref="CP75:CP80"/>
    <mergeCell ref="CM57:CM62"/>
    <mergeCell ref="CN57:CN62"/>
    <mergeCell ref="CO57:CO62"/>
    <mergeCell ref="CP57:CP62"/>
    <mergeCell ref="BU57:BU62"/>
    <mergeCell ref="BV57:BV62"/>
    <mergeCell ref="BW57:BW62"/>
    <mergeCell ref="BU69:BU74"/>
    <mergeCell ref="BV69:BV74"/>
    <mergeCell ref="BW69:BW74"/>
    <mergeCell ref="BX63:BX68"/>
    <mergeCell ref="BY63:BY68"/>
    <mergeCell ref="BZ63:BZ68"/>
    <mergeCell ref="CA63:CA68"/>
    <mergeCell ref="BX57:BX62"/>
    <mergeCell ref="BY57:BY62"/>
    <mergeCell ref="BZ57:BZ62"/>
    <mergeCell ref="CA57:CA62"/>
    <mergeCell ref="CO63:CO68"/>
    <mergeCell ref="CP63:CP68"/>
    <mergeCell ref="CQ75:CQ80"/>
    <mergeCell ref="CR75:CR80"/>
    <mergeCell ref="CO39:CO44"/>
    <mergeCell ref="CP39:CP44"/>
    <mergeCell ref="CJ39:CJ44"/>
    <mergeCell ref="CK39:CK44"/>
    <mergeCell ref="CQ57:CQ62"/>
    <mergeCell ref="CR57:CR62"/>
    <mergeCell ref="CJ57:CJ62"/>
    <mergeCell ref="CK57:CK62"/>
    <mergeCell ref="CL57:CL62"/>
    <mergeCell ref="CJ45:CJ50"/>
    <mergeCell ref="CK45:CK50"/>
    <mergeCell ref="CL45:CL50"/>
    <mergeCell ref="CM45:CM50"/>
    <mergeCell ref="CN45:CN50"/>
    <mergeCell ref="CO45:CO50"/>
    <mergeCell ref="CP45:CP50"/>
    <mergeCell ref="CQ63:CQ68"/>
    <mergeCell ref="CR63:CR68"/>
    <mergeCell ref="CJ63:CJ68"/>
    <mergeCell ref="CK63:CK68"/>
    <mergeCell ref="CL63:CL68"/>
    <mergeCell ref="CM63:CM68"/>
    <mergeCell ref="CN63:CN68"/>
    <mergeCell ref="CJ51:CJ56"/>
    <mergeCell ref="CK51:CK56"/>
    <mergeCell ref="CL51:CL56"/>
    <mergeCell ref="CM51:CM56"/>
    <mergeCell ref="CN51:CN56"/>
    <mergeCell ref="CO51:CO56"/>
    <mergeCell ref="CP51:CP56"/>
    <mergeCell ref="CQ51:CQ56"/>
    <mergeCell ref="CR51:CR56"/>
    <mergeCell ref="CJ27:CJ32"/>
    <mergeCell ref="CK27:CK32"/>
    <mergeCell ref="CL27:CL32"/>
    <mergeCell ref="CM27:CM32"/>
    <mergeCell ref="CN27:CN32"/>
    <mergeCell ref="CN21:CN26"/>
    <mergeCell ref="CO21:CO26"/>
    <mergeCell ref="CP21:CP26"/>
    <mergeCell ref="CL39:CL44"/>
    <mergeCell ref="CM39:CM44"/>
    <mergeCell ref="CN39:CN44"/>
    <mergeCell ref="CM33:CM38"/>
    <mergeCell ref="CN33:CN38"/>
    <mergeCell ref="CO33:CO38"/>
    <mergeCell ref="CP33:CP38"/>
    <mergeCell ref="CQ33:CQ38"/>
    <mergeCell ref="CR33:CR38"/>
    <mergeCell ref="CJ33:CJ38"/>
    <mergeCell ref="CK33:CK38"/>
    <mergeCell ref="CL33:CL38"/>
    <mergeCell ref="CQ39:CQ44"/>
    <mergeCell ref="CO27:CO32"/>
    <mergeCell ref="CP27:CP32"/>
    <mergeCell ref="CQ27:CQ32"/>
    <mergeCell ref="CR27:CR32"/>
    <mergeCell ref="CQ21:CQ26"/>
    <mergeCell ref="CR21:CR26"/>
    <mergeCell ref="CJ21:CJ26"/>
    <mergeCell ref="CK21:CK26"/>
    <mergeCell ref="CL21:CL26"/>
    <mergeCell ref="CM21:CM26"/>
    <mergeCell ref="CR39:CR44"/>
    <mergeCell ref="CM9:CM14"/>
    <mergeCell ref="CN9:CN14"/>
    <mergeCell ref="CO9:CO14"/>
    <mergeCell ref="CP9:CP14"/>
    <mergeCell ref="CQ9:CQ14"/>
    <mergeCell ref="CR9:CR14"/>
    <mergeCell ref="BT15:BT20"/>
    <mergeCell ref="BU15:BU20"/>
    <mergeCell ref="BV15:BV20"/>
    <mergeCell ref="BW15:BW20"/>
    <mergeCell ref="BX15:BX20"/>
    <mergeCell ref="BY15:BY20"/>
    <mergeCell ref="BZ15:BZ20"/>
    <mergeCell ref="CA15:CA20"/>
    <mergeCell ref="CJ9:CJ14"/>
    <mergeCell ref="CK9:CK14"/>
    <mergeCell ref="CL9:CL14"/>
    <mergeCell ref="BU9:BU14"/>
    <mergeCell ref="BV9:BV14"/>
    <mergeCell ref="BW9:BW14"/>
    <mergeCell ref="BX9:BX14"/>
    <mergeCell ref="BY9:BY14"/>
    <mergeCell ref="CJ15:CJ20"/>
    <mergeCell ref="CK15:CK20"/>
    <mergeCell ref="CL15:CL20"/>
    <mergeCell ref="CM15:CM20"/>
    <mergeCell ref="CN15:CN20"/>
    <mergeCell ref="CO15:CO20"/>
    <mergeCell ref="CP15:CP20"/>
    <mergeCell ref="CQ15:CQ20"/>
    <mergeCell ref="CR15:CR20"/>
    <mergeCell ref="BZ9:BZ14"/>
    <mergeCell ref="CA9:CA14"/>
    <mergeCell ref="BT9:BT14"/>
    <mergeCell ref="BX27:BX32"/>
    <mergeCell ref="BY27:BY32"/>
    <mergeCell ref="BZ27:BZ32"/>
    <mergeCell ref="CA27:CA32"/>
    <mergeCell ref="BT39:BT44"/>
    <mergeCell ref="BU39:BU44"/>
    <mergeCell ref="BV39:BV44"/>
    <mergeCell ref="BW39:BW44"/>
    <mergeCell ref="BX39:BX44"/>
    <mergeCell ref="BY39:BY44"/>
    <mergeCell ref="BZ39:BZ44"/>
    <mergeCell ref="CA39:CA44"/>
    <mergeCell ref="BU33:BU38"/>
    <mergeCell ref="BV33:BV38"/>
    <mergeCell ref="BT33:BT38"/>
    <mergeCell ref="BT51:BT56"/>
    <mergeCell ref="BU51:BU56"/>
    <mergeCell ref="BV51:BV56"/>
    <mergeCell ref="BW51:BW56"/>
    <mergeCell ref="BX51:BX56"/>
    <mergeCell ref="BY51:BY56"/>
    <mergeCell ref="BZ51:BZ56"/>
    <mergeCell ref="CA51:CA56"/>
    <mergeCell ref="BT45:BT50"/>
    <mergeCell ref="BU45:BU50"/>
    <mergeCell ref="BV45:BV50"/>
    <mergeCell ref="BW45:BW50"/>
    <mergeCell ref="BX45:BX50"/>
    <mergeCell ref="BY45:BY50"/>
    <mergeCell ref="BZ45:BZ50"/>
    <mergeCell ref="CA45:CA50"/>
    <mergeCell ref="BX21:BX26"/>
    <mergeCell ref="BY21:BY26"/>
    <mergeCell ref="BT21:BT26"/>
    <mergeCell ref="BU21:BU26"/>
    <mergeCell ref="BV21:BV26"/>
    <mergeCell ref="BW21:BW26"/>
    <mergeCell ref="BU27:BU32"/>
    <mergeCell ref="BV27:BV32"/>
    <mergeCell ref="BW27:BW32"/>
    <mergeCell ref="BZ21:BZ26"/>
    <mergeCell ref="CA21:CA26"/>
    <mergeCell ref="BW33:BW38"/>
    <mergeCell ref="BX33:BX38"/>
    <mergeCell ref="BY33:BY38"/>
    <mergeCell ref="BZ33:BZ38"/>
    <mergeCell ref="CA33:CA38"/>
    <mergeCell ref="BL117:BL122"/>
    <mergeCell ref="BL123:BL128"/>
    <mergeCell ref="BL129:BL134"/>
    <mergeCell ref="BL135:BL140"/>
    <mergeCell ref="BL141:BL146"/>
    <mergeCell ref="BL147:BL152"/>
    <mergeCell ref="BL153:BL158"/>
    <mergeCell ref="BL159:BL164"/>
    <mergeCell ref="BL165:BL170"/>
    <mergeCell ref="BY177:BY182"/>
    <mergeCell ref="BX177:BX182"/>
    <mergeCell ref="BW177:BW182"/>
    <mergeCell ref="BU183:BU188"/>
    <mergeCell ref="BV183:BV188"/>
    <mergeCell ref="BW183:BW188"/>
    <mergeCell ref="BX183:BX188"/>
    <mergeCell ref="BY183:BY188"/>
    <mergeCell ref="BV177:BV182"/>
    <mergeCell ref="BU177:BU182"/>
    <mergeCell ref="BT129:BT134"/>
    <mergeCell ref="BU129:BU134"/>
    <mergeCell ref="BV129:BV134"/>
    <mergeCell ref="BW129:BW134"/>
    <mergeCell ref="BX129:BX134"/>
    <mergeCell ref="BY129:BY134"/>
    <mergeCell ref="BT171:BT176"/>
    <mergeCell ref="BU171:BU176"/>
    <mergeCell ref="BV171:BV176"/>
    <mergeCell ref="BW171:BW176"/>
    <mergeCell ref="BX171:BX176"/>
    <mergeCell ref="BY171:BY176"/>
    <mergeCell ref="BM153:BM158"/>
    <mergeCell ref="BM57:BM62"/>
    <mergeCell ref="BN57:BN62"/>
    <mergeCell ref="BO57:BO62"/>
    <mergeCell ref="BP57:BP62"/>
    <mergeCell ref="BS57:BS62"/>
    <mergeCell ref="BT57:BT62"/>
    <mergeCell ref="BT27:BT32"/>
    <mergeCell ref="BG207:BG212"/>
    <mergeCell ref="BH207:BH212"/>
    <mergeCell ref="BI207:BI212"/>
    <mergeCell ref="BJ207:BJ212"/>
    <mergeCell ref="BK207:BK212"/>
    <mergeCell ref="BH195:BH200"/>
    <mergeCell ref="BI195:BI200"/>
    <mergeCell ref="BJ195:BJ200"/>
    <mergeCell ref="BK195:BK200"/>
    <mergeCell ref="BG201:BG206"/>
    <mergeCell ref="BH201:BH206"/>
    <mergeCell ref="BI201:BI206"/>
    <mergeCell ref="BJ201:BJ206"/>
    <mergeCell ref="BT69:BT74"/>
    <mergeCell ref="BN81:BN86"/>
    <mergeCell ref="BO81:BO86"/>
    <mergeCell ref="BP81:BP86"/>
    <mergeCell ref="BS81:BS86"/>
    <mergeCell ref="BT81:BT86"/>
    <mergeCell ref="BH159:BH164"/>
    <mergeCell ref="BI159:BI164"/>
    <mergeCell ref="BJ159:BJ164"/>
    <mergeCell ref="BK159:BK164"/>
    <mergeCell ref="BG165:BG170"/>
    <mergeCell ref="BH165:BH170"/>
    <mergeCell ref="BG219:BG224"/>
    <mergeCell ref="BH219:BH224"/>
    <mergeCell ref="BI219:BI224"/>
    <mergeCell ref="BJ219:BJ224"/>
    <mergeCell ref="BK219:BK224"/>
    <mergeCell ref="BG189:BG194"/>
    <mergeCell ref="BH189:BH194"/>
    <mergeCell ref="BI189:BI194"/>
    <mergeCell ref="BJ189:BJ194"/>
    <mergeCell ref="BK189:BK194"/>
    <mergeCell ref="BL9:BL14"/>
    <mergeCell ref="BL15:BL20"/>
    <mergeCell ref="BL21:BL26"/>
    <mergeCell ref="BL27:BL32"/>
    <mergeCell ref="BL33:BL38"/>
    <mergeCell ref="BL39:BL44"/>
    <mergeCell ref="BL45:BL50"/>
    <mergeCell ref="BL51:BL56"/>
    <mergeCell ref="BL57:BL62"/>
    <mergeCell ref="BL63:BL68"/>
    <mergeCell ref="BL69:BL74"/>
    <mergeCell ref="BL75:BL80"/>
    <mergeCell ref="BL81:BL86"/>
    <mergeCell ref="BL87:BL92"/>
    <mergeCell ref="BL93:BL98"/>
    <mergeCell ref="BL99:BL104"/>
    <mergeCell ref="BL105:BL110"/>
    <mergeCell ref="BL111:BL116"/>
    <mergeCell ref="BH213:BH218"/>
    <mergeCell ref="BI213:BI218"/>
    <mergeCell ref="BJ213:BJ218"/>
    <mergeCell ref="BK213:BK218"/>
    <mergeCell ref="BI165:BI170"/>
    <mergeCell ref="BJ165:BJ170"/>
    <mergeCell ref="BK165:BK170"/>
    <mergeCell ref="BK201:BK206"/>
    <mergeCell ref="BI153:BI158"/>
    <mergeCell ref="BJ153:BJ158"/>
    <mergeCell ref="BK153:BK158"/>
    <mergeCell ref="BG183:BG188"/>
    <mergeCell ref="BH183:BH188"/>
    <mergeCell ref="BI183:BI188"/>
    <mergeCell ref="BJ183:BJ188"/>
    <mergeCell ref="BK183:BK188"/>
    <mergeCell ref="BG171:BG176"/>
    <mergeCell ref="BH171:BH176"/>
    <mergeCell ref="BI171:BI176"/>
    <mergeCell ref="BJ171:BJ176"/>
    <mergeCell ref="BK171:BK176"/>
    <mergeCell ref="BG177:BG182"/>
    <mergeCell ref="BH177:BH182"/>
    <mergeCell ref="BI177:BI182"/>
    <mergeCell ref="BJ177:BJ182"/>
    <mergeCell ref="BK177:BK182"/>
    <mergeCell ref="BG195:BG200"/>
    <mergeCell ref="BG111:BG116"/>
    <mergeCell ref="BH111:BH116"/>
    <mergeCell ref="BI111:BI116"/>
    <mergeCell ref="BJ111:BJ116"/>
    <mergeCell ref="BK111:BK116"/>
    <mergeCell ref="BG117:BG122"/>
    <mergeCell ref="BH117:BH122"/>
    <mergeCell ref="BI117:BI122"/>
    <mergeCell ref="BJ117:BJ122"/>
    <mergeCell ref="BK117:BK122"/>
    <mergeCell ref="BG147:BG152"/>
    <mergeCell ref="BH147:BH152"/>
    <mergeCell ref="BI147:BI152"/>
    <mergeCell ref="BJ147:BJ152"/>
    <mergeCell ref="BK147:BK152"/>
    <mergeCell ref="BG153:BG158"/>
    <mergeCell ref="BH153:BH158"/>
    <mergeCell ref="BG141:BG146"/>
    <mergeCell ref="BH141:BH146"/>
    <mergeCell ref="BI141:BI146"/>
    <mergeCell ref="BJ141:BJ146"/>
    <mergeCell ref="BK141:BK146"/>
    <mergeCell ref="BG123:BG128"/>
    <mergeCell ref="BH123:BH128"/>
    <mergeCell ref="BI123:BI128"/>
    <mergeCell ref="BJ123:BJ128"/>
    <mergeCell ref="BK123:BK128"/>
    <mergeCell ref="BG129:BG134"/>
    <mergeCell ref="BH129:BH134"/>
    <mergeCell ref="BI129:BI134"/>
    <mergeCell ref="BJ129:BJ134"/>
    <mergeCell ref="BK129:BK134"/>
    <mergeCell ref="BG105:BG110"/>
    <mergeCell ref="BH105:BH110"/>
    <mergeCell ref="BI105:BI110"/>
    <mergeCell ref="BJ105:BJ110"/>
    <mergeCell ref="BK105:BK110"/>
    <mergeCell ref="BG135:BG140"/>
    <mergeCell ref="BH135:BH140"/>
    <mergeCell ref="BI135:BI140"/>
    <mergeCell ref="BJ135:BJ140"/>
    <mergeCell ref="BK135:BK140"/>
    <mergeCell ref="BJ45:BJ50"/>
    <mergeCell ref="BK45:BK50"/>
    <mergeCell ref="BG51:BG56"/>
    <mergeCell ref="BH51:BH56"/>
    <mergeCell ref="BI51:BI56"/>
    <mergeCell ref="BJ51:BJ56"/>
    <mergeCell ref="BK51:BK56"/>
    <mergeCell ref="BG93:BG98"/>
    <mergeCell ref="BH93:BH98"/>
    <mergeCell ref="BI93:BI98"/>
    <mergeCell ref="BJ93:BJ98"/>
    <mergeCell ref="BK93:BK98"/>
    <mergeCell ref="BG99:BG104"/>
    <mergeCell ref="BH99:BH104"/>
    <mergeCell ref="BI99:BI104"/>
    <mergeCell ref="BJ99:BJ104"/>
    <mergeCell ref="BK99:BK104"/>
    <mergeCell ref="BG81:BG86"/>
    <mergeCell ref="BH81:BH86"/>
    <mergeCell ref="BI81:BI86"/>
    <mergeCell ref="BJ81:BJ86"/>
    <mergeCell ref="BK81:BK86"/>
    <mergeCell ref="BG87:BG92"/>
    <mergeCell ref="BH87:BH92"/>
    <mergeCell ref="BI87:BI92"/>
    <mergeCell ref="BJ87:BJ92"/>
    <mergeCell ref="BK87:BK92"/>
    <mergeCell ref="BH39:BH44"/>
    <mergeCell ref="BI39:BI44"/>
    <mergeCell ref="BJ39:BJ44"/>
    <mergeCell ref="BK39:BK44"/>
    <mergeCell ref="BG21:BG26"/>
    <mergeCell ref="BH21:BH26"/>
    <mergeCell ref="BI21:BI26"/>
    <mergeCell ref="BJ21:BJ26"/>
    <mergeCell ref="BK21:BK26"/>
    <mergeCell ref="BG27:BG32"/>
    <mergeCell ref="BH27:BH32"/>
    <mergeCell ref="BI27:BI32"/>
    <mergeCell ref="BJ27:BJ32"/>
    <mergeCell ref="BK27:BK32"/>
    <mergeCell ref="BG75:BG80"/>
    <mergeCell ref="BH75:BH80"/>
    <mergeCell ref="BI75:BI80"/>
    <mergeCell ref="BJ75:BJ80"/>
    <mergeCell ref="BK75:BK80"/>
    <mergeCell ref="BG57:BG62"/>
    <mergeCell ref="BH57:BH62"/>
    <mergeCell ref="BI57:BI62"/>
    <mergeCell ref="BJ57:BJ62"/>
    <mergeCell ref="BK57:BK62"/>
    <mergeCell ref="BG63:BG68"/>
    <mergeCell ref="BH63:BH68"/>
    <mergeCell ref="BI63:BI68"/>
    <mergeCell ref="BF9:BF14"/>
    <mergeCell ref="BF15:BF20"/>
    <mergeCell ref="BF21:BF26"/>
    <mergeCell ref="BF27:BF32"/>
    <mergeCell ref="BF33:BF38"/>
    <mergeCell ref="BF39:BF44"/>
    <mergeCell ref="BF45:BF50"/>
    <mergeCell ref="BF51:BF56"/>
    <mergeCell ref="BF57:BF62"/>
    <mergeCell ref="BG33:BG38"/>
    <mergeCell ref="BH33:BH38"/>
    <mergeCell ref="BI33:BI38"/>
    <mergeCell ref="BG39:BG44"/>
    <mergeCell ref="BJ63:BJ68"/>
    <mergeCell ref="BK63:BK68"/>
    <mergeCell ref="BG45:BG50"/>
    <mergeCell ref="BH45:BH50"/>
    <mergeCell ref="BI45:BI50"/>
    <mergeCell ref="BG9:BG14"/>
    <mergeCell ref="BH9:BH14"/>
    <mergeCell ref="BI9:BI14"/>
    <mergeCell ref="BJ9:BJ14"/>
    <mergeCell ref="BK9:BK14"/>
    <mergeCell ref="BG15:BG20"/>
    <mergeCell ref="BH15:BH20"/>
    <mergeCell ref="BI15:BI20"/>
    <mergeCell ref="BJ15:BJ20"/>
    <mergeCell ref="BK15:BK20"/>
    <mergeCell ref="BJ33:BJ38"/>
    <mergeCell ref="BK33:BK38"/>
    <mergeCell ref="BF207:BF212"/>
    <mergeCell ref="BF213:BF218"/>
    <mergeCell ref="BF111:BF116"/>
    <mergeCell ref="BF117:BF122"/>
    <mergeCell ref="BF123:BF128"/>
    <mergeCell ref="BF129:BF134"/>
    <mergeCell ref="BF135:BF140"/>
    <mergeCell ref="BF141:BF146"/>
    <mergeCell ref="BF147:BF152"/>
    <mergeCell ref="BF153:BF158"/>
    <mergeCell ref="BF159:BF164"/>
    <mergeCell ref="BF63:BF68"/>
    <mergeCell ref="BF69:BF74"/>
    <mergeCell ref="BF75:BF80"/>
    <mergeCell ref="BF81:BF86"/>
    <mergeCell ref="BF87:BF92"/>
    <mergeCell ref="BF93:BF98"/>
    <mergeCell ref="BF99:BF104"/>
    <mergeCell ref="BF105:BF110"/>
    <mergeCell ref="BF177:BF182"/>
    <mergeCell ref="BF183:BF188"/>
    <mergeCell ref="BF189:BF194"/>
    <mergeCell ref="BF195:BF200"/>
    <mergeCell ref="BF201:BF206"/>
    <mergeCell ref="BF165:BF170"/>
    <mergeCell ref="BF171:BF176"/>
    <mergeCell ref="A27:A32"/>
    <mergeCell ref="B27:B32"/>
    <mergeCell ref="C27:C32"/>
    <mergeCell ref="E27:E32"/>
    <mergeCell ref="F27:F32"/>
    <mergeCell ref="G27:G32"/>
    <mergeCell ref="H27:H32"/>
    <mergeCell ref="D27:D32"/>
    <mergeCell ref="B33:B38"/>
    <mergeCell ref="C33:C38"/>
    <mergeCell ref="D33:D38"/>
    <mergeCell ref="A21:A26"/>
    <mergeCell ref="E21:E26"/>
    <mergeCell ref="F21:F26"/>
    <mergeCell ref="G21:G26"/>
    <mergeCell ref="H21:H26"/>
    <mergeCell ref="I21:I26"/>
    <mergeCell ref="J21:J26"/>
    <mergeCell ref="K21:K26"/>
    <mergeCell ref="L21:L26"/>
    <mergeCell ref="M21:M26"/>
    <mergeCell ref="N21:N26"/>
    <mergeCell ref="O21:O26"/>
    <mergeCell ref="Q21:Q26"/>
    <mergeCell ref="M15:M20"/>
    <mergeCell ref="N15:N20"/>
    <mergeCell ref="H15:H20"/>
    <mergeCell ref="I15:I20"/>
    <mergeCell ref="J15:J20"/>
    <mergeCell ref="K15:K20"/>
    <mergeCell ref="L15:L20"/>
    <mergeCell ref="B15:B20"/>
    <mergeCell ref="C15:C20"/>
    <mergeCell ref="D15:D20"/>
    <mergeCell ref="B21:B26"/>
    <mergeCell ref="C21:C26"/>
    <mergeCell ref="D21:D26"/>
    <mergeCell ref="L7:L8"/>
    <mergeCell ref="M7:M8"/>
    <mergeCell ref="N7:N8"/>
    <mergeCell ref="O7:O8"/>
    <mergeCell ref="Q7:Q8"/>
    <mergeCell ref="I7:I8"/>
    <mergeCell ref="I9:I14"/>
    <mergeCell ref="J9:J14"/>
    <mergeCell ref="K9:K14"/>
    <mergeCell ref="M9:M14"/>
    <mergeCell ref="O15:O20"/>
    <mergeCell ref="Q15:Q20"/>
    <mergeCell ref="H9:H14"/>
    <mergeCell ref="B9:B14"/>
    <mergeCell ref="C9:C14"/>
    <mergeCell ref="D9:D14"/>
    <mergeCell ref="O9:O14"/>
    <mergeCell ref="P9:P14"/>
    <mergeCell ref="BL7:BL8"/>
    <mergeCell ref="A7:A8"/>
    <mergeCell ref="E7:E8"/>
    <mergeCell ref="F7:F8"/>
    <mergeCell ref="G7:G8"/>
    <mergeCell ref="H7:H8"/>
    <mergeCell ref="R7:R8"/>
    <mergeCell ref="A6:J6"/>
    <mergeCell ref="K6:Q6"/>
    <mergeCell ref="BC7:BC8"/>
    <mergeCell ref="BD7:BD8"/>
    <mergeCell ref="BE7:BE8"/>
    <mergeCell ref="BM7:BM8"/>
    <mergeCell ref="BN7:BN8"/>
    <mergeCell ref="BO7:BO8"/>
    <mergeCell ref="BT6:CQ6"/>
    <mergeCell ref="CR6:CR8"/>
    <mergeCell ref="BR7:BR8"/>
    <mergeCell ref="BQ7:BQ8"/>
    <mergeCell ref="BP7:BP8"/>
    <mergeCell ref="AE6:BB6"/>
    <mergeCell ref="BS7:BS8"/>
    <mergeCell ref="BF6:BL6"/>
    <mergeCell ref="BM6:BS6"/>
    <mergeCell ref="T7:T8"/>
    <mergeCell ref="S7:S8"/>
    <mergeCell ref="BF7:BF8"/>
    <mergeCell ref="BG7:BG8"/>
    <mergeCell ref="BH7:BH8"/>
    <mergeCell ref="BI7:BI8"/>
    <mergeCell ref="BK7:BK8"/>
    <mergeCell ref="R6:AD6"/>
    <mergeCell ref="U7:AD7"/>
    <mergeCell ref="A39:A44"/>
    <mergeCell ref="E39:E44"/>
    <mergeCell ref="F39:F44"/>
    <mergeCell ref="G39:G44"/>
    <mergeCell ref="H39:H44"/>
    <mergeCell ref="I39:I44"/>
    <mergeCell ref="J39:J44"/>
    <mergeCell ref="K39:K44"/>
    <mergeCell ref="L39:L44"/>
    <mergeCell ref="M39:M44"/>
    <mergeCell ref="N39:N44"/>
    <mergeCell ref="O39:O44"/>
    <mergeCell ref="P15:P20"/>
    <mergeCell ref="P21:P26"/>
    <mergeCell ref="P27:P32"/>
    <mergeCell ref="P33:P38"/>
    <mergeCell ref="P39:P44"/>
    <mergeCell ref="Q39:Q44"/>
    <mergeCell ref="N9:N14"/>
    <mergeCell ref="L9:L14"/>
    <mergeCell ref="A9:A14"/>
    <mergeCell ref="E9:E14"/>
    <mergeCell ref="F9:F14"/>
    <mergeCell ref="G9:G14"/>
    <mergeCell ref="A15:A20"/>
    <mergeCell ref="E15:E20"/>
    <mergeCell ref="F15:F20"/>
    <mergeCell ref="G15:G20"/>
    <mergeCell ref="Q9:Q14"/>
    <mergeCell ref="J7:J8"/>
    <mergeCell ref="K7:K8"/>
    <mergeCell ref="A51:A56"/>
    <mergeCell ref="E51:E56"/>
    <mergeCell ref="F51:F56"/>
    <mergeCell ref="G51:G56"/>
    <mergeCell ref="H51:H56"/>
    <mergeCell ref="I51:I56"/>
    <mergeCell ref="J51:J56"/>
    <mergeCell ref="K51:K56"/>
    <mergeCell ref="L51:L56"/>
    <mergeCell ref="M51:M56"/>
    <mergeCell ref="N51:N56"/>
    <mergeCell ref="O51:O56"/>
    <mergeCell ref="A45:A50"/>
    <mergeCell ref="E45:E50"/>
    <mergeCell ref="F45:F50"/>
    <mergeCell ref="G45:G50"/>
    <mergeCell ref="H45:H50"/>
    <mergeCell ref="I45:I50"/>
    <mergeCell ref="J45:J50"/>
    <mergeCell ref="K45:K50"/>
    <mergeCell ref="L45:L50"/>
    <mergeCell ref="A63:A68"/>
    <mergeCell ref="E63:E68"/>
    <mergeCell ref="F63:F68"/>
    <mergeCell ref="G63:G68"/>
    <mergeCell ref="H63:H68"/>
    <mergeCell ref="I63:I68"/>
    <mergeCell ref="J63:J68"/>
    <mergeCell ref="K63:K68"/>
    <mergeCell ref="L63:L68"/>
    <mergeCell ref="M63:M68"/>
    <mergeCell ref="N63:N68"/>
    <mergeCell ref="O63:O68"/>
    <mergeCell ref="A57:A62"/>
    <mergeCell ref="E57:E62"/>
    <mergeCell ref="F57:F62"/>
    <mergeCell ref="G57:G62"/>
    <mergeCell ref="H57:H62"/>
    <mergeCell ref="I57:I62"/>
    <mergeCell ref="J57:J62"/>
    <mergeCell ref="K57:K62"/>
    <mergeCell ref="L57:L62"/>
    <mergeCell ref="M75:M80"/>
    <mergeCell ref="N75:N80"/>
    <mergeCell ref="O75:O80"/>
    <mergeCell ref="A69:A74"/>
    <mergeCell ref="E69:E74"/>
    <mergeCell ref="F69:F74"/>
    <mergeCell ref="G69:G74"/>
    <mergeCell ref="H69:H74"/>
    <mergeCell ref="I69:I74"/>
    <mergeCell ref="J69:J74"/>
    <mergeCell ref="K69:K74"/>
    <mergeCell ref="L69:L74"/>
    <mergeCell ref="B75:B80"/>
    <mergeCell ref="C75:C80"/>
    <mergeCell ref="D75:D80"/>
    <mergeCell ref="B69:B74"/>
    <mergeCell ref="C69:C74"/>
    <mergeCell ref="D69:D74"/>
    <mergeCell ref="H81:H86"/>
    <mergeCell ref="I81:I86"/>
    <mergeCell ref="J81:J86"/>
    <mergeCell ref="K81:K86"/>
    <mergeCell ref="L81:L86"/>
    <mergeCell ref="B81:B86"/>
    <mergeCell ref="C81:C86"/>
    <mergeCell ref="D81:D86"/>
    <mergeCell ref="B87:B92"/>
    <mergeCell ref="C87:C92"/>
    <mergeCell ref="D87:D92"/>
    <mergeCell ref="A75:A80"/>
    <mergeCell ref="E75:E80"/>
    <mergeCell ref="F75:F80"/>
    <mergeCell ref="G75:G80"/>
    <mergeCell ref="H75:H80"/>
    <mergeCell ref="I75:I80"/>
    <mergeCell ref="J75:J80"/>
    <mergeCell ref="K75:K80"/>
    <mergeCell ref="L75:L80"/>
    <mergeCell ref="F93:F98"/>
    <mergeCell ref="G93:G98"/>
    <mergeCell ref="H93:H98"/>
    <mergeCell ref="I93:I98"/>
    <mergeCell ref="J93:J98"/>
    <mergeCell ref="K93:K98"/>
    <mergeCell ref="L93:L98"/>
    <mergeCell ref="B93:B98"/>
    <mergeCell ref="C93:C98"/>
    <mergeCell ref="D93:D98"/>
    <mergeCell ref="B99:B104"/>
    <mergeCell ref="C99:C104"/>
    <mergeCell ref="D99:D104"/>
    <mergeCell ref="M81:M86"/>
    <mergeCell ref="N81:N86"/>
    <mergeCell ref="O81:O86"/>
    <mergeCell ref="A87:A92"/>
    <mergeCell ref="E87:E92"/>
    <mergeCell ref="F87:F92"/>
    <mergeCell ref="G87:G92"/>
    <mergeCell ref="H87:H92"/>
    <mergeCell ref="I87:I92"/>
    <mergeCell ref="J87:J92"/>
    <mergeCell ref="K87:K92"/>
    <mergeCell ref="L87:L92"/>
    <mergeCell ref="M87:M92"/>
    <mergeCell ref="N87:N92"/>
    <mergeCell ref="O87:O92"/>
    <mergeCell ref="A81:A86"/>
    <mergeCell ref="E81:E86"/>
    <mergeCell ref="F81:F86"/>
    <mergeCell ref="G81:G86"/>
    <mergeCell ref="A105:A110"/>
    <mergeCell ref="E105:E110"/>
    <mergeCell ref="F105:F110"/>
    <mergeCell ref="G105:G110"/>
    <mergeCell ref="H105:H110"/>
    <mergeCell ref="I105:I110"/>
    <mergeCell ref="J105:J110"/>
    <mergeCell ref="K105:K110"/>
    <mergeCell ref="L105:L110"/>
    <mergeCell ref="M105:M110"/>
    <mergeCell ref="N105:N110"/>
    <mergeCell ref="O105:O110"/>
    <mergeCell ref="B105:B110"/>
    <mergeCell ref="C105:C110"/>
    <mergeCell ref="D105:D110"/>
    <mergeCell ref="M93:M98"/>
    <mergeCell ref="N93:N98"/>
    <mergeCell ref="O93:O98"/>
    <mergeCell ref="A99:A104"/>
    <mergeCell ref="E99:E104"/>
    <mergeCell ref="F99:F104"/>
    <mergeCell ref="G99:G104"/>
    <mergeCell ref="H99:H104"/>
    <mergeCell ref="I99:I104"/>
    <mergeCell ref="J99:J104"/>
    <mergeCell ref="K99:K104"/>
    <mergeCell ref="L99:L104"/>
    <mergeCell ref="M99:M104"/>
    <mergeCell ref="N99:N104"/>
    <mergeCell ref="O99:O104"/>
    <mergeCell ref="A93:A98"/>
    <mergeCell ref="E93:E98"/>
    <mergeCell ref="M111:M116"/>
    <mergeCell ref="N111:N116"/>
    <mergeCell ref="O111:O116"/>
    <mergeCell ref="A117:A122"/>
    <mergeCell ref="E117:E122"/>
    <mergeCell ref="F117:F122"/>
    <mergeCell ref="G117:G122"/>
    <mergeCell ref="H117:H122"/>
    <mergeCell ref="I117:I122"/>
    <mergeCell ref="J117:J122"/>
    <mergeCell ref="K117:K122"/>
    <mergeCell ref="L117:L122"/>
    <mergeCell ref="M117:M122"/>
    <mergeCell ref="N117:N122"/>
    <mergeCell ref="O117:O122"/>
    <mergeCell ref="A111:A116"/>
    <mergeCell ref="E111:E116"/>
    <mergeCell ref="F111:F116"/>
    <mergeCell ref="G111:G116"/>
    <mergeCell ref="H111:H116"/>
    <mergeCell ref="I111:I116"/>
    <mergeCell ref="J111:J116"/>
    <mergeCell ref="K111:K116"/>
    <mergeCell ref="L111:L116"/>
    <mergeCell ref="B111:B116"/>
    <mergeCell ref="C111:C116"/>
    <mergeCell ref="D111:D116"/>
    <mergeCell ref="B117:B122"/>
    <mergeCell ref="C117:C122"/>
    <mergeCell ref="D117:D122"/>
    <mergeCell ref="A129:A134"/>
    <mergeCell ref="E129:E134"/>
    <mergeCell ref="F129:F134"/>
    <mergeCell ref="G129:G134"/>
    <mergeCell ref="H129:H134"/>
    <mergeCell ref="I129:I134"/>
    <mergeCell ref="J129:J134"/>
    <mergeCell ref="K129:K134"/>
    <mergeCell ref="L129:L134"/>
    <mergeCell ref="M129:M134"/>
    <mergeCell ref="N129:N134"/>
    <mergeCell ref="O129:O134"/>
    <mergeCell ref="A123:A128"/>
    <mergeCell ref="E123:E128"/>
    <mergeCell ref="F123:F128"/>
    <mergeCell ref="G123:G128"/>
    <mergeCell ref="H123:H128"/>
    <mergeCell ref="I123:I128"/>
    <mergeCell ref="J123:J128"/>
    <mergeCell ref="K123:K128"/>
    <mergeCell ref="L123:L128"/>
    <mergeCell ref="B123:B128"/>
    <mergeCell ref="C123:C128"/>
    <mergeCell ref="D123:D128"/>
    <mergeCell ref="B129:B134"/>
    <mergeCell ref="C129:C134"/>
    <mergeCell ref="D129:D134"/>
    <mergeCell ref="A141:A146"/>
    <mergeCell ref="E141:E146"/>
    <mergeCell ref="F141:F146"/>
    <mergeCell ref="G141:G146"/>
    <mergeCell ref="H141:H146"/>
    <mergeCell ref="I141:I146"/>
    <mergeCell ref="J141:J146"/>
    <mergeCell ref="K141:K146"/>
    <mergeCell ref="L141:L146"/>
    <mergeCell ref="M141:M146"/>
    <mergeCell ref="N141:N146"/>
    <mergeCell ref="O141:O146"/>
    <mergeCell ref="A135:A140"/>
    <mergeCell ref="E135:E140"/>
    <mergeCell ref="F135:F140"/>
    <mergeCell ref="G135:G140"/>
    <mergeCell ref="H135:H140"/>
    <mergeCell ref="I135:I140"/>
    <mergeCell ref="J135:J140"/>
    <mergeCell ref="K135:K140"/>
    <mergeCell ref="L135:L140"/>
    <mergeCell ref="B135:B140"/>
    <mergeCell ref="C135:C140"/>
    <mergeCell ref="D135:D140"/>
    <mergeCell ref="B141:B146"/>
    <mergeCell ref="C141:C146"/>
    <mergeCell ref="D141:D146"/>
    <mergeCell ref="A153:A158"/>
    <mergeCell ref="E153:E158"/>
    <mergeCell ref="F153:F158"/>
    <mergeCell ref="G153:G158"/>
    <mergeCell ref="H153:H158"/>
    <mergeCell ref="I153:I158"/>
    <mergeCell ref="J153:J158"/>
    <mergeCell ref="K153:K158"/>
    <mergeCell ref="L153:L158"/>
    <mergeCell ref="M153:M158"/>
    <mergeCell ref="N153:N158"/>
    <mergeCell ref="O153:O158"/>
    <mergeCell ref="A147:A152"/>
    <mergeCell ref="E147:E152"/>
    <mergeCell ref="F147:F152"/>
    <mergeCell ref="G147:G152"/>
    <mergeCell ref="H147:H152"/>
    <mergeCell ref="I147:I152"/>
    <mergeCell ref="J147:J152"/>
    <mergeCell ref="K147:K152"/>
    <mergeCell ref="L147:L152"/>
    <mergeCell ref="B147:B152"/>
    <mergeCell ref="C147:C152"/>
    <mergeCell ref="D147:D152"/>
    <mergeCell ref="B153:B158"/>
    <mergeCell ref="C153:C158"/>
    <mergeCell ref="D153:D158"/>
    <mergeCell ref="B183:B188"/>
    <mergeCell ref="C183:C188"/>
    <mergeCell ref="D183:D188"/>
    <mergeCell ref="E177:E182"/>
    <mergeCell ref="O159:O164"/>
    <mergeCell ref="A165:A170"/>
    <mergeCell ref="E165:E170"/>
    <mergeCell ref="F165:F170"/>
    <mergeCell ref="G165:G170"/>
    <mergeCell ref="H165:H170"/>
    <mergeCell ref="I165:I170"/>
    <mergeCell ref="J165:J170"/>
    <mergeCell ref="K165:K170"/>
    <mergeCell ref="L165:L170"/>
    <mergeCell ref="M165:M170"/>
    <mergeCell ref="N165:N170"/>
    <mergeCell ref="O165:O170"/>
    <mergeCell ref="A159:A164"/>
    <mergeCell ref="E159:E164"/>
    <mergeCell ref="F159:F164"/>
    <mergeCell ref="G159:G164"/>
    <mergeCell ref="H159:H164"/>
    <mergeCell ref="I159:I164"/>
    <mergeCell ref="J159:J164"/>
    <mergeCell ref="K159:K164"/>
    <mergeCell ref="L159:L164"/>
    <mergeCell ref="D159:D164"/>
    <mergeCell ref="B165:B170"/>
    <mergeCell ref="C165:C170"/>
    <mergeCell ref="D165:D170"/>
    <mergeCell ref="B159:B164"/>
    <mergeCell ref="C159:C164"/>
    <mergeCell ref="A201:A206"/>
    <mergeCell ref="E201:E206"/>
    <mergeCell ref="F201:F206"/>
    <mergeCell ref="G201:G206"/>
    <mergeCell ref="H201:H206"/>
    <mergeCell ref="I201:I206"/>
    <mergeCell ref="J201:J206"/>
    <mergeCell ref="K201:K206"/>
    <mergeCell ref="L201:L206"/>
    <mergeCell ref="M201:M206"/>
    <mergeCell ref="N201:N206"/>
    <mergeCell ref="O201:O206"/>
    <mergeCell ref="A195:A200"/>
    <mergeCell ref="E195:E200"/>
    <mergeCell ref="F195:F200"/>
    <mergeCell ref="G195:G200"/>
    <mergeCell ref="H195:H200"/>
    <mergeCell ref="I195:I200"/>
    <mergeCell ref="J195:J200"/>
    <mergeCell ref="K195:K200"/>
    <mergeCell ref="L195:L200"/>
    <mergeCell ref="B201:B206"/>
    <mergeCell ref="C201:C206"/>
    <mergeCell ref="D201:D206"/>
    <mergeCell ref="B195:B200"/>
    <mergeCell ref="C195:C200"/>
    <mergeCell ref="D195:D200"/>
    <mergeCell ref="A213:A218"/>
    <mergeCell ref="E213:E218"/>
    <mergeCell ref="F213:F218"/>
    <mergeCell ref="G213:G218"/>
    <mergeCell ref="H213:H218"/>
    <mergeCell ref="I213:I218"/>
    <mergeCell ref="J213:J218"/>
    <mergeCell ref="K213:K218"/>
    <mergeCell ref="L213:L218"/>
    <mergeCell ref="M213:M218"/>
    <mergeCell ref="N213:N218"/>
    <mergeCell ref="O213:O218"/>
    <mergeCell ref="A207:A212"/>
    <mergeCell ref="E207:E212"/>
    <mergeCell ref="F207:F212"/>
    <mergeCell ref="G207:G212"/>
    <mergeCell ref="H207:H212"/>
    <mergeCell ref="I207:I212"/>
    <mergeCell ref="J207:J212"/>
    <mergeCell ref="K207:K212"/>
    <mergeCell ref="L207:L212"/>
    <mergeCell ref="B207:B212"/>
    <mergeCell ref="C207:C212"/>
    <mergeCell ref="D207:D212"/>
    <mergeCell ref="B213:B218"/>
    <mergeCell ref="C213:C218"/>
    <mergeCell ref="D213:D218"/>
    <mergeCell ref="P75:P80"/>
    <mergeCell ref="Q75:Q80"/>
    <mergeCell ref="P81:P86"/>
    <mergeCell ref="Q81:Q86"/>
    <mergeCell ref="P87:P92"/>
    <mergeCell ref="Q87:Q92"/>
    <mergeCell ref="P93:P98"/>
    <mergeCell ref="Q93:Q98"/>
    <mergeCell ref="P99:P104"/>
    <mergeCell ref="Q99:Q104"/>
    <mergeCell ref="M207:M212"/>
    <mergeCell ref="N207:N212"/>
    <mergeCell ref="O207:O212"/>
    <mergeCell ref="M195:M200"/>
    <mergeCell ref="N195:N200"/>
    <mergeCell ref="O195:O200"/>
    <mergeCell ref="M183:M188"/>
    <mergeCell ref="N183:N188"/>
    <mergeCell ref="O183:O188"/>
    <mergeCell ref="M171:M176"/>
    <mergeCell ref="N171:N176"/>
    <mergeCell ref="O171:O176"/>
    <mergeCell ref="M135:M140"/>
    <mergeCell ref="N135:N140"/>
    <mergeCell ref="O135:O140"/>
    <mergeCell ref="M123:M128"/>
    <mergeCell ref="P105:P110"/>
    <mergeCell ref="Q105:Q110"/>
    <mergeCell ref="P111:P116"/>
    <mergeCell ref="Q111:Q116"/>
    <mergeCell ref="P117:P122"/>
    <mergeCell ref="Q117:Q122"/>
    <mergeCell ref="P213:P218"/>
    <mergeCell ref="Q213:Q218"/>
    <mergeCell ref="P159:P164"/>
    <mergeCell ref="Q159:Q164"/>
    <mergeCell ref="P165:P170"/>
    <mergeCell ref="Q165:Q170"/>
    <mergeCell ref="P171:P176"/>
    <mergeCell ref="Q171:Q176"/>
    <mergeCell ref="P177:P182"/>
    <mergeCell ref="Q177:Q182"/>
    <mergeCell ref="P183:P188"/>
    <mergeCell ref="Q183:Q188"/>
    <mergeCell ref="P189:P194"/>
    <mergeCell ref="Q189:Q194"/>
    <mergeCell ref="P195:P200"/>
    <mergeCell ref="Q195:Q200"/>
    <mergeCell ref="P201:P206"/>
    <mergeCell ref="Q201:Q206"/>
    <mergeCell ref="P207:P212"/>
    <mergeCell ref="Q207:Q212"/>
    <mergeCell ref="P123:P128"/>
    <mergeCell ref="Q123:Q128"/>
    <mergeCell ref="P129:P134"/>
    <mergeCell ref="Q129:Q134"/>
    <mergeCell ref="P135:P140"/>
    <mergeCell ref="Q135:Q140"/>
    <mergeCell ref="P141:P146"/>
    <mergeCell ref="Q141:Q146"/>
    <mergeCell ref="P147:P152"/>
    <mergeCell ref="Q147:Q152"/>
    <mergeCell ref="P153:P158"/>
    <mergeCell ref="Q153:Q158"/>
    <mergeCell ref="M159:M164"/>
    <mergeCell ref="N159:N164"/>
    <mergeCell ref="N123:N128"/>
    <mergeCell ref="O123:O128"/>
    <mergeCell ref="BG159:BG164"/>
    <mergeCell ref="M147:M152"/>
    <mergeCell ref="N147:N152"/>
    <mergeCell ref="O147:O152"/>
    <mergeCell ref="H190:H194"/>
    <mergeCell ref="C177:C182"/>
    <mergeCell ref="BT177:BT182"/>
    <mergeCell ref="O177:O182"/>
    <mergeCell ref="N177:N182"/>
    <mergeCell ref="M177:M182"/>
    <mergeCell ref="L177:L182"/>
    <mergeCell ref="K177:K182"/>
    <mergeCell ref="J177:J182"/>
    <mergeCell ref="I177:I182"/>
    <mergeCell ref="H177:H182"/>
    <mergeCell ref="G177:G182"/>
    <mergeCell ref="F177:F182"/>
    <mergeCell ref="I183:I188"/>
    <mergeCell ref="J183:J188"/>
    <mergeCell ref="K183:K188"/>
    <mergeCell ref="L183:L188"/>
    <mergeCell ref="D177:D182"/>
    <mergeCell ref="BS183:BS188"/>
    <mergeCell ref="BS189:BS194"/>
    <mergeCell ref="BP189:BP194"/>
    <mergeCell ref="BO189:BO194"/>
    <mergeCell ref="BN189:BN194"/>
    <mergeCell ref="BM189:BM194"/>
    <mergeCell ref="CS7:CU7"/>
    <mergeCell ref="CV7:DA7"/>
    <mergeCell ref="A177:A182"/>
    <mergeCell ref="BN171:BN176"/>
    <mergeCell ref="A171:A176"/>
    <mergeCell ref="A189:A194"/>
    <mergeCell ref="E189:E194"/>
    <mergeCell ref="I189:I194"/>
    <mergeCell ref="J189:J194"/>
    <mergeCell ref="K189:K194"/>
    <mergeCell ref="L189:L194"/>
    <mergeCell ref="M189:M194"/>
    <mergeCell ref="N189:N194"/>
    <mergeCell ref="O189:O194"/>
    <mergeCell ref="A183:A188"/>
    <mergeCell ref="E183:E188"/>
    <mergeCell ref="F183:F188"/>
    <mergeCell ref="G183:G188"/>
    <mergeCell ref="H183:H188"/>
    <mergeCell ref="B189:B194"/>
    <mergeCell ref="C189:C194"/>
    <mergeCell ref="D189:D194"/>
    <mergeCell ref="E171:E176"/>
    <mergeCell ref="F171:F176"/>
    <mergeCell ref="G171:G176"/>
    <mergeCell ref="H171:H176"/>
    <mergeCell ref="I171:I176"/>
    <mergeCell ref="J171:J176"/>
    <mergeCell ref="K171:K176"/>
    <mergeCell ref="L171:L176"/>
    <mergeCell ref="F190:F194"/>
    <mergeCell ref="G190:G194"/>
  </mergeCells>
  <conditionalFormatting sqref="K9 K15 K21 K27 K33 K39 K45 K51 K57 K63 K69 K75 K81 K87 K93 K99 K105 K111 K117 K123 K129 K135 K141 K147 K153 K159 K165 K177 K183 K189 K195 AF39:AF218 K171 K201 K207 K213">
    <cfRule type="cellIs" dxfId="1585" priority="2596" operator="equal">
      <formula>"Muy Alta"</formula>
    </cfRule>
    <cfRule type="cellIs" dxfId="1584" priority="2597" operator="equal">
      <formula>"Alta"</formula>
    </cfRule>
    <cfRule type="cellIs" dxfId="1583" priority="2598" operator="equal">
      <formula>"Media"</formula>
    </cfRule>
    <cfRule type="cellIs" dxfId="1582" priority="2599" operator="equal">
      <formula>"Baja"</formula>
    </cfRule>
    <cfRule type="cellIs" dxfId="1581" priority="2600" operator="equal">
      <formula>"Muy Baja"</formula>
    </cfRule>
  </conditionalFormatting>
  <conditionalFormatting sqref="N9 N15 N21 N27 N33 N39 N45 N51 N57 N63 N69 N75 N81 N87 N93 N99 N105 N111 N117 N123 N129 N135 N141 N147 N153 N159 N165 N171 N177 N183 N189 N195 BS27:CA27 BS33:CA33 BS39:CA39 BS45:CA45 BS51:CA51 BS57:CA57 BS63:CA63 BS69:CA69 BS75:CA75 BS81:CA81 BS87:CA87 BS93:CA93 BS99:CA99 BS105:CA105 BS111:CA111 BS117:CA117 BS129:CA129 BS135:CA135 BS141:CA141 BS147:CA147 BS153:CA153 BS159:CA159 BS165:CA165 BS171:CA171 BS177:CA177 BS183:CA183 BS189:CA189 BS195:CA195 BS201:CA201 BS207:CA207 BS213:CA213 AH39:AH218 BM171 BO171 BQ171 N201 N207 N213 BS21:CA21 CJ213:CR213 CJ207:CR207 CJ201:CQ201 CJ195:CQ195 CJ189:CR189 CJ183:CQ183 CJ177:CR177 CJ171:CR171 CJ165:CR165 CJ159:CR159 CJ153:CR153 CJ147:CR147 CJ141:CR141 CJ135:CR135 CJ129:CR129 CJ123:CR123 CJ117:CR117 CJ111:CR111 CJ105:CR105 CJ99:CR99 CJ93:CR93 CJ87:CR87 CJ81:CR81 CJ75:CR75 CJ69:CR69 CJ63:CR63 CJ57:CR57 CJ51:CR51 CJ45:CR45 CJ39:CR39 CJ33:CR33 CJ27:CR27 BS9:CA9 BS15:CA15 CJ21:CR21 BS123:CA123 CJ9:CR9 CJ15:CQ15">
    <cfRule type="cellIs" dxfId="1580" priority="2591" operator="equal">
      <formula>"Catastrófico"</formula>
    </cfRule>
    <cfRule type="cellIs" dxfId="1579" priority="2592" operator="equal">
      <formula>"Mayor"</formula>
    </cfRule>
    <cfRule type="cellIs" dxfId="1578" priority="2593" operator="equal">
      <formula>"Moderado"</formula>
    </cfRule>
    <cfRule type="cellIs" dxfId="1577" priority="2594" operator="equal">
      <formula>"Menor"</formula>
    </cfRule>
    <cfRule type="cellIs" dxfId="1576" priority="2595" operator="equal">
      <formula>"Leve"</formula>
    </cfRule>
  </conditionalFormatting>
  <conditionalFormatting sqref="Q9 Q15 Q21 Q27 Q33 Q39 Q45 Q51 Q57 Q63 Q69 Q75 Q81 Q87 Q93 Q99 Q105 Q111 Q117 Q123 Q129 Q135 Q141 Q147 Q153 Q159 Q165 Q171 Q177 Q183 Q189 Q195 AJ39:AJ218 Q201 Q207 Q213">
    <cfRule type="cellIs" dxfId="1575" priority="2587" operator="equal">
      <formula>"Extremo"</formula>
    </cfRule>
    <cfRule type="cellIs" dxfId="1574" priority="2588" operator="equal">
      <formula>"Alto"</formula>
    </cfRule>
    <cfRule type="cellIs" dxfId="1573" priority="2589" operator="equal">
      <formula>"Moderado"</formula>
    </cfRule>
    <cfRule type="cellIs" dxfId="1572" priority="2590" operator="equal">
      <formula>"Bajo"</formula>
    </cfRule>
  </conditionalFormatting>
  <conditionalFormatting sqref="AF9:AF14">
    <cfRule type="cellIs" dxfId="1571" priority="2582" operator="equal">
      <formula>"Muy Alta"</formula>
    </cfRule>
    <cfRule type="cellIs" dxfId="1570" priority="2583" operator="equal">
      <formula>"Alta"</formula>
    </cfRule>
    <cfRule type="cellIs" dxfId="1569" priority="2584" operator="equal">
      <formula>"Media"</formula>
    </cfRule>
    <cfRule type="cellIs" dxfId="1568" priority="2585" operator="equal">
      <formula>"Baja"</formula>
    </cfRule>
    <cfRule type="cellIs" dxfId="1567" priority="2586" operator="equal">
      <formula>"Muy Baja"</formula>
    </cfRule>
  </conditionalFormatting>
  <conditionalFormatting sqref="AH9:AH14">
    <cfRule type="cellIs" dxfId="1566" priority="2577" operator="equal">
      <formula>"Catastrófico"</formula>
    </cfRule>
    <cfRule type="cellIs" dxfId="1565" priority="2578" operator="equal">
      <formula>"Mayor"</formula>
    </cfRule>
    <cfRule type="cellIs" dxfId="1564" priority="2579" operator="equal">
      <formula>"Moderado"</formula>
    </cfRule>
    <cfRule type="cellIs" dxfId="1563" priority="2580" operator="equal">
      <formula>"Menor"</formula>
    </cfRule>
    <cfRule type="cellIs" dxfId="1562" priority="2581" operator="equal">
      <formula>"Leve"</formula>
    </cfRule>
  </conditionalFormatting>
  <conditionalFormatting sqref="AJ9:AJ14">
    <cfRule type="cellIs" dxfId="1561" priority="2573" operator="equal">
      <formula>"Extremo"</formula>
    </cfRule>
    <cfRule type="cellIs" dxfId="1560" priority="2574" operator="equal">
      <formula>"Alto"</formula>
    </cfRule>
    <cfRule type="cellIs" dxfId="1559" priority="2575" operator="equal">
      <formula>"Moderado"</formula>
    </cfRule>
    <cfRule type="cellIs" dxfId="1558" priority="2576" operator="equal">
      <formula>"Bajo"</formula>
    </cfRule>
  </conditionalFormatting>
  <conditionalFormatting sqref="AF15:AF20">
    <cfRule type="cellIs" dxfId="1557" priority="2564" operator="equal">
      <formula>"Muy Alta"</formula>
    </cfRule>
    <cfRule type="cellIs" dxfId="1556" priority="2565" operator="equal">
      <formula>"Alta"</formula>
    </cfRule>
    <cfRule type="cellIs" dxfId="1555" priority="2566" operator="equal">
      <formula>"Media"</formula>
    </cfRule>
    <cfRule type="cellIs" dxfId="1554" priority="2567" operator="equal">
      <formula>"Baja"</formula>
    </cfRule>
    <cfRule type="cellIs" dxfId="1553" priority="2568" operator="equal">
      <formula>"Muy Baja"</formula>
    </cfRule>
  </conditionalFormatting>
  <conditionalFormatting sqref="AH15:AH20">
    <cfRule type="cellIs" dxfId="1552" priority="2559" operator="equal">
      <formula>"Catastrófico"</formula>
    </cfRule>
    <cfRule type="cellIs" dxfId="1551" priority="2560" operator="equal">
      <formula>"Mayor"</formula>
    </cfRule>
    <cfRule type="cellIs" dxfId="1550" priority="2561" operator="equal">
      <formula>"Moderado"</formula>
    </cfRule>
    <cfRule type="cellIs" dxfId="1549" priority="2562" operator="equal">
      <formula>"Menor"</formula>
    </cfRule>
    <cfRule type="cellIs" dxfId="1548" priority="2563" operator="equal">
      <formula>"Leve"</formula>
    </cfRule>
  </conditionalFormatting>
  <conditionalFormatting sqref="AJ15:AJ20">
    <cfRule type="cellIs" dxfId="1547" priority="2555" operator="equal">
      <formula>"Extremo"</formula>
    </cfRule>
    <cfRule type="cellIs" dxfId="1546" priority="2556" operator="equal">
      <formula>"Alto"</formula>
    </cfRule>
    <cfRule type="cellIs" dxfId="1545" priority="2557" operator="equal">
      <formula>"Moderado"</formula>
    </cfRule>
    <cfRule type="cellIs" dxfId="1544" priority="2558" operator="equal">
      <formula>"Bajo"</formula>
    </cfRule>
  </conditionalFormatting>
  <conditionalFormatting sqref="AF21:AF26">
    <cfRule type="cellIs" dxfId="1543" priority="2541" operator="equal">
      <formula>"Muy Alta"</formula>
    </cfRule>
    <cfRule type="cellIs" dxfId="1542" priority="2542" operator="equal">
      <formula>"Alta"</formula>
    </cfRule>
    <cfRule type="cellIs" dxfId="1541" priority="2543" operator="equal">
      <formula>"Media"</formula>
    </cfRule>
    <cfRule type="cellIs" dxfId="1540" priority="2544" operator="equal">
      <formula>"Baja"</formula>
    </cfRule>
    <cfRule type="cellIs" dxfId="1539" priority="2545" operator="equal">
      <formula>"Muy Baja"</formula>
    </cfRule>
  </conditionalFormatting>
  <conditionalFormatting sqref="AH21:AH26">
    <cfRule type="cellIs" dxfId="1538" priority="2536" operator="equal">
      <formula>"Catastrófico"</formula>
    </cfRule>
    <cfRule type="cellIs" dxfId="1537" priority="2537" operator="equal">
      <formula>"Mayor"</formula>
    </cfRule>
    <cfRule type="cellIs" dxfId="1536" priority="2538" operator="equal">
      <formula>"Moderado"</formula>
    </cfRule>
    <cfRule type="cellIs" dxfId="1535" priority="2539" operator="equal">
      <formula>"Menor"</formula>
    </cfRule>
    <cfRule type="cellIs" dxfId="1534" priority="2540" operator="equal">
      <formula>"Leve"</formula>
    </cfRule>
  </conditionalFormatting>
  <conditionalFormatting sqref="AJ21:AJ26">
    <cfRule type="cellIs" dxfId="1533" priority="2532" operator="equal">
      <formula>"Extremo"</formula>
    </cfRule>
    <cfRule type="cellIs" dxfId="1532" priority="2533" operator="equal">
      <formula>"Alto"</formula>
    </cfRule>
    <cfRule type="cellIs" dxfId="1531" priority="2534" operator="equal">
      <formula>"Moderado"</formula>
    </cfRule>
    <cfRule type="cellIs" dxfId="1530" priority="2535" operator="equal">
      <formula>"Bajo"</formula>
    </cfRule>
  </conditionalFormatting>
  <conditionalFormatting sqref="AF27:AF32">
    <cfRule type="cellIs" dxfId="1529" priority="2518" operator="equal">
      <formula>"Muy Alta"</formula>
    </cfRule>
    <cfRule type="cellIs" dxfId="1528" priority="2519" operator="equal">
      <formula>"Alta"</formula>
    </cfRule>
    <cfRule type="cellIs" dxfId="1527" priority="2520" operator="equal">
      <formula>"Media"</formula>
    </cfRule>
    <cfRule type="cellIs" dxfId="1526" priority="2521" operator="equal">
      <formula>"Baja"</formula>
    </cfRule>
    <cfRule type="cellIs" dxfId="1525" priority="2522" operator="equal">
      <formula>"Muy Baja"</formula>
    </cfRule>
  </conditionalFormatting>
  <conditionalFormatting sqref="AH27:AH32">
    <cfRule type="cellIs" dxfId="1524" priority="2513" operator="equal">
      <formula>"Catastrófico"</formula>
    </cfRule>
    <cfRule type="cellIs" dxfId="1523" priority="2514" operator="equal">
      <formula>"Mayor"</formula>
    </cfRule>
    <cfRule type="cellIs" dxfId="1522" priority="2515" operator="equal">
      <formula>"Moderado"</formula>
    </cfRule>
    <cfRule type="cellIs" dxfId="1521" priority="2516" operator="equal">
      <formula>"Menor"</formula>
    </cfRule>
    <cfRule type="cellIs" dxfId="1520" priority="2517" operator="equal">
      <formula>"Leve"</formula>
    </cfRule>
  </conditionalFormatting>
  <conditionalFormatting sqref="AJ27:AJ32">
    <cfRule type="cellIs" dxfId="1519" priority="2509" operator="equal">
      <formula>"Extremo"</formula>
    </cfRule>
    <cfRule type="cellIs" dxfId="1518" priority="2510" operator="equal">
      <formula>"Alto"</formula>
    </cfRule>
    <cfRule type="cellIs" dxfId="1517" priority="2511" operator="equal">
      <formula>"Moderado"</formula>
    </cfRule>
    <cfRule type="cellIs" dxfId="1516" priority="2512" operator="equal">
      <formula>"Bajo"</formula>
    </cfRule>
  </conditionalFormatting>
  <conditionalFormatting sqref="AF33:AF38">
    <cfRule type="cellIs" dxfId="1515" priority="2495" operator="equal">
      <formula>"Muy Alta"</formula>
    </cfRule>
    <cfRule type="cellIs" dxfId="1514" priority="2496" operator="equal">
      <formula>"Alta"</formula>
    </cfRule>
    <cfRule type="cellIs" dxfId="1513" priority="2497" operator="equal">
      <formula>"Media"</formula>
    </cfRule>
    <cfRule type="cellIs" dxfId="1512" priority="2498" operator="equal">
      <formula>"Baja"</formula>
    </cfRule>
    <cfRule type="cellIs" dxfId="1511" priority="2499" operator="equal">
      <formula>"Muy Baja"</formula>
    </cfRule>
  </conditionalFormatting>
  <conditionalFormatting sqref="AH33:AH38">
    <cfRule type="cellIs" dxfId="1510" priority="2490" operator="equal">
      <formula>"Catastrófico"</formula>
    </cfRule>
    <cfRule type="cellIs" dxfId="1509" priority="2491" operator="equal">
      <formula>"Mayor"</formula>
    </cfRule>
    <cfRule type="cellIs" dxfId="1508" priority="2492" operator="equal">
      <formula>"Moderado"</formula>
    </cfRule>
    <cfRule type="cellIs" dxfId="1507" priority="2493" operator="equal">
      <formula>"Menor"</formula>
    </cfRule>
    <cfRule type="cellIs" dxfId="1506" priority="2494" operator="equal">
      <formula>"Leve"</formula>
    </cfRule>
  </conditionalFormatting>
  <conditionalFormatting sqref="AJ33:AJ38">
    <cfRule type="cellIs" dxfId="1505" priority="2486" operator="equal">
      <formula>"Extremo"</formula>
    </cfRule>
    <cfRule type="cellIs" dxfId="1504" priority="2487" operator="equal">
      <formula>"Alto"</formula>
    </cfRule>
    <cfRule type="cellIs" dxfId="1503" priority="2488" operator="equal">
      <formula>"Moderado"</formula>
    </cfRule>
    <cfRule type="cellIs" dxfId="1502" priority="2489" operator="equal">
      <formula>"Bajo"</formula>
    </cfRule>
  </conditionalFormatting>
  <conditionalFormatting sqref="O9:P9">
    <cfRule type="cellIs" dxfId="1501" priority="2480" operator="equal">
      <formula>"Catastrófico"</formula>
    </cfRule>
    <cfRule type="cellIs" dxfId="1500" priority="2481" operator="equal">
      <formula>"Mayor"</formula>
    </cfRule>
    <cfRule type="cellIs" dxfId="1499" priority="2482" operator="equal">
      <formula>"Moderado"</formula>
    </cfRule>
    <cfRule type="cellIs" dxfId="1498" priority="2483" operator="equal">
      <formula>"Menor"</formula>
    </cfRule>
    <cfRule type="cellIs" dxfId="1497" priority="2484" operator="equal">
      <formula>"Leve"</formula>
    </cfRule>
  </conditionalFormatting>
  <conditionalFormatting sqref="O15:P15 O21:P21 O27:P27 O33:P33 O39:P39 O45:P45 O51:P51 O57:P57 O63:P63 O69:P69 O75:P75 O81:P81 O87:P87 O93:P93 O99:P99 O105:P105 O111:P111 O117:P117 O123:P123 O129:P129 O135:P135 O141:P141 O147:P147 O153:P153 O159:P159 O165:P165 O171:P171 O177:P177 O183:P183 O189:P189 O195:P195 O201:P201 O207:P207 O213:P213">
    <cfRule type="cellIs" dxfId="1496" priority="2142" operator="equal">
      <formula>"Catastrófico"</formula>
    </cfRule>
    <cfRule type="cellIs" dxfId="1495" priority="2143" operator="equal">
      <formula>"Mayor"</formula>
    </cfRule>
    <cfRule type="cellIs" dxfId="1494" priority="2144" operator="equal">
      <formula>"Moderado"</formula>
    </cfRule>
    <cfRule type="cellIs" dxfId="1493" priority="2145" operator="equal">
      <formula>"Menor"</formula>
    </cfRule>
    <cfRule type="cellIs" dxfId="1492" priority="2146" operator="equal">
      <formula>"Leve"</formula>
    </cfRule>
  </conditionalFormatting>
  <conditionalFormatting sqref="BJ9 BJ15 BJ21 BJ27 BJ33 BJ39 BJ45 BJ51 BJ57 BJ63 BJ69 BJ75 BJ81 BJ87 BJ93 BJ99 BJ105 BJ111 BJ117 BJ123 BJ129 BJ135 BJ141 BJ147 BJ153 BJ159 BJ165 BJ171 BJ177 BJ183 BJ189 BJ195 BJ219">
    <cfRule type="cellIs" dxfId="1491" priority="2123" operator="equal">
      <formula>"Catastrófico"</formula>
    </cfRule>
    <cfRule type="cellIs" dxfId="1490" priority="2124" operator="equal">
      <formula>"Mayor"</formula>
    </cfRule>
    <cfRule type="cellIs" dxfId="1489" priority="2125" operator="equal">
      <formula>"Moderado"</formula>
    </cfRule>
    <cfRule type="cellIs" dxfId="1488" priority="2126" operator="equal">
      <formula>"Menor"</formula>
    </cfRule>
    <cfRule type="cellIs" dxfId="1487" priority="2127" operator="equal">
      <formula>"Leve"</formula>
    </cfRule>
  </conditionalFormatting>
  <conditionalFormatting sqref="BK9 BK15 BK21 BK27 BK33 BK39 BK45 BK51 BK57 BK63 BK69 BK75 BK81 BK87 BK93 BK99 BK105 BK111 BK117 BK123 BK129 BK135 BK141 BK147 BK153 BK159 BK165 BK171 BK177 BK183 BK189 BK195 BK219">
    <cfRule type="cellIs" dxfId="1486" priority="2119" operator="equal">
      <formula>"Extremo"</formula>
    </cfRule>
    <cfRule type="cellIs" dxfId="1485" priority="2120" operator="equal">
      <formula>"Alto"</formula>
    </cfRule>
    <cfRule type="cellIs" dxfId="1484" priority="2121" operator="equal">
      <formula>"Moderado"</formula>
    </cfRule>
    <cfRule type="cellIs" dxfId="1483" priority="2122" operator="equal">
      <formula>"Bajo"</formula>
    </cfRule>
  </conditionalFormatting>
  <conditionalFormatting sqref="BL9 BL15 BL21 BL27 BL33 BL87 BL171 BL177">
    <cfRule type="cellIs" dxfId="1482" priority="2114" operator="equal">
      <formula>"Catastrófico"</formula>
    </cfRule>
    <cfRule type="cellIs" dxfId="1481" priority="2115" operator="equal">
      <formula>"Mayor"</formula>
    </cfRule>
    <cfRule type="cellIs" dxfId="1480" priority="2116" operator="equal">
      <formula>"Moderado"</formula>
    </cfRule>
    <cfRule type="cellIs" dxfId="1479" priority="2117" operator="equal">
      <formula>"Menor"</formula>
    </cfRule>
    <cfRule type="cellIs" dxfId="1478" priority="2118" operator="equal">
      <formula>"Leve"</formula>
    </cfRule>
  </conditionalFormatting>
  <conditionalFormatting sqref="BM9 BM15 BM21 BM39:BP39 BM45:BP45 BM57:BP57 BM63 BM69:BP69 BM75 BM81:BP81 BM87 BM93 BM99:BN99 BM105:BN105 BM111:BN111 BM117:BP117 BM123:BN123 BM129:BP129 BM135:BN135 BM141:BP141 BM147:BP147 BM153 BM159:BN159 BM177 BM189 BM201 BM207 BM213 BO9:BP9 BO63:BP63">
    <cfRule type="cellIs" dxfId="1477" priority="2104" operator="equal">
      <formula>"Catastrófico"</formula>
    </cfRule>
    <cfRule type="cellIs" dxfId="1476" priority="2105" operator="equal">
      <formula>"Mayor"</formula>
    </cfRule>
    <cfRule type="cellIs" dxfId="1475" priority="2106" operator="equal">
      <formula>"Moderado"</formula>
    </cfRule>
    <cfRule type="cellIs" dxfId="1474" priority="2107" operator="equal">
      <formula>"Menor"</formula>
    </cfRule>
    <cfRule type="cellIs" dxfId="1473" priority="2108" operator="equal">
      <formula>"Leve"</formula>
    </cfRule>
  </conditionalFormatting>
  <conditionalFormatting sqref="BQ9:BR9 BQ39:BR39 BQ45:BR45 BQ57:BR57 BQ63:BR63 BQ69:BR69 BQ81:BR81 BQ93:BR93 BQ99:BR99 BQ105:BR105 BQ111:BR111 BQ117:BR117 BQ129:BR129 BQ135:BR135 BQ141:BR141 BQ147:BR147 BQ153:BR153 BQ159:BR159 BR171 BQ177:BR177 BQ189:BR189">
    <cfRule type="cellIs" dxfId="1472" priority="2089" operator="equal">
      <formula>"Catastrófico"</formula>
    </cfRule>
    <cfRule type="cellIs" dxfId="1471" priority="2090" operator="equal">
      <formula>"Mayor"</formula>
    </cfRule>
    <cfRule type="cellIs" dxfId="1470" priority="2091" operator="equal">
      <formula>"Moderado"</formula>
    </cfRule>
    <cfRule type="cellIs" dxfId="1469" priority="2092" operator="equal">
      <formula>"Menor"</formula>
    </cfRule>
    <cfRule type="cellIs" dxfId="1468" priority="2093" operator="equal">
      <formula>"Leve"</formula>
    </cfRule>
  </conditionalFormatting>
  <conditionalFormatting sqref="BN21:BN22">
    <cfRule type="cellIs" dxfId="1467" priority="2074" operator="equal">
      <formula>"Catastrófico"</formula>
    </cfRule>
    <cfRule type="cellIs" dxfId="1466" priority="2075" operator="equal">
      <formula>"Mayor"</formula>
    </cfRule>
    <cfRule type="cellIs" dxfId="1465" priority="2076" operator="equal">
      <formula>"Moderado"</formula>
    </cfRule>
    <cfRule type="cellIs" dxfId="1464" priority="2077" operator="equal">
      <formula>"Menor"</formula>
    </cfRule>
    <cfRule type="cellIs" dxfId="1463" priority="2078" operator="equal">
      <formula>"Leve"</formula>
    </cfRule>
  </conditionalFormatting>
  <conditionalFormatting sqref="BN33:BN34">
    <cfRule type="cellIs" dxfId="1462" priority="2054" operator="equal">
      <formula>"Catastrófico"</formula>
    </cfRule>
    <cfRule type="cellIs" dxfId="1461" priority="2055" operator="equal">
      <formula>"Mayor"</formula>
    </cfRule>
    <cfRule type="cellIs" dxfId="1460" priority="2056" operator="equal">
      <formula>"Moderado"</formula>
    </cfRule>
    <cfRule type="cellIs" dxfId="1459" priority="2057" operator="equal">
      <formula>"Menor"</formula>
    </cfRule>
    <cfRule type="cellIs" dxfId="1458" priority="2058" operator="equal">
      <formula>"Leve"</formula>
    </cfRule>
  </conditionalFormatting>
  <conditionalFormatting sqref="BL39">
    <cfRule type="cellIs" dxfId="1457" priority="2049" operator="equal">
      <formula>"Catastrófico"</formula>
    </cfRule>
    <cfRule type="cellIs" dxfId="1456" priority="2050" operator="equal">
      <formula>"Mayor"</formula>
    </cfRule>
    <cfRule type="cellIs" dxfId="1455" priority="2051" operator="equal">
      <formula>"Moderado"</formula>
    </cfRule>
    <cfRule type="cellIs" dxfId="1454" priority="2052" operator="equal">
      <formula>"Menor"</formula>
    </cfRule>
    <cfRule type="cellIs" dxfId="1453" priority="2053" operator="equal">
      <formula>"Leve"</formula>
    </cfRule>
  </conditionalFormatting>
  <conditionalFormatting sqref="BN27:BN28">
    <cfRule type="cellIs" dxfId="1452" priority="2044" operator="equal">
      <formula>"Catastrófico"</formula>
    </cfRule>
    <cfRule type="cellIs" dxfId="1451" priority="2045" operator="equal">
      <formula>"Mayor"</formula>
    </cfRule>
    <cfRule type="cellIs" dxfId="1450" priority="2046" operator="equal">
      <formula>"Moderado"</formula>
    </cfRule>
    <cfRule type="cellIs" dxfId="1449" priority="2047" operator="equal">
      <formula>"Menor"</formula>
    </cfRule>
    <cfRule type="cellIs" dxfId="1448" priority="2048" operator="equal">
      <formula>"Leve"</formula>
    </cfRule>
  </conditionalFormatting>
  <conditionalFormatting sqref="BN15:BN16">
    <cfRule type="cellIs" dxfId="1447" priority="2039" operator="equal">
      <formula>"Catastrófico"</formula>
    </cfRule>
    <cfRule type="cellIs" dxfId="1446" priority="2040" operator="equal">
      <formula>"Mayor"</formula>
    </cfRule>
    <cfRule type="cellIs" dxfId="1445" priority="2041" operator="equal">
      <formula>"Moderado"</formula>
    </cfRule>
    <cfRule type="cellIs" dxfId="1444" priority="2042" operator="equal">
      <formula>"Menor"</formula>
    </cfRule>
    <cfRule type="cellIs" dxfId="1443" priority="2043" operator="equal">
      <formula>"Leve"</formula>
    </cfRule>
  </conditionalFormatting>
  <conditionalFormatting sqref="BN9:BN10">
    <cfRule type="cellIs" dxfId="1442" priority="2034" operator="equal">
      <formula>"Catastrófico"</formula>
    </cfRule>
    <cfRule type="cellIs" dxfId="1441" priority="2035" operator="equal">
      <formula>"Mayor"</formula>
    </cfRule>
    <cfRule type="cellIs" dxfId="1440" priority="2036" operator="equal">
      <formula>"Moderado"</formula>
    </cfRule>
    <cfRule type="cellIs" dxfId="1439" priority="2037" operator="equal">
      <formula>"Menor"</formula>
    </cfRule>
    <cfRule type="cellIs" dxfId="1438" priority="2038" operator="equal">
      <formula>"Leve"</formula>
    </cfRule>
  </conditionalFormatting>
  <conditionalFormatting sqref="BL45">
    <cfRule type="cellIs" dxfId="1437" priority="2029" operator="equal">
      <formula>"Catastrófico"</formula>
    </cfRule>
    <cfRule type="cellIs" dxfId="1436" priority="2030" operator="equal">
      <formula>"Mayor"</formula>
    </cfRule>
    <cfRule type="cellIs" dxfId="1435" priority="2031" operator="equal">
      <formula>"Moderado"</formula>
    </cfRule>
    <cfRule type="cellIs" dxfId="1434" priority="2032" operator="equal">
      <formula>"Menor"</formula>
    </cfRule>
    <cfRule type="cellIs" dxfId="1433" priority="2033" operator="equal">
      <formula>"Leve"</formula>
    </cfRule>
  </conditionalFormatting>
  <conditionalFormatting sqref="BL51">
    <cfRule type="cellIs" dxfId="1432" priority="2024" operator="equal">
      <formula>"Catastrófico"</formula>
    </cfRule>
    <cfRule type="cellIs" dxfId="1431" priority="2025" operator="equal">
      <formula>"Mayor"</formula>
    </cfRule>
    <cfRule type="cellIs" dxfId="1430" priority="2026" operator="equal">
      <formula>"Moderado"</formula>
    </cfRule>
    <cfRule type="cellIs" dxfId="1429" priority="2027" operator="equal">
      <formula>"Menor"</formula>
    </cfRule>
    <cfRule type="cellIs" dxfId="1428" priority="2028" operator="equal">
      <formula>"Leve"</formula>
    </cfRule>
  </conditionalFormatting>
  <conditionalFormatting sqref="BN51:BN52">
    <cfRule type="cellIs" dxfId="1427" priority="2009" operator="equal">
      <formula>"Catastrófico"</formula>
    </cfRule>
    <cfRule type="cellIs" dxfId="1426" priority="2010" operator="equal">
      <formula>"Mayor"</formula>
    </cfRule>
    <cfRule type="cellIs" dxfId="1425" priority="2011" operator="equal">
      <formula>"Moderado"</formula>
    </cfRule>
    <cfRule type="cellIs" dxfId="1424" priority="2012" operator="equal">
      <formula>"Menor"</formula>
    </cfRule>
    <cfRule type="cellIs" dxfId="1423" priority="2013" operator="equal">
      <formula>"Leve"</formula>
    </cfRule>
  </conditionalFormatting>
  <conditionalFormatting sqref="BL57">
    <cfRule type="cellIs" dxfId="1422" priority="2004" operator="equal">
      <formula>"Catastrófico"</formula>
    </cfRule>
    <cfRule type="cellIs" dxfId="1421" priority="2005" operator="equal">
      <formula>"Mayor"</formula>
    </cfRule>
    <cfRule type="cellIs" dxfId="1420" priority="2006" operator="equal">
      <formula>"Moderado"</formula>
    </cfRule>
    <cfRule type="cellIs" dxfId="1419" priority="2007" operator="equal">
      <formula>"Menor"</formula>
    </cfRule>
    <cfRule type="cellIs" dxfId="1418" priority="2008" operator="equal">
      <formula>"Leve"</formula>
    </cfRule>
  </conditionalFormatting>
  <conditionalFormatting sqref="BL63">
    <cfRule type="cellIs" dxfId="1417" priority="1999" operator="equal">
      <formula>"Catastrófico"</formula>
    </cfRule>
    <cfRule type="cellIs" dxfId="1416" priority="2000" operator="equal">
      <formula>"Mayor"</formula>
    </cfRule>
    <cfRule type="cellIs" dxfId="1415" priority="2001" operator="equal">
      <formula>"Moderado"</formula>
    </cfRule>
    <cfRule type="cellIs" dxfId="1414" priority="2002" operator="equal">
      <formula>"Menor"</formula>
    </cfRule>
    <cfRule type="cellIs" dxfId="1413" priority="2003" operator="equal">
      <formula>"Leve"</formula>
    </cfRule>
  </conditionalFormatting>
  <conditionalFormatting sqref="BO64:BP64">
    <cfRule type="cellIs" dxfId="1412" priority="1994" operator="equal">
      <formula>"Catastrófico"</formula>
    </cfRule>
    <cfRule type="cellIs" dxfId="1411" priority="1995" operator="equal">
      <formula>"Mayor"</formula>
    </cfRule>
    <cfRule type="cellIs" dxfId="1410" priority="1996" operator="equal">
      <formula>"Moderado"</formula>
    </cfRule>
    <cfRule type="cellIs" dxfId="1409" priority="1997" operator="equal">
      <formula>"Menor"</formula>
    </cfRule>
    <cfRule type="cellIs" dxfId="1408" priority="1998" operator="equal">
      <formula>"Leve"</formula>
    </cfRule>
  </conditionalFormatting>
  <conditionalFormatting sqref="BL69">
    <cfRule type="cellIs" dxfId="1407" priority="1989" operator="equal">
      <formula>"Catastrófico"</formula>
    </cfRule>
    <cfRule type="cellIs" dxfId="1406" priority="1990" operator="equal">
      <formula>"Mayor"</formula>
    </cfRule>
    <cfRule type="cellIs" dxfId="1405" priority="1991" operator="equal">
      <formula>"Moderado"</formula>
    </cfRule>
    <cfRule type="cellIs" dxfId="1404" priority="1992" operator="equal">
      <formula>"Menor"</formula>
    </cfRule>
    <cfRule type="cellIs" dxfId="1403" priority="1993" operator="equal">
      <formula>"Leve"</formula>
    </cfRule>
  </conditionalFormatting>
  <conditionalFormatting sqref="BQ75:BR75">
    <cfRule type="cellIs" dxfId="1402" priority="1984" operator="equal">
      <formula>"Catastrófico"</formula>
    </cfRule>
    <cfRule type="cellIs" dxfId="1401" priority="1985" operator="equal">
      <formula>"Mayor"</formula>
    </cfRule>
    <cfRule type="cellIs" dxfId="1400" priority="1986" operator="equal">
      <formula>"Moderado"</formula>
    </cfRule>
    <cfRule type="cellIs" dxfId="1399" priority="1987" operator="equal">
      <formula>"Menor"</formula>
    </cfRule>
    <cfRule type="cellIs" dxfId="1398" priority="1988" operator="equal">
      <formula>"Leve"</formula>
    </cfRule>
  </conditionalFormatting>
  <conditionalFormatting sqref="BL75">
    <cfRule type="cellIs" dxfId="1397" priority="1979" operator="equal">
      <formula>"Catastrófico"</formula>
    </cfRule>
    <cfRule type="cellIs" dxfId="1396" priority="1980" operator="equal">
      <formula>"Mayor"</formula>
    </cfRule>
    <cfRule type="cellIs" dxfId="1395" priority="1981" operator="equal">
      <formula>"Moderado"</formula>
    </cfRule>
    <cfRule type="cellIs" dxfId="1394" priority="1982" operator="equal">
      <formula>"Menor"</formula>
    </cfRule>
    <cfRule type="cellIs" dxfId="1393" priority="1983" operator="equal">
      <formula>"Leve"</formula>
    </cfRule>
  </conditionalFormatting>
  <conditionalFormatting sqref="BN75">
    <cfRule type="cellIs" dxfId="1392" priority="1974" operator="equal">
      <formula>"Catastrófico"</formula>
    </cfRule>
    <cfRule type="cellIs" dxfId="1391" priority="1975" operator="equal">
      <formula>"Mayor"</formula>
    </cfRule>
    <cfRule type="cellIs" dxfId="1390" priority="1976" operator="equal">
      <formula>"Moderado"</formula>
    </cfRule>
    <cfRule type="cellIs" dxfId="1389" priority="1977" operator="equal">
      <formula>"Menor"</formula>
    </cfRule>
    <cfRule type="cellIs" dxfId="1388" priority="1978" operator="equal">
      <formula>"Leve"</formula>
    </cfRule>
  </conditionalFormatting>
  <conditionalFormatting sqref="BO75:BP75">
    <cfRule type="cellIs" dxfId="1387" priority="1969" operator="equal">
      <formula>"Catastrófico"</formula>
    </cfRule>
    <cfRule type="cellIs" dxfId="1386" priority="1970" operator="equal">
      <formula>"Mayor"</formula>
    </cfRule>
    <cfRule type="cellIs" dxfId="1385" priority="1971" operator="equal">
      <formula>"Moderado"</formula>
    </cfRule>
    <cfRule type="cellIs" dxfId="1384" priority="1972" operator="equal">
      <formula>"Menor"</formula>
    </cfRule>
    <cfRule type="cellIs" dxfId="1383" priority="1973" operator="equal">
      <formula>"Leve"</formula>
    </cfRule>
  </conditionalFormatting>
  <conditionalFormatting sqref="BL81">
    <cfRule type="cellIs" dxfId="1382" priority="1964" operator="equal">
      <formula>"Catastrófico"</formula>
    </cfRule>
    <cfRule type="cellIs" dxfId="1381" priority="1965" operator="equal">
      <formula>"Mayor"</formula>
    </cfRule>
    <cfRule type="cellIs" dxfId="1380" priority="1966" operator="equal">
      <formula>"Moderado"</formula>
    </cfRule>
    <cfRule type="cellIs" dxfId="1379" priority="1967" operator="equal">
      <formula>"Menor"</formula>
    </cfRule>
    <cfRule type="cellIs" dxfId="1378" priority="1968" operator="equal">
      <formula>"Leve"</formula>
    </cfRule>
  </conditionalFormatting>
  <conditionalFormatting sqref="BL93">
    <cfRule type="cellIs" dxfId="1377" priority="1949" operator="equal">
      <formula>"Catastrófico"</formula>
    </cfRule>
    <cfRule type="cellIs" dxfId="1376" priority="1950" operator="equal">
      <formula>"Mayor"</formula>
    </cfRule>
    <cfRule type="cellIs" dxfId="1375" priority="1951" operator="equal">
      <formula>"Moderado"</formula>
    </cfRule>
    <cfRule type="cellIs" dxfId="1374" priority="1952" operator="equal">
      <formula>"Menor"</formula>
    </cfRule>
    <cfRule type="cellIs" dxfId="1373" priority="1953" operator="equal">
      <formula>"Leve"</formula>
    </cfRule>
  </conditionalFormatting>
  <conditionalFormatting sqref="BN93">
    <cfRule type="cellIs" dxfId="1372" priority="1944" operator="equal">
      <formula>"Catastrófico"</formula>
    </cfRule>
    <cfRule type="cellIs" dxfId="1371" priority="1945" operator="equal">
      <formula>"Mayor"</formula>
    </cfRule>
    <cfRule type="cellIs" dxfId="1370" priority="1946" operator="equal">
      <formula>"Moderado"</formula>
    </cfRule>
    <cfRule type="cellIs" dxfId="1369" priority="1947" operator="equal">
      <formula>"Menor"</formula>
    </cfRule>
    <cfRule type="cellIs" dxfId="1368" priority="1948" operator="equal">
      <formula>"Leve"</formula>
    </cfRule>
  </conditionalFormatting>
  <conditionalFormatting sqref="BO93:BP93">
    <cfRule type="cellIs" dxfId="1367" priority="1939" operator="equal">
      <formula>"Catastrófico"</formula>
    </cfRule>
    <cfRule type="cellIs" dxfId="1366" priority="1940" operator="equal">
      <formula>"Mayor"</formula>
    </cfRule>
    <cfRule type="cellIs" dxfId="1365" priority="1941" operator="equal">
      <formula>"Moderado"</formula>
    </cfRule>
    <cfRule type="cellIs" dxfId="1364" priority="1942" operator="equal">
      <formula>"Menor"</formula>
    </cfRule>
    <cfRule type="cellIs" dxfId="1363" priority="1943" operator="equal">
      <formula>"Leve"</formula>
    </cfRule>
  </conditionalFormatting>
  <conditionalFormatting sqref="BL99">
    <cfRule type="cellIs" dxfId="1362" priority="1934" operator="equal">
      <formula>"Catastrófico"</formula>
    </cfRule>
    <cfRule type="cellIs" dxfId="1361" priority="1935" operator="equal">
      <formula>"Mayor"</formula>
    </cfRule>
    <cfRule type="cellIs" dxfId="1360" priority="1936" operator="equal">
      <formula>"Moderado"</formula>
    </cfRule>
    <cfRule type="cellIs" dxfId="1359" priority="1937" operator="equal">
      <formula>"Menor"</formula>
    </cfRule>
    <cfRule type="cellIs" dxfId="1358" priority="1938" operator="equal">
      <formula>"Leve"</formula>
    </cfRule>
  </conditionalFormatting>
  <conditionalFormatting sqref="BO99:BP99">
    <cfRule type="cellIs" dxfId="1357" priority="1929" operator="equal">
      <formula>"Catastrófico"</formula>
    </cfRule>
    <cfRule type="cellIs" dxfId="1356" priority="1930" operator="equal">
      <formula>"Mayor"</formula>
    </cfRule>
    <cfRule type="cellIs" dxfId="1355" priority="1931" operator="equal">
      <formula>"Moderado"</formula>
    </cfRule>
    <cfRule type="cellIs" dxfId="1354" priority="1932" operator="equal">
      <formula>"Menor"</formula>
    </cfRule>
    <cfRule type="cellIs" dxfId="1353" priority="1933" operator="equal">
      <formula>"Leve"</formula>
    </cfRule>
  </conditionalFormatting>
  <conditionalFormatting sqref="BL105">
    <cfRule type="cellIs" dxfId="1352" priority="1904" operator="equal">
      <formula>"Catastrófico"</formula>
    </cfRule>
    <cfRule type="cellIs" dxfId="1351" priority="1905" operator="equal">
      <formula>"Mayor"</formula>
    </cfRule>
    <cfRule type="cellIs" dxfId="1350" priority="1906" operator="equal">
      <formula>"Moderado"</formula>
    </cfRule>
    <cfRule type="cellIs" dxfId="1349" priority="1907" operator="equal">
      <formula>"Menor"</formula>
    </cfRule>
    <cfRule type="cellIs" dxfId="1348" priority="1908" operator="equal">
      <formula>"Leve"</formula>
    </cfRule>
  </conditionalFormatting>
  <conditionalFormatting sqref="BO105:BP105">
    <cfRule type="cellIs" dxfId="1347" priority="1899" operator="equal">
      <formula>"Catastrófico"</formula>
    </cfRule>
    <cfRule type="cellIs" dxfId="1346" priority="1900" operator="equal">
      <formula>"Mayor"</formula>
    </cfRule>
    <cfRule type="cellIs" dxfId="1345" priority="1901" operator="equal">
      <formula>"Moderado"</formula>
    </cfRule>
    <cfRule type="cellIs" dxfId="1344" priority="1902" operator="equal">
      <formula>"Menor"</formula>
    </cfRule>
    <cfRule type="cellIs" dxfId="1343" priority="1903" operator="equal">
      <formula>"Leve"</formula>
    </cfRule>
  </conditionalFormatting>
  <conditionalFormatting sqref="BL111">
    <cfRule type="cellIs" dxfId="1342" priority="1894" operator="equal">
      <formula>"Catastrófico"</formula>
    </cfRule>
    <cfRule type="cellIs" dxfId="1341" priority="1895" operator="equal">
      <formula>"Mayor"</formula>
    </cfRule>
    <cfRule type="cellIs" dxfId="1340" priority="1896" operator="equal">
      <formula>"Moderado"</formula>
    </cfRule>
    <cfRule type="cellIs" dxfId="1339" priority="1897" operator="equal">
      <formula>"Menor"</formula>
    </cfRule>
    <cfRule type="cellIs" dxfId="1338" priority="1898" operator="equal">
      <formula>"Leve"</formula>
    </cfRule>
  </conditionalFormatting>
  <conditionalFormatting sqref="BO111:BP111">
    <cfRule type="cellIs" dxfId="1337" priority="1889" operator="equal">
      <formula>"Catastrófico"</formula>
    </cfRule>
    <cfRule type="cellIs" dxfId="1336" priority="1890" operator="equal">
      <formula>"Mayor"</formula>
    </cfRule>
    <cfRule type="cellIs" dxfId="1335" priority="1891" operator="equal">
      <formula>"Moderado"</formula>
    </cfRule>
    <cfRule type="cellIs" dxfId="1334" priority="1892" operator="equal">
      <formula>"Menor"</formula>
    </cfRule>
    <cfRule type="cellIs" dxfId="1333" priority="1893" operator="equal">
      <formula>"Leve"</formula>
    </cfRule>
  </conditionalFormatting>
  <conditionalFormatting sqref="BL117">
    <cfRule type="cellIs" dxfId="1332" priority="1884" operator="equal">
      <formula>"Catastrófico"</formula>
    </cfRule>
    <cfRule type="cellIs" dxfId="1331" priority="1885" operator="equal">
      <formula>"Mayor"</formula>
    </cfRule>
    <cfRule type="cellIs" dxfId="1330" priority="1886" operator="equal">
      <formula>"Moderado"</formula>
    </cfRule>
    <cfRule type="cellIs" dxfId="1329" priority="1887" operator="equal">
      <formula>"Menor"</formula>
    </cfRule>
    <cfRule type="cellIs" dxfId="1328" priority="1888" operator="equal">
      <formula>"Leve"</formula>
    </cfRule>
  </conditionalFormatting>
  <conditionalFormatting sqref="BL123">
    <cfRule type="cellIs" dxfId="1327" priority="1879" operator="equal">
      <formula>"Catastrófico"</formula>
    </cfRule>
    <cfRule type="cellIs" dxfId="1326" priority="1880" operator="equal">
      <formula>"Mayor"</formula>
    </cfRule>
    <cfRule type="cellIs" dxfId="1325" priority="1881" operator="equal">
      <formula>"Moderado"</formula>
    </cfRule>
    <cfRule type="cellIs" dxfId="1324" priority="1882" operator="equal">
      <formula>"Menor"</formula>
    </cfRule>
    <cfRule type="cellIs" dxfId="1323" priority="1883" operator="equal">
      <formula>"Leve"</formula>
    </cfRule>
  </conditionalFormatting>
  <conditionalFormatting sqref="BN124">
    <cfRule type="cellIs" dxfId="1322" priority="1874" operator="equal">
      <formula>"Catastrófico"</formula>
    </cfRule>
    <cfRule type="cellIs" dxfId="1321" priority="1875" operator="equal">
      <formula>"Mayor"</formula>
    </cfRule>
    <cfRule type="cellIs" dxfId="1320" priority="1876" operator="equal">
      <formula>"Moderado"</formula>
    </cfRule>
    <cfRule type="cellIs" dxfId="1319" priority="1877" operator="equal">
      <formula>"Menor"</formula>
    </cfRule>
    <cfRule type="cellIs" dxfId="1318" priority="1878" operator="equal">
      <formula>"Leve"</formula>
    </cfRule>
  </conditionalFormatting>
  <conditionalFormatting sqref="BO123:BP123">
    <cfRule type="cellIs" dxfId="1317" priority="1864" operator="equal">
      <formula>"Catastrófico"</formula>
    </cfRule>
    <cfRule type="cellIs" dxfId="1316" priority="1865" operator="equal">
      <formula>"Mayor"</formula>
    </cfRule>
    <cfRule type="cellIs" dxfId="1315" priority="1866" operator="equal">
      <formula>"Moderado"</formula>
    </cfRule>
    <cfRule type="cellIs" dxfId="1314" priority="1867" operator="equal">
      <formula>"Menor"</formula>
    </cfRule>
    <cfRule type="cellIs" dxfId="1313" priority="1868" operator="equal">
      <formula>"Leve"</formula>
    </cfRule>
  </conditionalFormatting>
  <conditionalFormatting sqref="BQ123:BR123">
    <cfRule type="cellIs" dxfId="1312" priority="1859" operator="equal">
      <formula>"Catastrófico"</formula>
    </cfRule>
    <cfRule type="cellIs" dxfId="1311" priority="1860" operator="equal">
      <formula>"Mayor"</formula>
    </cfRule>
    <cfRule type="cellIs" dxfId="1310" priority="1861" operator="equal">
      <formula>"Moderado"</formula>
    </cfRule>
    <cfRule type="cellIs" dxfId="1309" priority="1862" operator="equal">
      <formula>"Menor"</formula>
    </cfRule>
    <cfRule type="cellIs" dxfId="1308" priority="1863" operator="equal">
      <formula>"Leve"</formula>
    </cfRule>
  </conditionalFormatting>
  <conditionalFormatting sqref="BQ124:BR124">
    <cfRule type="cellIs" dxfId="1307" priority="1854" operator="equal">
      <formula>"Catastrófico"</formula>
    </cfRule>
    <cfRule type="cellIs" dxfId="1306" priority="1855" operator="equal">
      <formula>"Mayor"</formula>
    </cfRule>
    <cfRule type="cellIs" dxfId="1305" priority="1856" operator="equal">
      <formula>"Moderado"</formula>
    </cfRule>
    <cfRule type="cellIs" dxfId="1304" priority="1857" operator="equal">
      <formula>"Menor"</formula>
    </cfRule>
    <cfRule type="cellIs" dxfId="1303" priority="1858" operator="equal">
      <formula>"Leve"</formula>
    </cfRule>
  </conditionalFormatting>
  <conditionalFormatting sqref="BL129">
    <cfRule type="cellIs" dxfId="1302" priority="1849" operator="equal">
      <formula>"Catastrófico"</formula>
    </cfRule>
    <cfRule type="cellIs" dxfId="1301" priority="1850" operator="equal">
      <formula>"Mayor"</formula>
    </cfRule>
    <cfRule type="cellIs" dxfId="1300" priority="1851" operator="equal">
      <formula>"Moderado"</formula>
    </cfRule>
    <cfRule type="cellIs" dxfId="1299" priority="1852" operator="equal">
      <formula>"Menor"</formula>
    </cfRule>
    <cfRule type="cellIs" dxfId="1298" priority="1853" operator="equal">
      <formula>"Leve"</formula>
    </cfRule>
  </conditionalFormatting>
  <conditionalFormatting sqref="BL135">
    <cfRule type="cellIs" dxfId="1297" priority="1844" operator="equal">
      <formula>"Catastrófico"</formula>
    </cfRule>
    <cfRule type="cellIs" dxfId="1296" priority="1845" operator="equal">
      <formula>"Mayor"</formula>
    </cfRule>
    <cfRule type="cellIs" dxfId="1295" priority="1846" operator="equal">
      <formula>"Moderado"</formula>
    </cfRule>
    <cfRule type="cellIs" dxfId="1294" priority="1847" operator="equal">
      <formula>"Menor"</formula>
    </cfRule>
    <cfRule type="cellIs" dxfId="1293" priority="1848" operator="equal">
      <formula>"Leve"</formula>
    </cfRule>
  </conditionalFormatting>
  <conditionalFormatting sqref="BO135:BP135">
    <cfRule type="cellIs" dxfId="1292" priority="1839" operator="equal">
      <formula>"Catastrófico"</formula>
    </cfRule>
    <cfRule type="cellIs" dxfId="1291" priority="1840" operator="equal">
      <formula>"Mayor"</formula>
    </cfRule>
    <cfRule type="cellIs" dxfId="1290" priority="1841" operator="equal">
      <formula>"Moderado"</formula>
    </cfRule>
    <cfRule type="cellIs" dxfId="1289" priority="1842" operator="equal">
      <formula>"Menor"</formula>
    </cfRule>
    <cfRule type="cellIs" dxfId="1288" priority="1843" operator="equal">
      <formula>"Leve"</formula>
    </cfRule>
  </conditionalFormatting>
  <conditionalFormatting sqref="BL141">
    <cfRule type="cellIs" dxfId="1287" priority="1834" operator="equal">
      <formula>"Catastrófico"</formula>
    </cfRule>
    <cfRule type="cellIs" dxfId="1286" priority="1835" operator="equal">
      <formula>"Mayor"</formula>
    </cfRule>
    <cfRule type="cellIs" dxfId="1285" priority="1836" operator="equal">
      <formula>"Moderado"</formula>
    </cfRule>
    <cfRule type="cellIs" dxfId="1284" priority="1837" operator="equal">
      <formula>"Menor"</formula>
    </cfRule>
    <cfRule type="cellIs" dxfId="1283" priority="1838" operator="equal">
      <formula>"Leve"</formula>
    </cfRule>
  </conditionalFormatting>
  <conditionalFormatting sqref="BL147">
    <cfRule type="cellIs" dxfId="1282" priority="1829" operator="equal">
      <formula>"Catastrófico"</formula>
    </cfRule>
    <cfRule type="cellIs" dxfId="1281" priority="1830" operator="equal">
      <formula>"Mayor"</formula>
    </cfRule>
    <cfRule type="cellIs" dxfId="1280" priority="1831" operator="equal">
      <formula>"Moderado"</formula>
    </cfRule>
    <cfRule type="cellIs" dxfId="1279" priority="1832" operator="equal">
      <formula>"Menor"</formula>
    </cfRule>
    <cfRule type="cellIs" dxfId="1278" priority="1833" operator="equal">
      <formula>"Leve"</formula>
    </cfRule>
  </conditionalFormatting>
  <conditionalFormatting sqref="BL153">
    <cfRule type="cellIs" dxfId="1277" priority="1824" operator="equal">
      <formula>"Catastrófico"</formula>
    </cfRule>
    <cfRule type="cellIs" dxfId="1276" priority="1825" operator="equal">
      <formula>"Mayor"</formula>
    </cfRule>
    <cfRule type="cellIs" dxfId="1275" priority="1826" operator="equal">
      <formula>"Moderado"</formula>
    </cfRule>
    <cfRule type="cellIs" dxfId="1274" priority="1827" operator="equal">
      <formula>"Menor"</formula>
    </cfRule>
    <cfRule type="cellIs" dxfId="1273" priority="1828" operator="equal">
      <formula>"Leve"</formula>
    </cfRule>
  </conditionalFormatting>
  <conditionalFormatting sqref="BN153">
    <cfRule type="cellIs" dxfId="1272" priority="1819" operator="equal">
      <formula>"Catastrófico"</formula>
    </cfRule>
    <cfRule type="cellIs" dxfId="1271" priority="1820" operator="equal">
      <formula>"Mayor"</formula>
    </cfRule>
    <cfRule type="cellIs" dxfId="1270" priority="1821" operator="equal">
      <formula>"Moderado"</formula>
    </cfRule>
    <cfRule type="cellIs" dxfId="1269" priority="1822" operator="equal">
      <formula>"Menor"</formula>
    </cfRule>
    <cfRule type="cellIs" dxfId="1268" priority="1823" operator="equal">
      <formula>"Leve"</formula>
    </cfRule>
  </conditionalFormatting>
  <conditionalFormatting sqref="BO153:BP153">
    <cfRule type="cellIs" dxfId="1267" priority="1814" operator="equal">
      <formula>"Catastrófico"</formula>
    </cfRule>
    <cfRule type="cellIs" dxfId="1266" priority="1815" operator="equal">
      <formula>"Mayor"</formula>
    </cfRule>
    <cfRule type="cellIs" dxfId="1265" priority="1816" operator="equal">
      <formula>"Moderado"</formula>
    </cfRule>
    <cfRule type="cellIs" dxfId="1264" priority="1817" operator="equal">
      <formula>"Menor"</formula>
    </cfRule>
    <cfRule type="cellIs" dxfId="1263" priority="1818" operator="equal">
      <formula>"Leve"</formula>
    </cfRule>
  </conditionalFormatting>
  <conditionalFormatting sqref="BL159">
    <cfRule type="cellIs" dxfId="1262" priority="1809" operator="equal">
      <formula>"Catastrófico"</formula>
    </cfRule>
    <cfRule type="cellIs" dxfId="1261" priority="1810" operator="equal">
      <formula>"Mayor"</formula>
    </cfRule>
    <cfRule type="cellIs" dxfId="1260" priority="1811" operator="equal">
      <formula>"Moderado"</formula>
    </cfRule>
    <cfRule type="cellIs" dxfId="1259" priority="1812" operator="equal">
      <formula>"Menor"</formula>
    </cfRule>
    <cfRule type="cellIs" dxfId="1258" priority="1813" operator="equal">
      <formula>"Leve"</formula>
    </cfRule>
  </conditionalFormatting>
  <conditionalFormatting sqref="BO159:BP159">
    <cfRule type="cellIs" dxfId="1257" priority="1804" operator="equal">
      <formula>"Catastrófico"</formula>
    </cfRule>
    <cfRule type="cellIs" dxfId="1256" priority="1805" operator="equal">
      <formula>"Mayor"</formula>
    </cfRule>
    <cfRule type="cellIs" dxfId="1255" priority="1806" operator="equal">
      <formula>"Moderado"</formula>
    </cfRule>
    <cfRule type="cellIs" dxfId="1254" priority="1807" operator="equal">
      <formula>"Menor"</formula>
    </cfRule>
    <cfRule type="cellIs" dxfId="1253" priority="1808" operator="equal">
      <formula>"Leve"</formula>
    </cfRule>
  </conditionalFormatting>
  <conditionalFormatting sqref="BL165">
    <cfRule type="cellIs" dxfId="1252" priority="1799" operator="equal">
      <formula>"Catastrófico"</formula>
    </cfRule>
    <cfRule type="cellIs" dxfId="1251" priority="1800" operator="equal">
      <formula>"Mayor"</formula>
    </cfRule>
    <cfRule type="cellIs" dxfId="1250" priority="1801" operator="equal">
      <formula>"Moderado"</formula>
    </cfRule>
    <cfRule type="cellIs" dxfId="1249" priority="1802" operator="equal">
      <formula>"Menor"</formula>
    </cfRule>
    <cfRule type="cellIs" dxfId="1248" priority="1803" operator="equal">
      <formula>"Leve"</formula>
    </cfRule>
  </conditionalFormatting>
  <conditionalFormatting sqref="BN165">
    <cfRule type="cellIs" dxfId="1247" priority="1794" operator="equal">
      <formula>"Catastrófico"</formula>
    </cfRule>
    <cfRule type="cellIs" dxfId="1246" priority="1795" operator="equal">
      <formula>"Mayor"</formula>
    </cfRule>
    <cfRule type="cellIs" dxfId="1245" priority="1796" operator="equal">
      <formula>"Moderado"</formula>
    </cfRule>
    <cfRule type="cellIs" dxfId="1244" priority="1797" operator="equal">
      <formula>"Menor"</formula>
    </cfRule>
    <cfRule type="cellIs" dxfId="1243" priority="1798" operator="equal">
      <formula>"Leve"</formula>
    </cfRule>
  </conditionalFormatting>
  <conditionalFormatting sqref="BN166:BN167">
    <cfRule type="cellIs" dxfId="1242" priority="1789" operator="equal">
      <formula>"Catastrófico"</formula>
    </cfRule>
    <cfRule type="cellIs" dxfId="1241" priority="1790" operator="equal">
      <formula>"Mayor"</formula>
    </cfRule>
    <cfRule type="cellIs" dxfId="1240" priority="1791" operator="equal">
      <formula>"Moderado"</formula>
    </cfRule>
    <cfRule type="cellIs" dxfId="1239" priority="1792" operator="equal">
      <formula>"Menor"</formula>
    </cfRule>
    <cfRule type="cellIs" dxfId="1238" priority="1793" operator="equal">
      <formula>"Leve"</formula>
    </cfRule>
  </conditionalFormatting>
  <conditionalFormatting sqref="BP171">
    <cfRule type="cellIs" dxfId="1237" priority="1688" operator="equal">
      <formula>"Catastrófico"</formula>
    </cfRule>
    <cfRule type="cellIs" dxfId="1236" priority="1689" operator="equal">
      <formula>"Mayor"</formula>
    </cfRule>
    <cfRule type="cellIs" dxfId="1235" priority="1690" operator="equal">
      <formula>"Moderado"</formula>
    </cfRule>
    <cfRule type="cellIs" dxfId="1234" priority="1691" operator="equal">
      <formula>"Menor"</formula>
    </cfRule>
    <cfRule type="cellIs" dxfId="1233" priority="1692" operator="equal">
      <formula>"Leve"</formula>
    </cfRule>
  </conditionalFormatting>
  <conditionalFormatting sqref="BN177">
    <cfRule type="cellIs" dxfId="1232" priority="1683" operator="equal">
      <formula>"Catastrófico"</formula>
    </cfRule>
    <cfRule type="cellIs" dxfId="1231" priority="1684" operator="equal">
      <formula>"Mayor"</formula>
    </cfRule>
    <cfRule type="cellIs" dxfId="1230" priority="1685" operator="equal">
      <formula>"Moderado"</formula>
    </cfRule>
    <cfRule type="cellIs" dxfId="1229" priority="1686" operator="equal">
      <formula>"Menor"</formula>
    </cfRule>
    <cfRule type="cellIs" dxfId="1228" priority="1687" operator="equal">
      <formula>"Leve"</formula>
    </cfRule>
  </conditionalFormatting>
  <conditionalFormatting sqref="BN171">
    <cfRule type="cellIs" dxfId="1227" priority="1678" operator="equal">
      <formula>"Catastrófico"</formula>
    </cfRule>
    <cfRule type="cellIs" dxfId="1226" priority="1679" operator="equal">
      <formula>"Mayor"</formula>
    </cfRule>
    <cfRule type="cellIs" dxfId="1225" priority="1680" operator="equal">
      <formula>"Moderado"</formula>
    </cfRule>
    <cfRule type="cellIs" dxfId="1224" priority="1681" operator="equal">
      <formula>"Menor"</formula>
    </cfRule>
    <cfRule type="cellIs" dxfId="1223" priority="1682" operator="equal">
      <formula>"Leve"</formula>
    </cfRule>
  </conditionalFormatting>
  <conditionalFormatting sqref="BL183">
    <cfRule type="cellIs" dxfId="1222" priority="1663" operator="equal">
      <formula>"Catastrófico"</formula>
    </cfRule>
    <cfRule type="cellIs" dxfId="1221" priority="1664" operator="equal">
      <formula>"Mayor"</formula>
    </cfRule>
    <cfRule type="cellIs" dxfId="1220" priority="1665" operator="equal">
      <formula>"Moderado"</formula>
    </cfRule>
    <cfRule type="cellIs" dxfId="1219" priority="1666" operator="equal">
      <formula>"Menor"</formula>
    </cfRule>
    <cfRule type="cellIs" dxfId="1218" priority="1667" operator="equal">
      <formula>"Leve"</formula>
    </cfRule>
  </conditionalFormatting>
  <conditionalFormatting sqref="BM183">
    <cfRule type="cellIs" dxfId="1217" priority="1658" operator="equal">
      <formula>"Catastrófico"</formula>
    </cfRule>
    <cfRule type="cellIs" dxfId="1216" priority="1659" operator="equal">
      <formula>"Mayor"</formula>
    </cfRule>
    <cfRule type="cellIs" dxfId="1215" priority="1660" operator="equal">
      <formula>"Moderado"</formula>
    </cfRule>
    <cfRule type="cellIs" dxfId="1214" priority="1661" operator="equal">
      <formula>"Menor"</formula>
    </cfRule>
    <cfRule type="cellIs" dxfId="1213" priority="1662" operator="equal">
      <formula>"Leve"</formula>
    </cfRule>
  </conditionalFormatting>
  <conditionalFormatting sqref="BN183">
    <cfRule type="cellIs" dxfId="1212" priority="1653" operator="equal">
      <formula>"Catastrófico"</formula>
    </cfRule>
    <cfRule type="cellIs" dxfId="1211" priority="1654" operator="equal">
      <formula>"Mayor"</formula>
    </cfRule>
    <cfRule type="cellIs" dxfId="1210" priority="1655" operator="equal">
      <formula>"Moderado"</formula>
    </cfRule>
    <cfRule type="cellIs" dxfId="1209" priority="1656" operator="equal">
      <formula>"Menor"</formula>
    </cfRule>
    <cfRule type="cellIs" dxfId="1208" priority="1657" operator="equal">
      <formula>"Leve"</formula>
    </cfRule>
  </conditionalFormatting>
  <conditionalFormatting sqref="CR183">
    <cfRule type="cellIs" dxfId="1207" priority="1628" operator="equal">
      <formula>"Catastrófico"</formula>
    </cfRule>
    <cfRule type="cellIs" dxfId="1206" priority="1629" operator="equal">
      <formula>"Mayor"</formula>
    </cfRule>
    <cfRule type="cellIs" dxfId="1205" priority="1630" operator="equal">
      <formula>"Moderado"</formula>
    </cfRule>
    <cfRule type="cellIs" dxfId="1204" priority="1631" operator="equal">
      <formula>"Menor"</formula>
    </cfRule>
    <cfRule type="cellIs" dxfId="1203" priority="1632" operator="equal">
      <formula>"Leve"</formula>
    </cfRule>
  </conditionalFormatting>
  <conditionalFormatting sqref="BL189">
    <cfRule type="cellIs" dxfId="1202" priority="1623" operator="equal">
      <formula>"Catastrófico"</formula>
    </cfRule>
    <cfRule type="cellIs" dxfId="1201" priority="1624" operator="equal">
      <formula>"Mayor"</formula>
    </cfRule>
    <cfRule type="cellIs" dxfId="1200" priority="1625" operator="equal">
      <formula>"Moderado"</formula>
    </cfRule>
    <cfRule type="cellIs" dxfId="1199" priority="1626" operator="equal">
      <formula>"Menor"</formula>
    </cfRule>
    <cfRule type="cellIs" dxfId="1198" priority="1627" operator="equal">
      <formula>"Leve"</formula>
    </cfRule>
  </conditionalFormatting>
  <conditionalFormatting sqref="BN189">
    <cfRule type="cellIs" dxfId="1197" priority="1618" operator="equal">
      <formula>"Catastrófico"</formula>
    </cfRule>
    <cfRule type="cellIs" dxfId="1196" priority="1619" operator="equal">
      <formula>"Mayor"</formula>
    </cfRule>
    <cfRule type="cellIs" dxfId="1195" priority="1620" operator="equal">
      <formula>"Moderado"</formula>
    </cfRule>
    <cfRule type="cellIs" dxfId="1194" priority="1621" operator="equal">
      <formula>"Menor"</formula>
    </cfRule>
    <cfRule type="cellIs" dxfId="1193" priority="1622" operator="equal">
      <formula>"Leve"</formula>
    </cfRule>
  </conditionalFormatting>
  <conditionalFormatting sqref="BO189">
    <cfRule type="cellIs" dxfId="1192" priority="1613" operator="equal">
      <formula>"Catastrófico"</formula>
    </cfRule>
    <cfRule type="cellIs" dxfId="1191" priority="1614" operator="equal">
      <formula>"Mayor"</formula>
    </cfRule>
    <cfRule type="cellIs" dxfId="1190" priority="1615" operator="equal">
      <formula>"Moderado"</formula>
    </cfRule>
    <cfRule type="cellIs" dxfId="1189" priority="1616" operator="equal">
      <formula>"Menor"</formula>
    </cfRule>
    <cfRule type="cellIs" dxfId="1188" priority="1617" operator="equal">
      <formula>"Leve"</formula>
    </cfRule>
  </conditionalFormatting>
  <conditionalFormatting sqref="BP189">
    <cfRule type="cellIs" dxfId="1187" priority="1608" operator="equal">
      <formula>"Catastrófico"</formula>
    </cfRule>
    <cfRule type="cellIs" dxfId="1186" priority="1609" operator="equal">
      <formula>"Mayor"</formula>
    </cfRule>
    <cfRule type="cellIs" dxfId="1185" priority="1610" operator="equal">
      <formula>"Moderado"</formula>
    </cfRule>
    <cfRule type="cellIs" dxfId="1184" priority="1611" operator="equal">
      <formula>"Menor"</formula>
    </cfRule>
    <cfRule type="cellIs" dxfId="1183" priority="1612" operator="equal">
      <formula>"Leve"</formula>
    </cfRule>
  </conditionalFormatting>
  <conditionalFormatting sqref="BM195">
    <cfRule type="cellIs" dxfId="1182" priority="1603" operator="equal">
      <formula>"Catastrófico"</formula>
    </cfRule>
    <cfRule type="cellIs" dxfId="1181" priority="1604" operator="equal">
      <formula>"Mayor"</formula>
    </cfRule>
    <cfRule type="cellIs" dxfId="1180" priority="1605" operator="equal">
      <formula>"Moderado"</formula>
    </cfRule>
    <cfRule type="cellIs" dxfId="1179" priority="1606" operator="equal">
      <formula>"Menor"</formula>
    </cfRule>
    <cfRule type="cellIs" dxfId="1178" priority="1607" operator="equal">
      <formula>"Leve"</formula>
    </cfRule>
  </conditionalFormatting>
  <conditionalFormatting sqref="CR195">
    <cfRule type="cellIs" dxfId="1177" priority="1573" operator="equal">
      <formula>"Catastrófico"</formula>
    </cfRule>
    <cfRule type="cellIs" dxfId="1176" priority="1574" operator="equal">
      <formula>"Mayor"</formula>
    </cfRule>
    <cfRule type="cellIs" dxfId="1175" priority="1575" operator="equal">
      <formula>"Moderado"</formula>
    </cfRule>
    <cfRule type="cellIs" dxfId="1174" priority="1576" operator="equal">
      <formula>"Menor"</formula>
    </cfRule>
    <cfRule type="cellIs" dxfId="1173" priority="1577" operator="equal">
      <formula>"Leve"</formula>
    </cfRule>
  </conditionalFormatting>
  <conditionalFormatting sqref="CR15">
    <cfRule type="cellIs" dxfId="1172" priority="1568" operator="equal">
      <formula>"Catastrófico"</formula>
    </cfRule>
    <cfRule type="cellIs" dxfId="1171" priority="1569" operator="equal">
      <formula>"Mayor"</formula>
    </cfRule>
    <cfRule type="cellIs" dxfId="1170" priority="1570" operator="equal">
      <formula>"Moderado"</formula>
    </cfRule>
    <cfRule type="cellIs" dxfId="1169" priority="1571" operator="equal">
      <formula>"Menor"</formula>
    </cfRule>
    <cfRule type="cellIs" dxfId="1168" priority="1572" operator="equal">
      <formula>"Leve"</formula>
    </cfRule>
  </conditionalFormatting>
  <conditionalFormatting sqref="BM148:BP148">
    <cfRule type="cellIs" dxfId="1167" priority="1558" operator="equal">
      <formula>"Catastrófico"</formula>
    </cfRule>
    <cfRule type="cellIs" dxfId="1166" priority="1559" operator="equal">
      <formula>"Mayor"</formula>
    </cfRule>
    <cfRule type="cellIs" dxfId="1165" priority="1560" operator="equal">
      <formula>"Moderado"</formula>
    </cfRule>
    <cfRule type="cellIs" dxfId="1164" priority="1561" operator="equal">
      <formula>"Menor"</formula>
    </cfRule>
    <cfRule type="cellIs" dxfId="1163" priority="1562" operator="equal">
      <formula>"Leve"</formula>
    </cfRule>
  </conditionalFormatting>
  <conditionalFormatting sqref="BQ148:BR148">
    <cfRule type="cellIs" dxfId="1162" priority="1553" operator="equal">
      <formula>"Catastrófico"</formula>
    </cfRule>
    <cfRule type="cellIs" dxfId="1161" priority="1554" operator="equal">
      <formula>"Mayor"</formula>
    </cfRule>
    <cfRule type="cellIs" dxfId="1160" priority="1555" operator="equal">
      <formula>"Moderado"</formula>
    </cfRule>
    <cfRule type="cellIs" dxfId="1159" priority="1556" operator="equal">
      <formula>"Menor"</formula>
    </cfRule>
    <cfRule type="cellIs" dxfId="1158" priority="1557" operator="equal">
      <formula>"Leve"</formula>
    </cfRule>
  </conditionalFormatting>
  <conditionalFormatting sqref="BO177">
    <cfRule type="cellIs" dxfId="1157" priority="1548" operator="equal">
      <formula>"Catastrófico"</formula>
    </cfRule>
    <cfRule type="cellIs" dxfId="1156" priority="1549" operator="equal">
      <formula>"Mayor"</formula>
    </cfRule>
    <cfRule type="cellIs" dxfId="1155" priority="1550" operator="equal">
      <formula>"Moderado"</formula>
    </cfRule>
    <cfRule type="cellIs" dxfId="1154" priority="1551" operator="equal">
      <formula>"Menor"</formula>
    </cfRule>
    <cfRule type="cellIs" dxfId="1153" priority="1552" operator="equal">
      <formula>"Leve"</formula>
    </cfRule>
  </conditionalFormatting>
  <conditionalFormatting sqref="BP177">
    <cfRule type="cellIs" dxfId="1152" priority="1543" operator="equal">
      <formula>"Catastrófico"</formula>
    </cfRule>
    <cfRule type="cellIs" dxfId="1151" priority="1544" operator="equal">
      <formula>"Mayor"</formula>
    </cfRule>
    <cfRule type="cellIs" dxfId="1150" priority="1545" operator="equal">
      <formula>"Moderado"</formula>
    </cfRule>
    <cfRule type="cellIs" dxfId="1149" priority="1546" operator="equal">
      <formula>"Menor"</formula>
    </cfRule>
    <cfRule type="cellIs" dxfId="1148" priority="1547" operator="equal">
      <formula>"Leve"</formula>
    </cfRule>
  </conditionalFormatting>
  <conditionalFormatting sqref="BN184:BN185">
    <cfRule type="cellIs" dxfId="1147" priority="1538" operator="equal">
      <formula>"Catastrófico"</formula>
    </cfRule>
    <cfRule type="cellIs" dxfId="1146" priority="1539" operator="equal">
      <formula>"Mayor"</formula>
    </cfRule>
    <cfRule type="cellIs" dxfId="1145" priority="1540" operator="equal">
      <formula>"Moderado"</formula>
    </cfRule>
    <cfRule type="cellIs" dxfId="1144" priority="1541" operator="equal">
      <formula>"Menor"</formula>
    </cfRule>
    <cfRule type="cellIs" dxfId="1143" priority="1542" operator="equal">
      <formula>"Leve"</formula>
    </cfRule>
  </conditionalFormatting>
  <conditionalFormatting sqref="BJ201">
    <cfRule type="cellIs" dxfId="1142" priority="1533" operator="equal">
      <formula>"Catastrófico"</formula>
    </cfRule>
    <cfRule type="cellIs" dxfId="1141" priority="1534" operator="equal">
      <formula>"Mayor"</formula>
    </cfRule>
    <cfRule type="cellIs" dxfId="1140" priority="1535" operator="equal">
      <formula>"Moderado"</formula>
    </cfRule>
    <cfRule type="cellIs" dxfId="1139" priority="1536" operator="equal">
      <formula>"Menor"</formula>
    </cfRule>
    <cfRule type="cellIs" dxfId="1138" priority="1537" operator="equal">
      <formula>"Leve"</formula>
    </cfRule>
  </conditionalFormatting>
  <conditionalFormatting sqref="BK201">
    <cfRule type="cellIs" dxfId="1137" priority="1529" operator="equal">
      <formula>"Extremo"</formula>
    </cfRule>
    <cfRule type="cellIs" dxfId="1136" priority="1530" operator="equal">
      <formula>"Alto"</formula>
    </cfRule>
    <cfRule type="cellIs" dxfId="1135" priority="1531" operator="equal">
      <formula>"Moderado"</formula>
    </cfRule>
    <cfRule type="cellIs" dxfId="1134" priority="1532" operator="equal">
      <formula>"Bajo"</formula>
    </cfRule>
  </conditionalFormatting>
  <conditionalFormatting sqref="BJ207">
    <cfRule type="cellIs" dxfId="1133" priority="1514" operator="equal">
      <formula>"Catastrófico"</formula>
    </cfRule>
    <cfRule type="cellIs" dxfId="1132" priority="1515" operator="equal">
      <formula>"Mayor"</formula>
    </cfRule>
    <cfRule type="cellIs" dxfId="1131" priority="1516" operator="equal">
      <formula>"Moderado"</formula>
    </cfRule>
    <cfRule type="cellIs" dxfId="1130" priority="1517" operator="equal">
      <formula>"Menor"</formula>
    </cfRule>
    <cfRule type="cellIs" dxfId="1129" priority="1518" operator="equal">
      <formula>"Leve"</formula>
    </cfRule>
  </conditionalFormatting>
  <conditionalFormatting sqref="BK207">
    <cfRule type="cellIs" dxfId="1128" priority="1510" operator="equal">
      <formula>"Extremo"</formula>
    </cfRule>
    <cfRule type="cellIs" dxfId="1127" priority="1511" operator="equal">
      <formula>"Alto"</formula>
    </cfRule>
    <cfRule type="cellIs" dxfId="1126" priority="1512" operator="equal">
      <formula>"Moderado"</formula>
    </cfRule>
    <cfRule type="cellIs" dxfId="1125" priority="1513" operator="equal">
      <formula>"Bajo"</formula>
    </cfRule>
  </conditionalFormatting>
  <conditionalFormatting sqref="BJ213">
    <cfRule type="cellIs" dxfId="1124" priority="1495" operator="equal">
      <formula>"Catastrófico"</formula>
    </cfRule>
    <cfRule type="cellIs" dxfId="1123" priority="1496" operator="equal">
      <formula>"Mayor"</formula>
    </cfRule>
    <cfRule type="cellIs" dxfId="1122" priority="1497" operator="equal">
      <formula>"Moderado"</formula>
    </cfRule>
    <cfRule type="cellIs" dxfId="1121" priority="1498" operator="equal">
      <formula>"Menor"</formula>
    </cfRule>
    <cfRule type="cellIs" dxfId="1120" priority="1499" operator="equal">
      <formula>"Leve"</formula>
    </cfRule>
  </conditionalFormatting>
  <conditionalFormatting sqref="BK213">
    <cfRule type="cellIs" dxfId="1119" priority="1491" operator="equal">
      <formula>"Extremo"</formula>
    </cfRule>
    <cfRule type="cellIs" dxfId="1118" priority="1492" operator="equal">
      <formula>"Alto"</formula>
    </cfRule>
    <cfRule type="cellIs" dxfId="1117" priority="1493" operator="equal">
      <formula>"Moderado"</formula>
    </cfRule>
    <cfRule type="cellIs" dxfId="1116" priority="1494" operator="equal">
      <formula>"Bajo"</formula>
    </cfRule>
  </conditionalFormatting>
  <conditionalFormatting sqref="BL195 BL201 BL207 BL213">
    <cfRule type="cellIs" dxfId="1115" priority="1476" operator="equal">
      <formula>"Catastrófico"</formula>
    </cfRule>
    <cfRule type="cellIs" dxfId="1114" priority="1477" operator="equal">
      <formula>"Mayor"</formula>
    </cfRule>
    <cfRule type="cellIs" dxfId="1113" priority="1478" operator="equal">
      <formula>"Moderado"</formula>
    </cfRule>
    <cfRule type="cellIs" dxfId="1112" priority="1479" operator="equal">
      <formula>"Menor"</formula>
    </cfRule>
    <cfRule type="cellIs" dxfId="1111" priority="1480" operator="equal">
      <formula>"Leve"</formula>
    </cfRule>
  </conditionalFormatting>
  <conditionalFormatting sqref="BN195 BN201 BN207 BN213">
    <cfRule type="cellIs" dxfId="1110" priority="1471" operator="equal">
      <formula>"Catastrófico"</formula>
    </cfRule>
    <cfRule type="cellIs" dxfId="1109" priority="1472" operator="equal">
      <formula>"Mayor"</formula>
    </cfRule>
    <cfRule type="cellIs" dxfId="1108" priority="1473" operator="equal">
      <formula>"Moderado"</formula>
    </cfRule>
    <cfRule type="cellIs" dxfId="1107" priority="1474" operator="equal">
      <formula>"Menor"</formula>
    </cfRule>
    <cfRule type="cellIs" dxfId="1106" priority="1475" operator="equal">
      <formula>"Leve"</formula>
    </cfRule>
  </conditionalFormatting>
  <conditionalFormatting sqref="BQ195:BR195">
    <cfRule type="cellIs" dxfId="1105" priority="1466" operator="equal">
      <formula>"Catastrófico"</formula>
    </cfRule>
    <cfRule type="cellIs" dxfId="1104" priority="1467" operator="equal">
      <formula>"Mayor"</formula>
    </cfRule>
    <cfRule type="cellIs" dxfId="1103" priority="1468" operator="equal">
      <formula>"Moderado"</formula>
    </cfRule>
    <cfRule type="cellIs" dxfId="1102" priority="1469" operator="equal">
      <formula>"Menor"</formula>
    </cfRule>
    <cfRule type="cellIs" dxfId="1101" priority="1470" operator="equal">
      <formula>"Leve"</formula>
    </cfRule>
  </conditionalFormatting>
  <conditionalFormatting sqref="BO195">
    <cfRule type="cellIs" dxfId="1100" priority="1461" operator="equal">
      <formula>"Catastrófico"</formula>
    </cfRule>
    <cfRule type="cellIs" dxfId="1099" priority="1462" operator="equal">
      <formula>"Mayor"</formula>
    </cfRule>
    <cfRule type="cellIs" dxfId="1098" priority="1463" operator="equal">
      <formula>"Moderado"</formula>
    </cfRule>
    <cfRule type="cellIs" dxfId="1097" priority="1464" operator="equal">
      <formula>"Menor"</formula>
    </cfRule>
    <cfRule type="cellIs" dxfId="1096" priority="1465" operator="equal">
      <formula>"Leve"</formula>
    </cfRule>
  </conditionalFormatting>
  <conditionalFormatting sqref="BP195">
    <cfRule type="cellIs" dxfId="1095" priority="1456" operator="equal">
      <formula>"Catastrófico"</formula>
    </cfRule>
    <cfRule type="cellIs" dxfId="1094" priority="1457" operator="equal">
      <formula>"Mayor"</formula>
    </cfRule>
    <cfRule type="cellIs" dxfId="1093" priority="1458" operator="equal">
      <formula>"Moderado"</formula>
    </cfRule>
    <cfRule type="cellIs" dxfId="1092" priority="1459" operator="equal">
      <formula>"Menor"</formula>
    </cfRule>
    <cfRule type="cellIs" dxfId="1091" priority="1460" operator="equal">
      <formula>"Leve"</formula>
    </cfRule>
  </conditionalFormatting>
  <conditionalFormatting sqref="BO201">
    <cfRule type="cellIs" dxfId="1090" priority="1451" operator="equal">
      <formula>"Catastrófico"</formula>
    </cfRule>
    <cfRule type="cellIs" dxfId="1089" priority="1452" operator="equal">
      <formula>"Mayor"</formula>
    </cfRule>
    <cfRule type="cellIs" dxfId="1088" priority="1453" operator="equal">
      <formula>"Moderado"</formula>
    </cfRule>
    <cfRule type="cellIs" dxfId="1087" priority="1454" operator="equal">
      <formula>"Menor"</formula>
    </cfRule>
    <cfRule type="cellIs" dxfId="1086" priority="1455" operator="equal">
      <formula>"Leve"</formula>
    </cfRule>
  </conditionalFormatting>
  <conditionalFormatting sqref="BP201">
    <cfRule type="cellIs" dxfId="1085" priority="1446" operator="equal">
      <formula>"Catastrófico"</formula>
    </cfRule>
    <cfRule type="cellIs" dxfId="1084" priority="1447" operator="equal">
      <formula>"Mayor"</formula>
    </cfRule>
    <cfRule type="cellIs" dxfId="1083" priority="1448" operator="equal">
      <formula>"Moderado"</formula>
    </cfRule>
    <cfRule type="cellIs" dxfId="1082" priority="1449" operator="equal">
      <formula>"Menor"</formula>
    </cfRule>
    <cfRule type="cellIs" dxfId="1081" priority="1450" operator="equal">
      <formula>"Leve"</formula>
    </cfRule>
  </conditionalFormatting>
  <conditionalFormatting sqref="BQ201">
    <cfRule type="cellIs" dxfId="1080" priority="1441" operator="equal">
      <formula>"Catastrófico"</formula>
    </cfRule>
    <cfRule type="cellIs" dxfId="1079" priority="1442" operator="equal">
      <formula>"Mayor"</formula>
    </cfRule>
    <cfRule type="cellIs" dxfId="1078" priority="1443" operator="equal">
      <formula>"Moderado"</formula>
    </cfRule>
    <cfRule type="cellIs" dxfId="1077" priority="1444" operator="equal">
      <formula>"Menor"</formula>
    </cfRule>
    <cfRule type="cellIs" dxfId="1076" priority="1445" operator="equal">
      <formula>"Leve"</formula>
    </cfRule>
  </conditionalFormatting>
  <conditionalFormatting sqref="BR201">
    <cfRule type="cellIs" dxfId="1075" priority="1436" operator="equal">
      <formula>"Catastrófico"</formula>
    </cfRule>
    <cfRule type="cellIs" dxfId="1074" priority="1437" operator="equal">
      <formula>"Mayor"</formula>
    </cfRule>
    <cfRule type="cellIs" dxfId="1073" priority="1438" operator="equal">
      <formula>"Moderado"</formula>
    </cfRule>
    <cfRule type="cellIs" dxfId="1072" priority="1439" operator="equal">
      <formula>"Menor"</formula>
    </cfRule>
    <cfRule type="cellIs" dxfId="1071" priority="1440" operator="equal">
      <formula>"Leve"</formula>
    </cfRule>
  </conditionalFormatting>
  <conditionalFormatting sqref="BQ207:BR207">
    <cfRule type="cellIs" dxfId="1070" priority="1431" operator="equal">
      <formula>"Catastrófico"</formula>
    </cfRule>
    <cfRule type="cellIs" dxfId="1069" priority="1432" operator="equal">
      <formula>"Mayor"</formula>
    </cfRule>
    <cfRule type="cellIs" dxfId="1068" priority="1433" operator="equal">
      <formula>"Moderado"</formula>
    </cfRule>
    <cfRule type="cellIs" dxfId="1067" priority="1434" operator="equal">
      <formula>"Menor"</formula>
    </cfRule>
    <cfRule type="cellIs" dxfId="1066" priority="1435" operator="equal">
      <formula>"Leve"</formula>
    </cfRule>
  </conditionalFormatting>
  <conditionalFormatting sqref="BO207">
    <cfRule type="cellIs" dxfId="1065" priority="1426" operator="equal">
      <formula>"Catastrófico"</formula>
    </cfRule>
    <cfRule type="cellIs" dxfId="1064" priority="1427" operator="equal">
      <formula>"Mayor"</formula>
    </cfRule>
    <cfRule type="cellIs" dxfId="1063" priority="1428" operator="equal">
      <formula>"Moderado"</formula>
    </cfRule>
    <cfRule type="cellIs" dxfId="1062" priority="1429" operator="equal">
      <formula>"Menor"</formula>
    </cfRule>
    <cfRule type="cellIs" dxfId="1061" priority="1430" operator="equal">
      <formula>"Leve"</formula>
    </cfRule>
  </conditionalFormatting>
  <conditionalFormatting sqref="BP207">
    <cfRule type="cellIs" dxfId="1060" priority="1421" operator="equal">
      <formula>"Catastrófico"</formula>
    </cfRule>
    <cfRule type="cellIs" dxfId="1059" priority="1422" operator="equal">
      <formula>"Mayor"</formula>
    </cfRule>
    <cfRule type="cellIs" dxfId="1058" priority="1423" operator="equal">
      <formula>"Moderado"</formula>
    </cfRule>
    <cfRule type="cellIs" dxfId="1057" priority="1424" operator="equal">
      <formula>"Menor"</formula>
    </cfRule>
    <cfRule type="cellIs" dxfId="1056" priority="1425" operator="equal">
      <formula>"Leve"</formula>
    </cfRule>
  </conditionalFormatting>
  <conditionalFormatting sqref="BO213">
    <cfRule type="cellIs" dxfId="1055" priority="1416" operator="equal">
      <formula>"Catastrófico"</formula>
    </cfRule>
    <cfRule type="cellIs" dxfId="1054" priority="1417" operator="equal">
      <formula>"Mayor"</formula>
    </cfRule>
    <cfRule type="cellIs" dxfId="1053" priority="1418" operator="equal">
      <formula>"Moderado"</formula>
    </cfRule>
    <cfRule type="cellIs" dxfId="1052" priority="1419" operator="equal">
      <formula>"Menor"</formula>
    </cfRule>
    <cfRule type="cellIs" dxfId="1051" priority="1420" operator="equal">
      <formula>"Leve"</formula>
    </cfRule>
  </conditionalFormatting>
  <conditionalFormatting sqref="BP213">
    <cfRule type="cellIs" dxfId="1050" priority="1411" operator="equal">
      <formula>"Catastrófico"</formula>
    </cfRule>
    <cfRule type="cellIs" dxfId="1049" priority="1412" operator="equal">
      <formula>"Mayor"</formula>
    </cfRule>
    <cfRule type="cellIs" dxfId="1048" priority="1413" operator="equal">
      <formula>"Moderado"</formula>
    </cfRule>
    <cfRule type="cellIs" dxfId="1047" priority="1414" operator="equal">
      <formula>"Menor"</formula>
    </cfRule>
    <cfRule type="cellIs" dxfId="1046" priority="1415" operator="equal">
      <formula>"Leve"</formula>
    </cfRule>
  </conditionalFormatting>
  <conditionalFormatting sqref="BQ213">
    <cfRule type="cellIs" dxfId="1045" priority="1406" operator="equal">
      <formula>"Catastrófico"</formula>
    </cfRule>
    <cfRule type="cellIs" dxfId="1044" priority="1407" operator="equal">
      <formula>"Mayor"</formula>
    </cfRule>
    <cfRule type="cellIs" dxfId="1043" priority="1408" operator="equal">
      <formula>"Moderado"</formula>
    </cfRule>
    <cfRule type="cellIs" dxfId="1042" priority="1409" operator="equal">
      <formula>"Menor"</formula>
    </cfRule>
    <cfRule type="cellIs" dxfId="1041" priority="1410" operator="equal">
      <formula>"Leve"</formula>
    </cfRule>
  </conditionalFormatting>
  <conditionalFormatting sqref="BR213">
    <cfRule type="cellIs" dxfId="1040" priority="1401" operator="equal">
      <formula>"Catastrófico"</formula>
    </cfRule>
    <cfRule type="cellIs" dxfId="1039" priority="1402" operator="equal">
      <formula>"Mayor"</formula>
    </cfRule>
    <cfRule type="cellIs" dxfId="1038" priority="1403" operator="equal">
      <formula>"Moderado"</formula>
    </cfRule>
    <cfRule type="cellIs" dxfId="1037" priority="1404" operator="equal">
      <formula>"Menor"</formula>
    </cfRule>
    <cfRule type="cellIs" dxfId="1036" priority="1405" operator="equal">
      <formula>"Leve"</formula>
    </cfRule>
  </conditionalFormatting>
  <conditionalFormatting sqref="CR201">
    <cfRule type="cellIs" dxfId="1035" priority="1396" operator="equal">
      <formula>"Catastrófico"</formula>
    </cfRule>
    <cfRule type="cellIs" dxfId="1034" priority="1397" operator="equal">
      <formula>"Mayor"</formula>
    </cfRule>
    <cfRule type="cellIs" dxfId="1033" priority="1398" operator="equal">
      <formula>"Moderado"</formula>
    </cfRule>
    <cfRule type="cellIs" dxfId="1032" priority="1399" operator="equal">
      <formula>"Menor"</formula>
    </cfRule>
    <cfRule type="cellIs" dxfId="1031" priority="1400" operator="equal">
      <formula>"Leve"</formula>
    </cfRule>
  </conditionalFormatting>
  <conditionalFormatting sqref="BQ15:BR15">
    <cfRule type="cellIs" dxfId="1030" priority="1391" operator="equal">
      <formula>"Catastrófico"</formula>
    </cfRule>
    <cfRule type="cellIs" dxfId="1029" priority="1392" operator="equal">
      <formula>"Mayor"</formula>
    </cfRule>
    <cfRule type="cellIs" dxfId="1028" priority="1393" operator="equal">
      <formula>"Moderado"</formula>
    </cfRule>
    <cfRule type="cellIs" dxfId="1027" priority="1394" operator="equal">
      <formula>"Menor"</formula>
    </cfRule>
    <cfRule type="cellIs" dxfId="1026" priority="1395" operator="equal">
      <formula>"Leve"</formula>
    </cfRule>
  </conditionalFormatting>
  <conditionalFormatting sqref="CB147:CG147 CB207:CH207 CB153:CG153 CB213:CH213 CB129:CI129 CB45:CI45 CB51:CI51 CF57 CH57 CD57 CB57 CB159:CI159 CC165:CE165 CG165 CI165 CB183:CI183">
    <cfRule type="cellIs" dxfId="1025" priority="1386" operator="equal">
      <formula>"Catastrófico"</formula>
    </cfRule>
    <cfRule type="cellIs" dxfId="1024" priority="1387" operator="equal">
      <formula>"Mayor"</formula>
    </cfRule>
    <cfRule type="cellIs" dxfId="1023" priority="1388" operator="equal">
      <formula>"Moderado"</formula>
    </cfRule>
    <cfRule type="cellIs" dxfId="1022" priority="1389" operator="equal">
      <formula>"Menor"</formula>
    </cfRule>
    <cfRule type="cellIs" dxfId="1021" priority="1390" operator="equal">
      <formula>"Leve"</formula>
    </cfRule>
  </conditionalFormatting>
  <conditionalFormatting sqref="CD130">
    <cfRule type="cellIs" dxfId="1020" priority="1361" operator="equal">
      <formula>"Catastrófico"</formula>
    </cfRule>
    <cfRule type="cellIs" dxfId="1019" priority="1362" operator="equal">
      <formula>"Mayor"</formula>
    </cfRule>
    <cfRule type="cellIs" dxfId="1018" priority="1363" operator="equal">
      <formula>"Moderado"</formula>
    </cfRule>
    <cfRule type="cellIs" dxfId="1017" priority="1364" operator="equal">
      <formula>"Menor"</formula>
    </cfRule>
    <cfRule type="cellIs" dxfId="1016" priority="1365" operator="equal">
      <formula>"Leve"</formula>
    </cfRule>
  </conditionalFormatting>
  <conditionalFormatting sqref="CC52">
    <cfRule type="cellIs" dxfId="1015" priority="1356" operator="equal">
      <formula>"Catastrófico"</formula>
    </cfRule>
    <cfRule type="cellIs" dxfId="1014" priority="1357" operator="equal">
      <formula>"Mayor"</formula>
    </cfRule>
    <cfRule type="cellIs" dxfId="1013" priority="1358" operator="equal">
      <formula>"Moderado"</formula>
    </cfRule>
    <cfRule type="cellIs" dxfId="1012" priority="1359" operator="equal">
      <formula>"Menor"</formula>
    </cfRule>
    <cfRule type="cellIs" dxfId="1011" priority="1360" operator="equal">
      <formula>"Leve"</formula>
    </cfRule>
  </conditionalFormatting>
  <conditionalFormatting sqref="CE52">
    <cfRule type="cellIs" dxfId="1010" priority="1321" operator="equal">
      <formula>"Catastrófico"</formula>
    </cfRule>
    <cfRule type="cellIs" dxfId="1009" priority="1322" operator="equal">
      <formula>"Mayor"</formula>
    </cfRule>
    <cfRule type="cellIs" dxfId="1008" priority="1323" operator="equal">
      <formula>"Moderado"</formula>
    </cfRule>
    <cfRule type="cellIs" dxfId="1007" priority="1324" operator="equal">
      <formula>"Menor"</formula>
    </cfRule>
    <cfRule type="cellIs" dxfId="1006" priority="1325" operator="equal">
      <formula>"Leve"</formula>
    </cfRule>
  </conditionalFormatting>
  <conditionalFormatting sqref="CG52">
    <cfRule type="cellIs" dxfId="1005" priority="1316" operator="equal">
      <formula>"Catastrófico"</formula>
    </cfRule>
    <cfRule type="cellIs" dxfId="1004" priority="1317" operator="equal">
      <formula>"Mayor"</formula>
    </cfRule>
    <cfRule type="cellIs" dxfId="1003" priority="1318" operator="equal">
      <formula>"Moderado"</formula>
    </cfRule>
    <cfRule type="cellIs" dxfId="1002" priority="1319" operator="equal">
      <formula>"Menor"</formula>
    </cfRule>
    <cfRule type="cellIs" dxfId="1001" priority="1320" operator="equal">
      <formula>"Leve"</formula>
    </cfRule>
  </conditionalFormatting>
  <conditionalFormatting sqref="CI52">
    <cfRule type="cellIs" dxfId="1000" priority="1311" operator="equal">
      <formula>"Catastrófico"</formula>
    </cfRule>
    <cfRule type="cellIs" dxfId="999" priority="1312" operator="equal">
      <formula>"Mayor"</formula>
    </cfRule>
    <cfRule type="cellIs" dxfId="998" priority="1313" operator="equal">
      <formula>"Moderado"</formula>
    </cfRule>
    <cfRule type="cellIs" dxfId="997" priority="1314" operator="equal">
      <formula>"Menor"</formula>
    </cfRule>
    <cfRule type="cellIs" dxfId="996" priority="1315" operator="equal">
      <formula>"Leve"</formula>
    </cfRule>
  </conditionalFormatting>
  <conditionalFormatting sqref="CC53">
    <cfRule type="cellIs" dxfId="995" priority="1306" operator="equal">
      <formula>"Catastrófico"</formula>
    </cfRule>
    <cfRule type="cellIs" dxfId="994" priority="1307" operator="equal">
      <formula>"Mayor"</formula>
    </cfRule>
    <cfRule type="cellIs" dxfId="993" priority="1308" operator="equal">
      <formula>"Moderado"</formula>
    </cfRule>
    <cfRule type="cellIs" dxfId="992" priority="1309" operator="equal">
      <formula>"Menor"</formula>
    </cfRule>
    <cfRule type="cellIs" dxfId="991" priority="1310" operator="equal">
      <formula>"Leve"</formula>
    </cfRule>
  </conditionalFormatting>
  <conditionalFormatting sqref="CE53">
    <cfRule type="cellIs" dxfId="990" priority="1301" operator="equal">
      <formula>"Catastrófico"</formula>
    </cfRule>
    <cfRule type="cellIs" dxfId="989" priority="1302" operator="equal">
      <formula>"Mayor"</formula>
    </cfRule>
    <cfRule type="cellIs" dxfId="988" priority="1303" operator="equal">
      <formula>"Moderado"</formula>
    </cfRule>
    <cfRule type="cellIs" dxfId="987" priority="1304" operator="equal">
      <formula>"Menor"</formula>
    </cfRule>
    <cfRule type="cellIs" dxfId="986" priority="1305" operator="equal">
      <formula>"Leve"</formula>
    </cfRule>
  </conditionalFormatting>
  <conditionalFormatting sqref="CG53">
    <cfRule type="cellIs" dxfId="985" priority="1296" operator="equal">
      <formula>"Catastrófico"</formula>
    </cfRule>
    <cfRule type="cellIs" dxfId="984" priority="1297" operator="equal">
      <formula>"Mayor"</formula>
    </cfRule>
    <cfRule type="cellIs" dxfId="983" priority="1298" operator="equal">
      <formula>"Moderado"</formula>
    </cfRule>
    <cfRule type="cellIs" dxfId="982" priority="1299" operator="equal">
      <formula>"Menor"</formula>
    </cfRule>
    <cfRule type="cellIs" dxfId="981" priority="1300" operator="equal">
      <formula>"Leve"</formula>
    </cfRule>
  </conditionalFormatting>
  <conditionalFormatting sqref="CI53">
    <cfRule type="cellIs" dxfId="980" priority="1291" operator="equal">
      <formula>"Catastrófico"</formula>
    </cfRule>
    <cfRule type="cellIs" dxfId="979" priority="1292" operator="equal">
      <formula>"Mayor"</formula>
    </cfRule>
    <cfRule type="cellIs" dxfId="978" priority="1293" operator="equal">
      <formula>"Moderado"</formula>
    </cfRule>
    <cfRule type="cellIs" dxfId="977" priority="1294" operator="equal">
      <formula>"Menor"</formula>
    </cfRule>
    <cfRule type="cellIs" dxfId="976" priority="1295" operator="equal">
      <formula>"Leve"</formula>
    </cfRule>
  </conditionalFormatting>
  <conditionalFormatting sqref="CC57">
    <cfRule type="cellIs" dxfId="975" priority="1286" operator="equal">
      <formula>"Catastrófico"</formula>
    </cfRule>
    <cfRule type="cellIs" dxfId="974" priority="1287" operator="equal">
      <formula>"Mayor"</formula>
    </cfRule>
    <cfRule type="cellIs" dxfId="973" priority="1288" operator="equal">
      <formula>"Moderado"</formula>
    </cfRule>
    <cfRule type="cellIs" dxfId="972" priority="1289" operator="equal">
      <formula>"Menor"</formula>
    </cfRule>
    <cfRule type="cellIs" dxfId="971" priority="1290" operator="equal">
      <formula>"Leve"</formula>
    </cfRule>
  </conditionalFormatting>
  <conditionalFormatting sqref="CE57">
    <cfRule type="cellIs" dxfId="970" priority="1281" operator="equal">
      <formula>"Catastrófico"</formula>
    </cfRule>
    <cfRule type="cellIs" dxfId="969" priority="1282" operator="equal">
      <formula>"Mayor"</formula>
    </cfRule>
    <cfRule type="cellIs" dxfId="968" priority="1283" operator="equal">
      <formula>"Moderado"</formula>
    </cfRule>
    <cfRule type="cellIs" dxfId="967" priority="1284" operator="equal">
      <formula>"Menor"</formula>
    </cfRule>
    <cfRule type="cellIs" dxfId="966" priority="1285" operator="equal">
      <formula>"Leve"</formula>
    </cfRule>
  </conditionalFormatting>
  <conditionalFormatting sqref="CG57">
    <cfRule type="cellIs" dxfId="965" priority="1276" operator="equal">
      <formula>"Catastrófico"</formula>
    </cfRule>
    <cfRule type="cellIs" dxfId="964" priority="1277" operator="equal">
      <formula>"Mayor"</formula>
    </cfRule>
    <cfRule type="cellIs" dxfId="963" priority="1278" operator="equal">
      <formula>"Moderado"</formula>
    </cfRule>
    <cfRule type="cellIs" dxfId="962" priority="1279" operator="equal">
      <formula>"Menor"</formula>
    </cfRule>
    <cfRule type="cellIs" dxfId="961" priority="1280" operator="equal">
      <formula>"Leve"</formula>
    </cfRule>
  </conditionalFormatting>
  <conditionalFormatting sqref="CI57">
    <cfRule type="cellIs" dxfId="960" priority="1271" operator="equal">
      <formula>"Catastrófico"</formula>
    </cfRule>
    <cfRule type="cellIs" dxfId="959" priority="1272" operator="equal">
      <formula>"Mayor"</formula>
    </cfRule>
    <cfRule type="cellIs" dxfId="958" priority="1273" operator="equal">
      <formula>"Moderado"</formula>
    </cfRule>
    <cfRule type="cellIs" dxfId="957" priority="1274" operator="equal">
      <formula>"Menor"</formula>
    </cfRule>
    <cfRule type="cellIs" dxfId="956" priority="1275" operator="equal">
      <formula>"Leve"</formula>
    </cfRule>
  </conditionalFormatting>
  <conditionalFormatting sqref="CE166:CI166 CB166:CC166">
    <cfRule type="cellIs" dxfId="955" priority="1266" operator="equal">
      <formula>"Catastrófico"</formula>
    </cfRule>
    <cfRule type="cellIs" dxfId="954" priority="1267" operator="equal">
      <formula>"Mayor"</formula>
    </cfRule>
    <cfRule type="cellIs" dxfId="953" priority="1268" operator="equal">
      <formula>"Moderado"</formula>
    </cfRule>
    <cfRule type="cellIs" dxfId="952" priority="1269" operator="equal">
      <formula>"Menor"</formula>
    </cfRule>
    <cfRule type="cellIs" dxfId="951" priority="1270" operator="equal">
      <formula>"Leve"</formula>
    </cfRule>
  </conditionalFormatting>
  <conditionalFormatting sqref="CC167:CE167 CI167 CG167">
    <cfRule type="cellIs" dxfId="950" priority="1261" operator="equal">
      <formula>"Catastrófico"</formula>
    </cfRule>
    <cfRule type="cellIs" dxfId="949" priority="1262" operator="equal">
      <formula>"Mayor"</formula>
    </cfRule>
    <cfRule type="cellIs" dxfId="948" priority="1263" operator="equal">
      <formula>"Moderado"</formula>
    </cfRule>
    <cfRule type="cellIs" dxfId="947" priority="1264" operator="equal">
      <formula>"Menor"</formula>
    </cfRule>
    <cfRule type="cellIs" dxfId="946" priority="1265" operator="equal">
      <formula>"Leve"</formula>
    </cfRule>
  </conditionalFormatting>
  <conditionalFormatting sqref="CB171:CI171">
    <cfRule type="cellIs" dxfId="945" priority="1256" operator="equal">
      <formula>"Catastrófico"</formula>
    </cfRule>
    <cfRule type="cellIs" dxfId="944" priority="1257" operator="equal">
      <formula>"Mayor"</formula>
    </cfRule>
    <cfRule type="cellIs" dxfId="943" priority="1258" operator="equal">
      <formula>"Moderado"</formula>
    </cfRule>
    <cfRule type="cellIs" dxfId="942" priority="1259" operator="equal">
      <formula>"Menor"</formula>
    </cfRule>
    <cfRule type="cellIs" dxfId="941" priority="1260" operator="equal">
      <formula>"Leve"</formula>
    </cfRule>
  </conditionalFormatting>
  <conditionalFormatting sqref="CD166">
    <cfRule type="cellIs" dxfId="940" priority="1251" operator="equal">
      <formula>"Catastrófico"</formula>
    </cfRule>
    <cfRule type="cellIs" dxfId="939" priority="1252" operator="equal">
      <formula>"Mayor"</formula>
    </cfRule>
    <cfRule type="cellIs" dxfId="938" priority="1253" operator="equal">
      <formula>"Moderado"</formula>
    </cfRule>
    <cfRule type="cellIs" dxfId="937" priority="1254" operator="equal">
      <formula>"Menor"</formula>
    </cfRule>
    <cfRule type="cellIs" dxfId="936" priority="1255" operator="equal">
      <formula>"Leve"</formula>
    </cfRule>
  </conditionalFormatting>
  <conditionalFormatting sqref="CH167">
    <cfRule type="cellIs" dxfId="935" priority="1246" operator="equal">
      <formula>"Catastrófico"</formula>
    </cfRule>
    <cfRule type="cellIs" dxfId="934" priority="1247" operator="equal">
      <formula>"Mayor"</formula>
    </cfRule>
    <cfRule type="cellIs" dxfId="933" priority="1248" operator="equal">
      <formula>"Moderado"</formula>
    </cfRule>
    <cfRule type="cellIs" dxfId="932" priority="1249" operator="equal">
      <formula>"Menor"</formula>
    </cfRule>
    <cfRule type="cellIs" dxfId="931" priority="1250" operator="equal">
      <formula>"Leve"</formula>
    </cfRule>
  </conditionalFormatting>
  <conditionalFormatting sqref="CF167">
    <cfRule type="cellIs" dxfId="930" priority="1241" operator="equal">
      <formula>"Catastrófico"</formula>
    </cfRule>
    <cfRule type="cellIs" dxfId="929" priority="1242" operator="equal">
      <formula>"Mayor"</formula>
    </cfRule>
    <cfRule type="cellIs" dxfId="928" priority="1243" operator="equal">
      <formula>"Moderado"</formula>
    </cfRule>
    <cfRule type="cellIs" dxfId="927" priority="1244" operator="equal">
      <formula>"Menor"</formula>
    </cfRule>
    <cfRule type="cellIs" dxfId="926" priority="1245" operator="equal">
      <formula>"Leve"</formula>
    </cfRule>
  </conditionalFormatting>
  <conditionalFormatting sqref="CB165">
    <cfRule type="cellIs" dxfId="925" priority="1236" operator="equal">
      <formula>"Catastrófico"</formula>
    </cfRule>
    <cfRule type="cellIs" dxfId="924" priority="1237" operator="equal">
      <formula>"Mayor"</formula>
    </cfRule>
    <cfRule type="cellIs" dxfId="923" priority="1238" operator="equal">
      <formula>"Moderado"</formula>
    </cfRule>
    <cfRule type="cellIs" dxfId="922" priority="1239" operator="equal">
      <formula>"Menor"</formula>
    </cfRule>
    <cfRule type="cellIs" dxfId="921" priority="1240" operator="equal">
      <formula>"Leve"</formula>
    </cfRule>
  </conditionalFormatting>
  <conditionalFormatting sqref="CF165">
    <cfRule type="cellIs" dxfId="920" priority="1231" operator="equal">
      <formula>"Catastrófico"</formula>
    </cfRule>
    <cfRule type="cellIs" dxfId="919" priority="1232" operator="equal">
      <formula>"Mayor"</formula>
    </cfRule>
    <cfRule type="cellIs" dxfId="918" priority="1233" operator="equal">
      <formula>"Moderado"</formula>
    </cfRule>
    <cfRule type="cellIs" dxfId="917" priority="1234" operator="equal">
      <formula>"Menor"</formula>
    </cfRule>
    <cfRule type="cellIs" dxfId="916" priority="1235" operator="equal">
      <formula>"Leve"</formula>
    </cfRule>
  </conditionalFormatting>
  <conditionalFormatting sqref="CH165">
    <cfRule type="cellIs" dxfId="915" priority="1226" operator="equal">
      <formula>"Catastrófico"</formula>
    </cfRule>
    <cfRule type="cellIs" dxfId="914" priority="1227" operator="equal">
      <formula>"Mayor"</formula>
    </cfRule>
    <cfRule type="cellIs" dxfId="913" priority="1228" operator="equal">
      <formula>"Moderado"</formula>
    </cfRule>
    <cfRule type="cellIs" dxfId="912" priority="1229" operator="equal">
      <formula>"Menor"</formula>
    </cfRule>
    <cfRule type="cellIs" dxfId="911" priority="1230" operator="equal">
      <formula>"Leve"</formula>
    </cfRule>
  </conditionalFormatting>
  <conditionalFormatting sqref="CB167">
    <cfRule type="cellIs" dxfId="910" priority="1221" operator="equal">
      <formula>"Catastrófico"</formula>
    </cfRule>
    <cfRule type="cellIs" dxfId="909" priority="1222" operator="equal">
      <formula>"Mayor"</formula>
    </cfRule>
    <cfRule type="cellIs" dxfId="908" priority="1223" operator="equal">
      <formula>"Moderado"</formula>
    </cfRule>
    <cfRule type="cellIs" dxfId="907" priority="1224" operator="equal">
      <formula>"Menor"</formula>
    </cfRule>
    <cfRule type="cellIs" dxfId="906" priority="1225" operator="equal">
      <formula>"Leve"</formula>
    </cfRule>
  </conditionalFormatting>
  <conditionalFormatting sqref="CE184">
    <cfRule type="cellIs" dxfId="905" priority="891" operator="equal">
      <formula>"Catastrófico"</formula>
    </cfRule>
    <cfRule type="cellIs" dxfId="904" priority="892" operator="equal">
      <formula>"Mayor"</formula>
    </cfRule>
    <cfRule type="cellIs" dxfId="903" priority="893" operator="equal">
      <formula>"Moderado"</formula>
    </cfRule>
    <cfRule type="cellIs" dxfId="902" priority="894" operator="equal">
      <formula>"Menor"</formula>
    </cfRule>
    <cfRule type="cellIs" dxfId="901" priority="895" operator="equal">
      <formula>"Leve"</formula>
    </cfRule>
  </conditionalFormatting>
  <conditionalFormatting sqref="CC184">
    <cfRule type="cellIs" dxfId="900" priority="886" operator="equal">
      <formula>"Catastrófico"</formula>
    </cfRule>
    <cfRule type="cellIs" dxfId="899" priority="887" operator="equal">
      <formula>"Mayor"</formula>
    </cfRule>
    <cfRule type="cellIs" dxfId="898" priority="888" operator="equal">
      <formula>"Moderado"</formula>
    </cfRule>
    <cfRule type="cellIs" dxfId="897" priority="889" operator="equal">
      <formula>"Menor"</formula>
    </cfRule>
    <cfRule type="cellIs" dxfId="896" priority="890" operator="equal">
      <formula>"Leve"</formula>
    </cfRule>
  </conditionalFormatting>
  <conditionalFormatting sqref="CG184">
    <cfRule type="cellIs" dxfId="895" priority="881" operator="equal">
      <formula>"Catastrófico"</formula>
    </cfRule>
    <cfRule type="cellIs" dxfId="894" priority="882" operator="equal">
      <formula>"Mayor"</formula>
    </cfRule>
    <cfRule type="cellIs" dxfId="893" priority="883" operator="equal">
      <formula>"Moderado"</formula>
    </cfRule>
    <cfRule type="cellIs" dxfId="892" priority="884" operator="equal">
      <formula>"Menor"</formula>
    </cfRule>
    <cfRule type="cellIs" dxfId="891" priority="885" operator="equal">
      <formula>"Leve"</formula>
    </cfRule>
  </conditionalFormatting>
  <conditionalFormatting sqref="CI184">
    <cfRule type="cellIs" dxfId="890" priority="876" operator="equal">
      <formula>"Catastrófico"</formula>
    </cfRule>
    <cfRule type="cellIs" dxfId="889" priority="877" operator="equal">
      <formula>"Mayor"</formula>
    </cfRule>
    <cfRule type="cellIs" dxfId="888" priority="878" operator="equal">
      <formula>"Moderado"</formula>
    </cfRule>
    <cfRule type="cellIs" dxfId="887" priority="879" operator="equal">
      <formula>"Menor"</formula>
    </cfRule>
    <cfRule type="cellIs" dxfId="886" priority="880" operator="equal">
      <formula>"Leve"</formula>
    </cfRule>
  </conditionalFormatting>
  <conditionalFormatting sqref="CF184">
    <cfRule type="cellIs" dxfId="885" priority="871" operator="equal">
      <formula>"Catastrófico"</formula>
    </cfRule>
    <cfRule type="cellIs" dxfId="884" priority="872" operator="equal">
      <formula>"Mayor"</formula>
    </cfRule>
    <cfRule type="cellIs" dxfId="883" priority="873" operator="equal">
      <formula>"Moderado"</formula>
    </cfRule>
    <cfRule type="cellIs" dxfId="882" priority="874" operator="equal">
      <formula>"Menor"</formula>
    </cfRule>
    <cfRule type="cellIs" dxfId="881" priority="875" operator="equal">
      <formula>"Leve"</formula>
    </cfRule>
  </conditionalFormatting>
  <conditionalFormatting sqref="CC185">
    <cfRule type="cellIs" dxfId="880" priority="866" operator="equal">
      <formula>"Catastrófico"</formula>
    </cfRule>
    <cfRule type="cellIs" dxfId="879" priority="867" operator="equal">
      <formula>"Mayor"</formula>
    </cfRule>
    <cfRule type="cellIs" dxfId="878" priority="868" operator="equal">
      <formula>"Moderado"</formula>
    </cfRule>
    <cfRule type="cellIs" dxfId="877" priority="869" operator="equal">
      <formula>"Menor"</formula>
    </cfRule>
    <cfRule type="cellIs" dxfId="876" priority="870" operator="equal">
      <formula>"Leve"</formula>
    </cfRule>
  </conditionalFormatting>
  <conditionalFormatting sqref="CE185">
    <cfRule type="cellIs" dxfId="875" priority="861" operator="equal">
      <formula>"Catastrófico"</formula>
    </cfRule>
    <cfRule type="cellIs" dxfId="874" priority="862" operator="equal">
      <formula>"Mayor"</formula>
    </cfRule>
    <cfRule type="cellIs" dxfId="873" priority="863" operator="equal">
      <formula>"Moderado"</formula>
    </cfRule>
    <cfRule type="cellIs" dxfId="872" priority="864" operator="equal">
      <formula>"Menor"</formula>
    </cfRule>
    <cfRule type="cellIs" dxfId="871" priority="865" operator="equal">
      <formula>"Leve"</formula>
    </cfRule>
  </conditionalFormatting>
  <conditionalFormatting sqref="CI185">
    <cfRule type="cellIs" dxfId="870" priority="856" operator="equal">
      <formula>"Catastrófico"</formula>
    </cfRule>
    <cfRule type="cellIs" dxfId="869" priority="857" operator="equal">
      <formula>"Mayor"</formula>
    </cfRule>
    <cfRule type="cellIs" dxfId="868" priority="858" operator="equal">
      <formula>"Moderado"</formula>
    </cfRule>
    <cfRule type="cellIs" dxfId="867" priority="859" operator="equal">
      <formula>"Menor"</formula>
    </cfRule>
    <cfRule type="cellIs" dxfId="866" priority="860" operator="equal">
      <formula>"Leve"</formula>
    </cfRule>
  </conditionalFormatting>
  <conditionalFormatting sqref="CG185">
    <cfRule type="cellIs" dxfId="865" priority="851" operator="equal">
      <formula>"Catastrófico"</formula>
    </cfRule>
    <cfRule type="cellIs" dxfId="864" priority="852" operator="equal">
      <formula>"Mayor"</formula>
    </cfRule>
    <cfRule type="cellIs" dxfId="863" priority="853" operator="equal">
      <formula>"Moderado"</formula>
    </cfRule>
    <cfRule type="cellIs" dxfId="862" priority="854" operator="equal">
      <formula>"Menor"</formula>
    </cfRule>
    <cfRule type="cellIs" dxfId="861" priority="855" operator="equal">
      <formula>"Leve"</formula>
    </cfRule>
  </conditionalFormatting>
  <conditionalFormatting sqref="CH185">
    <cfRule type="cellIs" dxfId="860" priority="846" operator="equal">
      <formula>"Catastrófico"</formula>
    </cfRule>
    <cfRule type="cellIs" dxfId="859" priority="847" operator="equal">
      <formula>"Mayor"</formula>
    </cfRule>
    <cfRule type="cellIs" dxfId="858" priority="848" operator="equal">
      <formula>"Moderado"</formula>
    </cfRule>
    <cfRule type="cellIs" dxfId="857" priority="849" operator="equal">
      <formula>"Menor"</formula>
    </cfRule>
    <cfRule type="cellIs" dxfId="856" priority="850" operator="equal">
      <formula>"Leve"</formula>
    </cfRule>
  </conditionalFormatting>
  <conditionalFormatting sqref="CC160">
    <cfRule type="cellIs" dxfId="855" priority="841" operator="equal">
      <formula>"Catastrófico"</formula>
    </cfRule>
    <cfRule type="cellIs" dxfId="854" priority="842" operator="equal">
      <formula>"Mayor"</formula>
    </cfRule>
    <cfRule type="cellIs" dxfId="853" priority="843" operator="equal">
      <formula>"Moderado"</formula>
    </cfRule>
    <cfRule type="cellIs" dxfId="852" priority="844" operator="equal">
      <formula>"Menor"</formula>
    </cfRule>
    <cfRule type="cellIs" dxfId="851" priority="845" operator="equal">
      <formula>"Leve"</formula>
    </cfRule>
  </conditionalFormatting>
  <conditionalFormatting sqref="CG160">
    <cfRule type="cellIs" dxfId="850" priority="836" operator="equal">
      <formula>"Catastrófico"</formula>
    </cfRule>
    <cfRule type="cellIs" dxfId="849" priority="837" operator="equal">
      <formula>"Mayor"</formula>
    </cfRule>
    <cfRule type="cellIs" dxfId="848" priority="838" operator="equal">
      <formula>"Moderado"</formula>
    </cfRule>
    <cfRule type="cellIs" dxfId="847" priority="839" operator="equal">
      <formula>"Menor"</formula>
    </cfRule>
    <cfRule type="cellIs" dxfId="846" priority="840" operator="equal">
      <formula>"Leve"</formula>
    </cfRule>
  </conditionalFormatting>
  <conditionalFormatting sqref="CI160">
    <cfRule type="cellIs" dxfId="845" priority="831" operator="equal">
      <formula>"Catastrófico"</formula>
    </cfRule>
    <cfRule type="cellIs" dxfId="844" priority="832" operator="equal">
      <formula>"Mayor"</formula>
    </cfRule>
    <cfRule type="cellIs" dxfId="843" priority="833" operator="equal">
      <formula>"Moderado"</formula>
    </cfRule>
    <cfRule type="cellIs" dxfId="842" priority="834" operator="equal">
      <formula>"Menor"</formula>
    </cfRule>
    <cfRule type="cellIs" dxfId="841" priority="835" operator="equal">
      <formula>"Leve"</formula>
    </cfRule>
  </conditionalFormatting>
  <conditionalFormatting sqref="CB9 CD9:CI9">
    <cfRule type="cellIs" dxfId="840" priority="826" operator="equal">
      <formula>"Catastrófico"</formula>
    </cfRule>
    <cfRule type="cellIs" dxfId="839" priority="827" operator="equal">
      <formula>"Mayor"</formula>
    </cfRule>
    <cfRule type="cellIs" dxfId="838" priority="828" operator="equal">
      <formula>"Moderado"</formula>
    </cfRule>
    <cfRule type="cellIs" dxfId="837" priority="829" operator="equal">
      <formula>"Menor"</formula>
    </cfRule>
    <cfRule type="cellIs" dxfId="836" priority="830" operator="equal">
      <formula>"Leve"</formula>
    </cfRule>
  </conditionalFormatting>
  <conditionalFormatting sqref="CB15 CD15:CI15">
    <cfRule type="cellIs" dxfId="835" priority="821" operator="equal">
      <formula>"Catastrófico"</formula>
    </cfRule>
    <cfRule type="cellIs" dxfId="834" priority="822" operator="equal">
      <formula>"Mayor"</formula>
    </cfRule>
    <cfRule type="cellIs" dxfId="833" priority="823" operator="equal">
      <formula>"Moderado"</formula>
    </cfRule>
    <cfRule type="cellIs" dxfId="832" priority="824" operator="equal">
      <formula>"Menor"</formula>
    </cfRule>
    <cfRule type="cellIs" dxfId="831" priority="825" operator="equal">
      <formula>"Leve"</formula>
    </cfRule>
  </conditionalFormatting>
  <conditionalFormatting sqref="CE16">
    <cfRule type="cellIs" dxfId="830" priority="816" operator="equal">
      <formula>"Catastrófico"</formula>
    </cfRule>
    <cfRule type="cellIs" dxfId="829" priority="817" operator="equal">
      <formula>"Mayor"</formula>
    </cfRule>
    <cfRule type="cellIs" dxfId="828" priority="818" operator="equal">
      <formula>"Moderado"</formula>
    </cfRule>
    <cfRule type="cellIs" dxfId="827" priority="819" operator="equal">
      <formula>"Menor"</formula>
    </cfRule>
    <cfRule type="cellIs" dxfId="826" priority="820" operator="equal">
      <formula>"Leve"</formula>
    </cfRule>
  </conditionalFormatting>
  <conditionalFormatting sqref="CG16">
    <cfRule type="cellIs" dxfId="825" priority="811" operator="equal">
      <formula>"Catastrófico"</formula>
    </cfRule>
    <cfRule type="cellIs" dxfId="824" priority="812" operator="equal">
      <formula>"Mayor"</formula>
    </cfRule>
    <cfRule type="cellIs" dxfId="823" priority="813" operator="equal">
      <formula>"Moderado"</formula>
    </cfRule>
    <cfRule type="cellIs" dxfId="822" priority="814" operator="equal">
      <formula>"Menor"</formula>
    </cfRule>
    <cfRule type="cellIs" dxfId="821" priority="815" operator="equal">
      <formula>"Leve"</formula>
    </cfRule>
  </conditionalFormatting>
  <conditionalFormatting sqref="CB21 CD21:CI21">
    <cfRule type="cellIs" dxfId="820" priority="806" operator="equal">
      <formula>"Catastrófico"</formula>
    </cfRule>
    <cfRule type="cellIs" dxfId="819" priority="807" operator="equal">
      <formula>"Mayor"</formula>
    </cfRule>
    <cfRule type="cellIs" dxfId="818" priority="808" operator="equal">
      <formula>"Moderado"</formula>
    </cfRule>
    <cfRule type="cellIs" dxfId="817" priority="809" operator="equal">
      <formula>"Menor"</formula>
    </cfRule>
    <cfRule type="cellIs" dxfId="816" priority="810" operator="equal">
      <formula>"Leve"</formula>
    </cfRule>
  </conditionalFormatting>
  <conditionalFormatting sqref="CE22">
    <cfRule type="cellIs" dxfId="815" priority="801" operator="equal">
      <formula>"Catastrófico"</formula>
    </cfRule>
    <cfRule type="cellIs" dxfId="814" priority="802" operator="equal">
      <formula>"Mayor"</formula>
    </cfRule>
    <cfRule type="cellIs" dxfId="813" priority="803" operator="equal">
      <formula>"Moderado"</formula>
    </cfRule>
    <cfRule type="cellIs" dxfId="812" priority="804" operator="equal">
      <formula>"Menor"</formula>
    </cfRule>
    <cfRule type="cellIs" dxfId="811" priority="805" operator="equal">
      <formula>"Leve"</formula>
    </cfRule>
  </conditionalFormatting>
  <conditionalFormatting sqref="CG22">
    <cfRule type="cellIs" dxfId="810" priority="796" operator="equal">
      <formula>"Catastrófico"</formula>
    </cfRule>
    <cfRule type="cellIs" dxfId="809" priority="797" operator="equal">
      <formula>"Mayor"</formula>
    </cfRule>
    <cfRule type="cellIs" dxfId="808" priority="798" operator="equal">
      <formula>"Moderado"</formula>
    </cfRule>
    <cfRule type="cellIs" dxfId="807" priority="799" operator="equal">
      <formula>"Menor"</formula>
    </cfRule>
    <cfRule type="cellIs" dxfId="806" priority="800" operator="equal">
      <formula>"Leve"</formula>
    </cfRule>
  </conditionalFormatting>
  <conditionalFormatting sqref="CI22">
    <cfRule type="cellIs" dxfId="805" priority="791" operator="equal">
      <formula>"Catastrófico"</formula>
    </cfRule>
    <cfRule type="cellIs" dxfId="804" priority="792" operator="equal">
      <formula>"Mayor"</formula>
    </cfRule>
    <cfRule type="cellIs" dxfId="803" priority="793" operator="equal">
      <formula>"Moderado"</formula>
    </cfRule>
    <cfRule type="cellIs" dxfId="802" priority="794" operator="equal">
      <formula>"Menor"</formula>
    </cfRule>
    <cfRule type="cellIs" dxfId="801" priority="795" operator="equal">
      <formula>"Leve"</formula>
    </cfRule>
  </conditionalFormatting>
  <conditionalFormatting sqref="CH22">
    <cfRule type="cellIs" dxfId="800" priority="786" operator="equal">
      <formula>"Catastrófico"</formula>
    </cfRule>
    <cfRule type="cellIs" dxfId="799" priority="787" operator="equal">
      <formula>"Mayor"</formula>
    </cfRule>
    <cfRule type="cellIs" dxfId="798" priority="788" operator="equal">
      <formula>"Moderado"</formula>
    </cfRule>
    <cfRule type="cellIs" dxfId="797" priority="789" operator="equal">
      <formula>"Menor"</formula>
    </cfRule>
    <cfRule type="cellIs" dxfId="796" priority="790" operator="equal">
      <formula>"Leve"</formula>
    </cfRule>
  </conditionalFormatting>
  <conditionalFormatting sqref="CU9">
    <cfRule type="cellIs" dxfId="795" priority="781" operator="equal">
      <formula>"Catastrófico"</formula>
    </cfRule>
    <cfRule type="cellIs" dxfId="794" priority="782" operator="equal">
      <formula>"Mayor"</formula>
    </cfRule>
    <cfRule type="cellIs" dxfId="793" priority="783" operator="equal">
      <formula>"Moderado"</formula>
    </cfRule>
    <cfRule type="cellIs" dxfId="792" priority="784" operator="equal">
      <formula>"Menor"</formula>
    </cfRule>
    <cfRule type="cellIs" dxfId="791" priority="785" operator="equal">
      <formula>"Leve"</formula>
    </cfRule>
  </conditionalFormatting>
  <conditionalFormatting sqref="CU10">
    <cfRule type="cellIs" dxfId="790" priority="776" operator="equal">
      <formula>"Catastrófico"</formula>
    </cfRule>
    <cfRule type="cellIs" dxfId="789" priority="777" operator="equal">
      <formula>"Mayor"</formula>
    </cfRule>
    <cfRule type="cellIs" dxfId="788" priority="778" operator="equal">
      <formula>"Moderado"</formula>
    </cfRule>
    <cfRule type="cellIs" dxfId="787" priority="779" operator="equal">
      <formula>"Menor"</formula>
    </cfRule>
    <cfRule type="cellIs" dxfId="786" priority="780" operator="equal">
      <formula>"Leve"</formula>
    </cfRule>
  </conditionalFormatting>
  <conditionalFormatting sqref="CU16">
    <cfRule type="cellIs" dxfId="785" priority="766" operator="equal">
      <formula>"Catastrófico"</formula>
    </cfRule>
    <cfRule type="cellIs" dxfId="784" priority="767" operator="equal">
      <formula>"Mayor"</formula>
    </cfRule>
    <cfRule type="cellIs" dxfId="783" priority="768" operator="equal">
      <formula>"Moderado"</formula>
    </cfRule>
    <cfRule type="cellIs" dxfId="782" priority="769" operator="equal">
      <formula>"Menor"</formula>
    </cfRule>
    <cfRule type="cellIs" dxfId="781" priority="770" operator="equal">
      <formula>"Leve"</formula>
    </cfRule>
  </conditionalFormatting>
  <conditionalFormatting sqref="CU15">
    <cfRule type="cellIs" dxfId="780" priority="761" operator="equal">
      <formula>"Catastrófico"</formula>
    </cfRule>
    <cfRule type="cellIs" dxfId="779" priority="762" operator="equal">
      <formula>"Mayor"</formula>
    </cfRule>
    <cfRule type="cellIs" dxfId="778" priority="763" operator="equal">
      <formula>"Moderado"</formula>
    </cfRule>
    <cfRule type="cellIs" dxfId="777" priority="764" operator="equal">
      <formula>"Menor"</formula>
    </cfRule>
    <cfRule type="cellIs" dxfId="776" priority="765" operator="equal">
      <formula>"Leve"</formula>
    </cfRule>
  </conditionalFormatting>
  <conditionalFormatting sqref="CU22">
    <cfRule type="cellIs" dxfId="775" priority="756" operator="equal">
      <formula>"Catastrófico"</formula>
    </cfRule>
    <cfRule type="cellIs" dxfId="774" priority="757" operator="equal">
      <formula>"Mayor"</formula>
    </cfRule>
    <cfRule type="cellIs" dxfId="773" priority="758" operator="equal">
      <formula>"Moderado"</formula>
    </cfRule>
    <cfRule type="cellIs" dxfId="772" priority="759" operator="equal">
      <formula>"Menor"</formula>
    </cfRule>
    <cfRule type="cellIs" dxfId="771" priority="760" operator="equal">
      <formula>"Leve"</formula>
    </cfRule>
  </conditionalFormatting>
  <conditionalFormatting sqref="CU21">
    <cfRule type="cellIs" dxfId="770" priority="751" operator="equal">
      <formula>"Catastrófico"</formula>
    </cfRule>
    <cfRule type="cellIs" dxfId="769" priority="752" operator="equal">
      <formula>"Mayor"</formula>
    </cfRule>
    <cfRule type="cellIs" dxfId="768" priority="753" operator="equal">
      <formula>"Moderado"</formula>
    </cfRule>
    <cfRule type="cellIs" dxfId="767" priority="754" operator="equal">
      <formula>"Menor"</formula>
    </cfRule>
    <cfRule type="cellIs" dxfId="766" priority="755" operator="equal">
      <formula>"Leve"</formula>
    </cfRule>
  </conditionalFormatting>
  <conditionalFormatting sqref="CB27:CI28">
    <cfRule type="cellIs" dxfId="765" priority="746" operator="equal">
      <formula>"Catastrófico"</formula>
    </cfRule>
    <cfRule type="cellIs" dxfId="764" priority="747" operator="equal">
      <formula>"Mayor"</formula>
    </cfRule>
    <cfRule type="cellIs" dxfId="763" priority="748" operator="equal">
      <formula>"Moderado"</formula>
    </cfRule>
    <cfRule type="cellIs" dxfId="762" priority="749" operator="equal">
      <formula>"Menor"</formula>
    </cfRule>
    <cfRule type="cellIs" dxfId="761" priority="750" operator="equal">
      <formula>"Leve"</formula>
    </cfRule>
  </conditionalFormatting>
  <conditionalFormatting sqref="CB33:CI34">
    <cfRule type="cellIs" dxfId="760" priority="741" operator="equal">
      <formula>"Catastrófico"</formula>
    </cfRule>
    <cfRule type="cellIs" dxfId="759" priority="742" operator="equal">
      <formula>"Mayor"</formula>
    </cfRule>
    <cfRule type="cellIs" dxfId="758" priority="743" operator="equal">
      <formula>"Moderado"</formula>
    </cfRule>
    <cfRule type="cellIs" dxfId="757" priority="744" operator="equal">
      <formula>"Menor"</formula>
    </cfRule>
    <cfRule type="cellIs" dxfId="756" priority="745" operator="equal">
      <formula>"Leve"</formula>
    </cfRule>
  </conditionalFormatting>
  <conditionalFormatting sqref="CB39:CI39">
    <cfRule type="cellIs" dxfId="755" priority="736" operator="equal">
      <formula>"Catastrófico"</formula>
    </cfRule>
    <cfRule type="cellIs" dxfId="754" priority="737" operator="equal">
      <formula>"Mayor"</formula>
    </cfRule>
    <cfRule type="cellIs" dxfId="753" priority="738" operator="equal">
      <formula>"Moderado"</formula>
    </cfRule>
    <cfRule type="cellIs" dxfId="752" priority="739" operator="equal">
      <formula>"Menor"</formula>
    </cfRule>
    <cfRule type="cellIs" dxfId="751" priority="740" operator="equal">
      <formula>"Leve"</formula>
    </cfRule>
  </conditionalFormatting>
  <conditionalFormatting sqref="CU27">
    <cfRule type="cellIs" dxfId="750" priority="731" operator="equal">
      <formula>"Catastrófico"</formula>
    </cfRule>
    <cfRule type="cellIs" dxfId="749" priority="732" operator="equal">
      <formula>"Mayor"</formula>
    </cfRule>
    <cfRule type="cellIs" dxfId="748" priority="733" operator="equal">
      <formula>"Moderado"</formula>
    </cfRule>
    <cfRule type="cellIs" dxfId="747" priority="734" operator="equal">
      <formula>"Menor"</formula>
    </cfRule>
    <cfRule type="cellIs" dxfId="746" priority="735" operator="equal">
      <formula>"Leve"</formula>
    </cfRule>
  </conditionalFormatting>
  <conditionalFormatting sqref="CU28">
    <cfRule type="cellIs" dxfId="745" priority="726" operator="equal">
      <formula>"Catastrófico"</formula>
    </cfRule>
    <cfRule type="cellIs" dxfId="744" priority="727" operator="equal">
      <formula>"Mayor"</formula>
    </cfRule>
    <cfRule type="cellIs" dxfId="743" priority="728" operator="equal">
      <formula>"Moderado"</formula>
    </cfRule>
    <cfRule type="cellIs" dxfId="742" priority="729" operator="equal">
      <formula>"Menor"</formula>
    </cfRule>
    <cfRule type="cellIs" dxfId="741" priority="730" operator="equal">
      <formula>"Leve"</formula>
    </cfRule>
  </conditionalFormatting>
  <conditionalFormatting sqref="CU33:CU34">
    <cfRule type="cellIs" dxfId="740" priority="721" operator="equal">
      <formula>"Catastrófico"</formula>
    </cfRule>
    <cfRule type="cellIs" dxfId="739" priority="722" operator="equal">
      <formula>"Mayor"</formula>
    </cfRule>
    <cfRule type="cellIs" dxfId="738" priority="723" operator="equal">
      <formula>"Moderado"</formula>
    </cfRule>
    <cfRule type="cellIs" dxfId="737" priority="724" operator="equal">
      <formula>"Menor"</formula>
    </cfRule>
    <cfRule type="cellIs" dxfId="736" priority="725" operator="equal">
      <formula>"Leve"</formula>
    </cfRule>
  </conditionalFormatting>
  <conditionalFormatting sqref="CU39">
    <cfRule type="cellIs" dxfId="735" priority="716" operator="equal">
      <formula>"Catastrófico"</formula>
    </cfRule>
    <cfRule type="cellIs" dxfId="734" priority="717" operator="equal">
      <formula>"Mayor"</formula>
    </cfRule>
    <cfRule type="cellIs" dxfId="733" priority="718" operator="equal">
      <formula>"Moderado"</formula>
    </cfRule>
    <cfRule type="cellIs" dxfId="732" priority="719" operator="equal">
      <formula>"Menor"</formula>
    </cfRule>
    <cfRule type="cellIs" dxfId="731" priority="720" operator="equal">
      <formula>"Leve"</formula>
    </cfRule>
  </conditionalFormatting>
  <conditionalFormatting sqref="CU45">
    <cfRule type="cellIs" dxfId="730" priority="711" operator="equal">
      <formula>"Catastrófico"</formula>
    </cfRule>
    <cfRule type="cellIs" dxfId="729" priority="712" operator="equal">
      <formula>"Mayor"</formula>
    </cfRule>
    <cfRule type="cellIs" dxfId="728" priority="713" operator="equal">
      <formula>"Moderado"</formula>
    </cfRule>
    <cfRule type="cellIs" dxfId="727" priority="714" operator="equal">
      <formula>"Menor"</formula>
    </cfRule>
    <cfRule type="cellIs" dxfId="726" priority="715" operator="equal">
      <formula>"Leve"</formula>
    </cfRule>
  </conditionalFormatting>
  <conditionalFormatting sqref="CU51:CU52">
    <cfRule type="cellIs" dxfId="725" priority="706" operator="equal">
      <formula>"Catastrófico"</formula>
    </cfRule>
    <cfRule type="cellIs" dxfId="724" priority="707" operator="equal">
      <formula>"Mayor"</formula>
    </cfRule>
    <cfRule type="cellIs" dxfId="723" priority="708" operator="equal">
      <formula>"Moderado"</formula>
    </cfRule>
    <cfRule type="cellIs" dxfId="722" priority="709" operator="equal">
      <formula>"Menor"</formula>
    </cfRule>
    <cfRule type="cellIs" dxfId="721" priority="710" operator="equal">
      <formula>"Leve"</formula>
    </cfRule>
  </conditionalFormatting>
  <conditionalFormatting sqref="CU53">
    <cfRule type="cellIs" dxfId="720" priority="701" operator="equal">
      <formula>"Catastrófico"</formula>
    </cfRule>
    <cfRule type="cellIs" dxfId="719" priority="702" operator="equal">
      <formula>"Mayor"</formula>
    </cfRule>
    <cfRule type="cellIs" dxfId="718" priority="703" operator="equal">
      <formula>"Moderado"</formula>
    </cfRule>
    <cfRule type="cellIs" dxfId="717" priority="704" operator="equal">
      <formula>"Menor"</formula>
    </cfRule>
    <cfRule type="cellIs" dxfId="716" priority="705" operator="equal">
      <formula>"Leve"</formula>
    </cfRule>
  </conditionalFormatting>
  <conditionalFormatting sqref="CU57">
    <cfRule type="cellIs" dxfId="715" priority="696" operator="equal">
      <formula>"Catastrófico"</formula>
    </cfRule>
    <cfRule type="cellIs" dxfId="714" priority="697" operator="equal">
      <formula>"Mayor"</formula>
    </cfRule>
    <cfRule type="cellIs" dxfId="713" priority="698" operator="equal">
      <formula>"Moderado"</formula>
    </cfRule>
    <cfRule type="cellIs" dxfId="712" priority="699" operator="equal">
      <formula>"Menor"</formula>
    </cfRule>
    <cfRule type="cellIs" dxfId="711" priority="700" operator="equal">
      <formula>"Leve"</formula>
    </cfRule>
  </conditionalFormatting>
  <conditionalFormatting sqref="CB81:CI81">
    <cfRule type="cellIs" dxfId="710" priority="691" operator="equal">
      <formula>"Catastrófico"</formula>
    </cfRule>
    <cfRule type="cellIs" dxfId="709" priority="692" operator="equal">
      <formula>"Mayor"</formula>
    </cfRule>
    <cfRule type="cellIs" dxfId="708" priority="693" operator="equal">
      <formula>"Moderado"</formula>
    </cfRule>
    <cfRule type="cellIs" dxfId="707" priority="694" operator="equal">
      <formula>"Menor"</formula>
    </cfRule>
    <cfRule type="cellIs" dxfId="706" priority="695" operator="equal">
      <formula>"Leve"</formula>
    </cfRule>
  </conditionalFormatting>
  <conditionalFormatting sqref="CB93:CI93">
    <cfRule type="cellIs" dxfId="705" priority="686" operator="equal">
      <formula>"Catastrófico"</formula>
    </cfRule>
    <cfRule type="cellIs" dxfId="704" priority="687" operator="equal">
      <formula>"Mayor"</formula>
    </cfRule>
    <cfRule type="cellIs" dxfId="703" priority="688" operator="equal">
      <formula>"Moderado"</formula>
    </cfRule>
    <cfRule type="cellIs" dxfId="702" priority="689" operator="equal">
      <formula>"Menor"</formula>
    </cfRule>
    <cfRule type="cellIs" dxfId="701" priority="690" operator="equal">
      <formula>"Leve"</formula>
    </cfRule>
  </conditionalFormatting>
  <conditionalFormatting sqref="CU81">
    <cfRule type="cellIs" dxfId="700" priority="681" operator="equal">
      <formula>"Catastrófico"</formula>
    </cfRule>
    <cfRule type="cellIs" dxfId="699" priority="682" operator="equal">
      <formula>"Mayor"</formula>
    </cfRule>
    <cfRule type="cellIs" dxfId="698" priority="683" operator="equal">
      <formula>"Moderado"</formula>
    </cfRule>
    <cfRule type="cellIs" dxfId="697" priority="684" operator="equal">
      <formula>"Menor"</formula>
    </cfRule>
    <cfRule type="cellIs" dxfId="696" priority="685" operator="equal">
      <formula>"Leve"</formula>
    </cfRule>
  </conditionalFormatting>
  <conditionalFormatting sqref="CU93">
    <cfRule type="cellIs" dxfId="695" priority="676" operator="equal">
      <formula>"Catastrófico"</formula>
    </cfRule>
    <cfRule type="cellIs" dxfId="694" priority="677" operator="equal">
      <formula>"Mayor"</formula>
    </cfRule>
    <cfRule type="cellIs" dxfId="693" priority="678" operator="equal">
      <formula>"Moderado"</formula>
    </cfRule>
    <cfRule type="cellIs" dxfId="692" priority="679" operator="equal">
      <formula>"Menor"</formula>
    </cfRule>
    <cfRule type="cellIs" dxfId="691" priority="680" operator="equal">
      <formula>"Leve"</formula>
    </cfRule>
  </conditionalFormatting>
  <conditionalFormatting sqref="CB87:CI87">
    <cfRule type="cellIs" dxfId="690" priority="671" operator="equal">
      <formula>"Catastrófico"</formula>
    </cfRule>
    <cfRule type="cellIs" dxfId="689" priority="672" operator="equal">
      <formula>"Mayor"</formula>
    </cfRule>
    <cfRule type="cellIs" dxfId="688" priority="673" operator="equal">
      <formula>"Moderado"</formula>
    </cfRule>
    <cfRule type="cellIs" dxfId="687" priority="674" operator="equal">
      <formula>"Menor"</formula>
    </cfRule>
    <cfRule type="cellIs" dxfId="686" priority="675" operator="equal">
      <formula>"Leve"</formula>
    </cfRule>
  </conditionalFormatting>
  <conditionalFormatting sqref="CC88">
    <cfRule type="cellIs" dxfId="685" priority="666" operator="equal">
      <formula>"Catastrófico"</formula>
    </cfRule>
    <cfRule type="cellIs" dxfId="684" priority="667" operator="equal">
      <formula>"Mayor"</formula>
    </cfRule>
    <cfRule type="cellIs" dxfId="683" priority="668" operator="equal">
      <formula>"Moderado"</formula>
    </cfRule>
    <cfRule type="cellIs" dxfId="682" priority="669" operator="equal">
      <formula>"Menor"</formula>
    </cfRule>
    <cfRule type="cellIs" dxfId="681" priority="670" operator="equal">
      <formula>"Leve"</formula>
    </cfRule>
  </conditionalFormatting>
  <conditionalFormatting sqref="CC90">
    <cfRule type="cellIs" dxfId="680" priority="661" operator="equal">
      <formula>"Catastrófico"</formula>
    </cfRule>
    <cfRule type="cellIs" dxfId="679" priority="662" operator="equal">
      <formula>"Mayor"</formula>
    </cfRule>
    <cfRule type="cellIs" dxfId="678" priority="663" operator="equal">
      <formula>"Moderado"</formula>
    </cfRule>
    <cfRule type="cellIs" dxfId="677" priority="664" operator="equal">
      <formula>"Menor"</formula>
    </cfRule>
    <cfRule type="cellIs" dxfId="676" priority="665" operator="equal">
      <formula>"Leve"</formula>
    </cfRule>
  </conditionalFormatting>
  <conditionalFormatting sqref="CE90">
    <cfRule type="cellIs" dxfId="675" priority="656" operator="equal">
      <formula>"Catastrófico"</formula>
    </cfRule>
    <cfRule type="cellIs" dxfId="674" priority="657" operator="equal">
      <formula>"Mayor"</formula>
    </cfRule>
    <cfRule type="cellIs" dxfId="673" priority="658" operator="equal">
      <formula>"Moderado"</formula>
    </cfRule>
    <cfRule type="cellIs" dxfId="672" priority="659" operator="equal">
      <formula>"Menor"</formula>
    </cfRule>
    <cfRule type="cellIs" dxfId="671" priority="660" operator="equal">
      <formula>"Leve"</formula>
    </cfRule>
  </conditionalFormatting>
  <conditionalFormatting sqref="CI90">
    <cfRule type="cellIs" dxfId="670" priority="651" operator="equal">
      <formula>"Catastrófico"</formula>
    </cfRule>
    <cfRule type="cellIs" dxfId="669" priority="652" operator="equal">
      <formula>"Mayor"</formula>
    </cfRule>
    <cfRule type="cellIs" dxfId="668" priority="653" operator="equal">
      <formula>"Moderado"</formula>
    </cfRule>
    <cfRule type="cellIs" dxfId="667" priority="654" operator="equal">
      <formula>"Menor"</formula>
    </cfRule>
    <cfRule type="cellIs" dxfId="666" priority="655" operator="equal">
      <formula>"Leve"</formula>
    </cfRule>
  </conditionalFormatting>
  <conditionalFormatting sqref="CC89">
    <cfRule type="cellIs" dxfId="665" priority="646" operator="equal">
      <formula>"Catastrófico"</formula>
    </cfRule>
    <cfRule type="cellIs" dxfId="664" priority="647" operator="equal">
      <formula>"Mayor"</formula>
    </cfRule>
    <cfRule type="cellIs" dxfId="663" priority="648" operator="equal">
      <formula>"Moderado"</formula>
    </cfRule>
    <cfRule type="cellIs" dxfId="662" priority="649" operator="equal">
      <formula>"Menor"</formula>
    </cfRule>
    <cfRule type="cellIs" dxfId="661" priority="650" operator="equal">
      <formula>"Leve"</formula>
    </cfRule>
  </conditionalFormatting>
  <conditionalFormatting sqref="CG89">
    <cfRule type="cellIs" dxfId="660" priority="641" operator="equal">
      <formula>"Catastrófico"</formula>
    </cfRule>
    <cfRule type="cellIs" dxfId="659" priority="642" operator="equal">
      <formula>"Mayor"</formula>
    </cfRule>
    <cfRule type="cellIs" dxfId="658" priority="643" operator="equal">
      <formula>"Moderado"</formula>
    </cfRule>
    <cfRule type="cellIs" dxfId="657" priority="644" operator="equal">
      <formula>"Menor"</formula>
    </cfRule>
    <cfRule type="cellIs" dxfId="656" priority="645" operator="equal">
      <formula>"Leve"</formula>
    </cfRule>
  </conditionalFormatting>
  <conditionalFormatting sqref="CI89">
    <cfRule type="cellIs" dxfId="655" priority="636" operator="equal">
      <formula>"Catastrófico"</formula>
    </cfRule>
    <cfRule type="cellIs" dxfId="654" priority="637" operator="equal">
      <formula>"Mayor"</formula>
    </cfRule>
    <cfRule type="cellIs" dxfId="653" priority="638" operator="equal">
      <formula>"Moderado"</formula>
    </cfRule>
    <cfRule type="cellIs" dxfId="652" priority="639" operator="equal">
      <formula>"Menor"</formula>
    </cfRule>
    <cfRule type="cellIs" dxfId="651" priority="640" operator="equal">
      <formula>"Leve"</formula>
    </cfRule>
  </conditionalFormatting>
  <conditionalFormatting sqref="CG90">
    <cfRule type="cellIs" dxfId="650" priority="631" operator="equal">
      <formula>"Catastrófico"</formula>
    </cfRule>
    <cfRule type="cellIs" dxfId="649" priority="632" operator="equal">
      <formula>"Mayor"</formula>
    </cfRule>
    <cfRule type="cellIs" dxfId="648" priority="633" operator="equal">
      <formula>"Moderado"</formula>
    </cfRule>
    <cfRule type="cellIs" dxfId="647" priority="634" operator="equal">
      <formula>"Menor"</formula>
    </cfRule>
    <cfRule type="cellIs" dxfId="646" priority="635" operator="equal">
      <formula>"Leve"</formula>
    </cfRule>
  </conditionalFormatting>
  <conditionalFormatting sqref="CE89">
    <cfRule type="cellIs" dxfId="645" priority="626" operator="equal">
      <formula>"Catastrófico"</formula>
    </cfRule>
    <cfRule type="cellIs" dxfId="644" priority="627" operator="equal">
      <formula>"Mayor"</formula>
    </cfRule>
    <cfRule type="cellIs" dxfId="643" priority="628" operator="equal">
      <formula>"Moderado"</formula>
    </cfRule>
    <cfRule type="cellIs" dxfId="642" priority="629" operator="equal">
      <formula>"Menor"</formula>
    </cfRule>
    <cfRule type="cellIs" dxfId="641" priority="630" operator="equal">
      <formula>"Leve"</formula>
    </cfRule>
  </conditionalFormatting>
  <conditionalFormatting sqref="CE88">
    <cfRule type="cellIs" dxfId="640" priority="621" operator="equal">
      <formula>"Catastrófico"</formula>
    </cfRule>
    <cfRule type="cellIs" dxfId="639" priority="622" operator="equal">
      <formula>"Mayor"</formula>
    </cfRule>
    <cfRule type="cellIs" dxfId="638" priority="623" operator="equal">
      <formula>"Moderado"</formula>
    </cfRule>
    <cfRule type="cellIs" dxfId="637" priority="624" operator="equal">
      <formula>"Menor"</formula>
    </cfRule>
    <cfRule type="cellIs" dxfId="636" priority="625" operator="equal">
      <formula>"Leve"</formula>
    </cfRule>
  </conditionalFormatting>
  <conditionalFormatting sqref="CG88">
    <cfRule type="cellIs" dxfId="635" priority="616" operator="equal">
      <formula>"Catastrófico"</formula>
    </cfRule>
    <cfRule type="cellIs" dxfId="634" priority="617" operator="equal">
      <formula>"Mayor"</formula>
    </cfRule>
    <cfRule type="cellIs" dxfId="633" priority="618" operator="equal">
      <formula>"Moderado"</formula>
    </cfRule>
    <cfRule type="cellIs" dxfId="632" priority="619" operator="equal">
      <formula>"Menor"</formula>
    </cfRule>
    <cfRule type="cellIs" dxfId="631" priority="620" operator="equal">
      <formula>"Leve"</formula>
    </cfRule>
  </conditionalFormatting>
  <conditionalFormatting sqref="CI88">
    <cfRule type="cellIs" dxfId="630" priority="611" operator="equal">
      <formula>"Catastrófico"</formula>
    </cfRule>
    <cfRule type="cellIs" dxfId="629" priority="612" operator="equal">
      <formula>"Mayor"</formula>
    </cfRule>
    <cfRule type="cellIs" dxfId="628" priority="613" operator="equal">
      <formula>"Moderado"</formula>
    </cfRule>
    <cfRule type="cellIs" dxfId="627" priority="614" operator="equal">
      <formula>"Menor"</formula>
    </cfRule>
    <cfRule type="cellIs" dxfId="626" priority="615" operator="equal">
      <formula>"Leve"</formula>
    </cfRule>
  </conditionalFormatting>
  <conditionalFormatting sqref="CB88">
    <cfRule type="cellIs" dxfId="625" priority="606" operator="equal">
      <formula>"Catastrófico"</formula>
    </cfRule>
    <cfRule type="cellIs" dxfId="624" priority="607" operator="equal">
      <formula>"Mayor"</formula>
    </cfRule>
    <cfRule type="cellIs" dxfId="623" priority="608" operator="equal">
      <formula>"Moderado"</formula>
    </cfRule>
    <cfRule type="cellIs" dxfId="622" priority="609" operator="equal">
      <formula>"Menor"</formula>
    </cfRule>
    <cfRule type="cellIs" dxfId="621" priority="610" operator="equal">
      <formula>"Leve"</formula>
    </cfRule>
  </conditionalFormatting>
  <conditionalFormatting sqref="CD88">
    <cfRule type="cellIs" dxfId="620" priority="601" operator="equal">
      <formula>"Catastrófico"</formula>
    </cfRule>
    <cfRule type="cellIs" dxfId="619" priority="602" operator="equal">
      <formula>"Mayor"</formula>
    </cfRule>
    <cfRule type="cellIs" dxfId="618" priority="603" operator="equal">
      <formula>"Moderado"</formula>
    </cfRule>
    <cfRule type="cellIs" dxfId="617" priority="604" operator="equal">
      <formula>"Menor"</formula>
    </cfRule>
    <cfRule type="cellIs" dxfId="616" priority="605" operator="equal">
      <formula>"Leve"</formula>
    </cfRule>
  </conditionalFormatting>
  <conditionalFormatting sqref="CF88">
    <cfRule type="cellIs" dxfId="615" priority="596" operator="equal">
      <formula>"Catastrófico"</formula>
    </cfRule>
    <cfRule type="cellIs" dxfId="614" priority="597" operator="equal">
      <formula>"Mayor"</formula>
    </cfRule>
    <cfRule type="cellIs" dxfId="613" priority="598" operator="equal">
      <formula>"Moderado"</formula>
    </cfRule>
    <cfRule type="cellIs" dxfId="612" priority="599" operator="equal">
      <formula>"Menor"</formula>
    </cfRule>
    <cfRule type="cellIs" dxfId="611" priority="600" operator="equal">
      <formula>"Leve"</formula>
    </cfRule>
  </conditionalFormatting>
  <conditionalFormatting sqref="CH88">
    <cfRule type="cellIs" dxfId="610" priority="591" operator="equal">
      <formula>"Catastrófico"</formula>
    </cfRule>
    <cfRule type="cellIs" dxfId="609" priority="592" operator="equal">
      <formula>"Mayor"</formula>
    </cfRule>
    <cfRule type="cellIs" dxfId="608" priority="593" operator="equal">
      <formula>"Moderado"</formula>
    </cfRule>
    <cfRule type="cellIs" dxfId="607" priority="594" operator="equal">
      <formula>"Menor"</formula>
    </cfRule>
    <cfRule type="cellIs" dxfId="606" priority="595" operator="equal">
      <formula>"Leve"</formula>
    </cfRule>
  </conditionalFormatting>
  <conditionalFormatting sqref="CU87:CU88">
    <cfRule type="cellIs" dxfId="605" priority="586" operator="equal">
      <formula>"Catastrófico"</formula>
    </cfRule>
    <cfRule type="cellIs" dxfId="604" priority="587" operator="equal">
      <formula>"Mayor"</formula>
    </cfRule>
    <cfRule type="cellIs" dxfId="603" priority="588" operator="equal">
      <formula>"Moderado"</formula>
    </cfRule>
    <cfRule type="cellIs" dxfId="602" priority="589" operator="equal">
      <formula>"Menor"</formula>
    </cfRule>
    <cfRule type="cellIs" dxfId="601" priority="590" operator="equal">
      <formula>"Leve"</formula>
    </cfRule>
  </conditionalFormatting>
  <conditionalFormatting sqref="CU89:CU90">
    <cfRule type="cellIs" dxfId="600" priority="581" operator="equal">
      <formula>"Catastrófico"</formula>
    </cfRule>
    <cfRule type="cellIs" dxfId="599" priority="582" operator="equal">
      <formula>"Mayor"</formula>
    </cfRule>
    <cfRule type="cellIs" dxfId="598" priority="583" operator="equal">
      <formula>"Moderado"</formula>
    </cfRule>
    <cfRule type="cellIs" dxfId="597" priority="584" operator="equal">
      <formula>"Menor"</formula>
    </cfRule>
    <cfRule type="cellIs" dxfId="596" priority="585" operator="equal">
      <formula>"Leve"</formula>
    </cfRule>
  </conditionalFormatting>
  <conditionalFormatting sqref="CU99">
    <cfRule type="cellIs" dxfId="595" priority="576" operator="equal">
      <formula>"Catastrófico"</formula>
    </cfRule>
    <cfRule type="cellIs" dxfId="594" priority="577" operator="equal">
      <formula>"Mayor"</formula>
    </cfRule>
    <cfRule type="cellIs" dxfId="593" priority="578" operator="equal">
      <formula>"Moderado"</formula>
    </cfRule>
    <cfRule type="cellIs" dxfId="592" priority="579" operator="equal">
      <formula>"Menor"</formula>
    </cfRule>
    <cfRule type="cellIs" dxfId="591" priority="580" operator="equal">
      <formula>"Leve"</formula>
    </cfRule>
  </conditionalFormatting>
  <conditionalFormatting sqref="CB99:CI99">
    <cfRule type="cellIs" dxfId="590" priority="571" operator="equal">
      <formula>"Catastrófico"</formula>
    </cfRule>
    <cfRule type="cellIs" dxfId="589" priority="572" operator="equal">
      <formula>"Mayor"</formula>
    </cfRule>
    <cfRule type="cellIs" dxfId="588" priority="573" operator="equal">
      <formula>"Moderado"</formula>
    </cfRule>
    <cfRule type="cellIs" dxfId="587" priority="574" operator="equal">
      <formula>"Menor"</formula>
    </cfRule>
    <cfRule type="cellIs" dxfId="586" priority="575" operator="equal">
      <formula>"Leve"</formula>
    </cfRule>
  </conditionalFormatting>
  <conditionalFormatting sqref="CG101">
    <cfRule type="cellIs" dxfId="585" priority="531" operator="equal">
      <formula>"Catastrófico"</formula>
    </cfRule>
    <cfRule type="cellIs" dxfId="584" priority="532" operator="equal">
      <formula>"Mayor"</formula>
    </cfRule>
    <cfRule type="cellIs" dxfId="583" priority="533" operator="equal">
      <formula>"Moderado"</formula>
    </cfRule>
    <cfRule type="cellIs" dxfId="582" priority="534" operator="equal">
      <formula>"Menor"</formula>
    </cfRule>
    <cfRule type="cellIs" dxfId="581" priority="535" operator="equal">
      <formula>"Leve"</formula>
    </cfRule>
  </conditionalFormatting>
  <conditionalFormatting sqref="CI100">
    <cfRule type="cellIs" dxfId="580" priority="521" operator="equal">
      <formula>"Catastrófico"</formula>
    </cfRule>
    <cfRule type="cellIs" dxfId="579" priority="522" operator="equal">
      <formula>"Mayor"</formula>
    </cfRule>
    <cfRule type="cellIs" dxfId="578" priority="523" operator="equal">
      <formula>"Moderado"</formula>
    </cfRule>
    <cfRule type="cellIs" dxfId="577" priority="524" operator="equal">
      <formula>"Menor"</formula>
    </cfRule>
    <cfRule type="cellIs" dxfId="576" priority="525" operator="equal">
      <formula>"Leve"</formula>
    </cfRule>
  </conditionalFormatting>
  <conditionalFormatting sqref="CI101">
    <cfRule type="cellIs" dxfId="575" priority="516" operator="equal">
      <formula>"Catastrófico"</formula>
    </cfRule>
    <cfRule type="cellIs" dxfId="574" priority="517" operator="equal">
      <formula>"Mayor"</formula>
    </cfRule>
    <cfRule type="cellIs" dxfId="573" priority="518" operator="equal">
      <formula>"Moderado"</formula>
    </cfRule>
    <cfRule type="cellIs" dxfId="572" priority="519" operator="equal">
      <formula>"Menor"</formula>
    </cfRule>
    <cfRule type="cellIs" dxfId="571" priority="520" operator="equal">
      <formula>"Leve"</formula>
    </cfRule>
  </conditionalFormatting>
  <conditionalFormatting sqref="CI102">
    <cfRule type="cellIs" dxfId="570" priority="511" operator="equal">
      <formula>"Catastrófico"</formula>
    </cfRule>
    <cfRule type="cellIs" dxfId="569" priority="512" operator="equal">
      <formula>"Mayor"</formula>
    </cfRule>
    <cfRule type="cellIs" dxfId="568" priority="513" operator="equal">
      <formula>"Moderado"</formula>
    </cfRule>
    <cfRule type="cellIs" dxfId="567" priority="514" operator="equal">
      <formula>"Menor"</formula>
    </cfRule>
    <cfRule type="cellIs" dxfId="566" priority="515" operator="equal">
      <formula>"Leve"</formula>
    </cfRule>
  </conditionalFormatting>
  <conditionalFormatting sqref="CC100">
    <cfRule type="cellIs" dxfId="565" priority="566" operator="equal">
      <formula>"Catastrófico"</formula>
    </cfRule>
    <cfRule type="cellIs" dxfId="564" priority="567" operator="equal">
      <formula>"Mayor"</formula>
    </cfRule>
    <cfRule type="cellIs" dxfId="563" priority="568" operator="equal">
      <formula>"Moderado"</formula>
    </cfRule>
    <cfRule type="cellIs" dxfId="562" priority="569" operator="equal">
      <formula>"Menor"</formula>
    </cfRule>
    <cfRule type="cellIs" dxfId="561" priority="570" operator="equal">
      <formula>"Leve"</formula>
    </cfRule>
  </conditionalFormatting>
  <conditionalFormatting sqref="CG102">
    <cfRule type="cellIs" dxfId="560" priority="526" operator="equal">
      <formula>"Catastrófico"</formula>
    </cfRule>
    <cfRule type="cellIs" dxfId="559" priority="527" operator="equal">
      <formula>"Mayor"</formula>
    </cfRule>
    <cfRule type="cellIs" dxfId="558" priority="528" operator="equal">
      <formula>"Moderado"</formula>
    </cfRule>
    <cfRule type="cellIs" dxfId="557" priority="529" operator="equal">
      <formula>"Menor"</formula>
    </cfRule>
    <cfRule type="cellIs" dxfId="556" priority="530" operator="equal">
      <formula>"Leve"</formula>
    </cfRule>
  </conditionalFormatting>
  <conditionalFormatting sqref="CC101">
    <cfRule type="cellIs" dxfId="555" priority="561" operator="equal">
      <formula>"Catastrófico"</formula>
    </cfRule>
    <cfRule type="cellIs" dxfId="554" priority="562" operator="equal">
      <formula>"Mayor"</formula>
    </cfRule>
    <cfRule type="cellIs" dxfId="553" priority="563" operator="equal">
      <formula>"Moderado"</formula>
    </cfRule>
    <cfRule type="cellIs" dxfId="552" priority="564" operator="equal">
      <formula>"Menor"</formula>
    </cfRule>
    <cfRule type="cellIs" dxfId="551" priority="565" operator="equal">
      <formula>"Leve"</formula>
    </cfRule>
  </conditionalFormatting>
  <conditionalFormatting sqref="CC102">
    <cfRule type="cellIs" dxfId="550" priority="556" operator="equal">
      <formula>"Catastrófico"</formula>
    </cfRule>
    <cfRule type="cellIs" dxfId="549" priority="557" operator="equal">
      <formula>"Mayor"</formula>
    </cfRule>
    <cfRule type="cellIs" dxfId="548" priority="558" operator="equal">
      <formula>"Moderado"</formula>
    </cfRule>
    <cfRule type="cellIs" dxfId="547" priority="559" operator="equal">
      <formula>"Menor"</formula>
    </cfRule>
    <cfRule type="cellIs" dxfId="546" priority="560" operator="equal">
      <formula>"Leve"</formula>
    </cfRule>
  </conditionalFormatting>
  <conditionalFormatting sqref="CE100">
    <cfRule type="cellIs" dxfId="545" priority="551" operator="equal">
      <formula>"Catastrófico"</formula>
    </cfRule>
    <cfRule type="cellIs" dxfId="544" priority="552" operator="equal">
      <formula>"Mayor"</formula>
    </cfRule>
    <cfRule type="cellIs" dxfId="543" priority="553" operator="equal">
      <formula>"Moderado"</formula>
    </cfRule>
    <cfRule type="cellIs" dxfId="542" priority="554" operator="equal">
      <formula>"Menor"</formula>
    </cfRule>
    <cfRule type="cellIs" dxfId="541" priority="555" operator="equal">
      <formula>"Leve"</formula>
    </cfRule>
  </conditionalFormatting>
  <conditionalFormatting sqref="CE101">
    <cfRule type="cellIs" dxfId="540" priority="546" operator="equal">
      <formula>"Catastrófico"</formula>
    </cfRule>
    <cfRule type="cellIs" dxfId="539" priority="547" operator="equal">
      <formula>"Mayor"</formula>
    </cfRule>
    <cfRule type="cellIs" dxfId="538" priority="548" operator="equal">
      <formula>"Moderado"</formula>
    </cfRule>
    <cfRule type="cellIs" dxfId="537" priority="549" operator="equal">
      <formula>"Menor"</formula>
    </cfRule>
    <cfRule type="cellIs" dxfId="536" priority="550" operator="equal">
      <formula>"Leve"</formula>
    </cfRule>
  </conditionalFormatting>
  <conditionalFormatting sqref="CE102">
    <cfRule type="cellIs" dxfId="535" priority="541" operator="equal">
      <formula>"Catastrófico"</formula>
    </cfRule>
    <cfRule type="cellIs" dxfId="534" priority="542" operator="equal">
      <formula>"Mayor"</formula>
    </cfRule>
    <cfRule type="cellIs" dxfId="533" priority="543" operator="equal">
      <formula>"Moderado"</formula>
    </cfRule>
    <cfRule type="cellIs" dxfId="532" priority="544" operator="equal">
      <formula>"Menor"</formula>
    </cfRule>
    <cfRule type="cellIs" dxfId="531" priority="545" operator="equal">
      <formula>"Leve"</formula>
    </cfRule>
  </conditionalFormatting>
  <conditionalFormatting sqref="CG100">
    <cfRule type="cellIs" dxfId="530" priority="536" operator="equal">
      <formula>"Catastrófico"</formula>
    </cfRule>
    <cfRule type="cellIs" dxfId="529" priority="537" operator="equal">
      <formula>"Mayor"</formula>
    </cfRule>
    <cfRule type="cellIs" dxfId="528" priority="538" operator="equal">
      <formula>"Moderado"</formula>
    </cfRule>
    <cfRule type="cellIs" dxfId="527" priority="539" operator="equal">
      <formula>"Menor"</formula>
    </cfRule>
    <cfRule type="cellIs" dxfId="526" priority="540" operator="equal">
      <formula>"Leve"</formula>
    </cfRule>
  </conditionalFormatting>
  <conditionalFormatting sqref="CB105:CI105">
    <cfRule type="cellIs" dxfId="525" priority="506" operator="equal">
      <formula>"Catastrófico"</formula>
    </cfRule>
    <cfRule type="cellIs" dxfId="524" priority="507" operator="equal">
      <formula>"Mayor"</formula>
    </cfRule>
    <cfRule type="cellIs" dxfId="523" priority="508" operator="equal">
      <formula>"Moderado"</formula>
    </cfRule>
    <cfRule type="cellIs" dxfId="522" priority="509" operator="equal">
      <formula>"Menor"</formula>
    </cfRule>
    <cfRule type="cellIs" dxfId="521" priority="510" operator="equal">
      <formula>"Leve"</formula>
    </cfRule>
  </conditionalFormatting>
  <conditionalFormatting sqref="CG108">
    <cfRule type="cellIs" dxfId="520" priority="461" operator="equal">
      <formula>"Catastrófico"</formula>
    </cfRule>
    <cfRule type="cellIs" dxfId="519" priority="462" operator="equal">
      <formula>"Mayor"</formula>
    </cfRule>
    <cfRule type="cellIs" dxfId="518" priority="463" operator="equal">
      <formula>"Moderado"</formula>
    </cfRule>
    <cfRule type="cellIs" dxfId="517" priority="464" operator="equal">
      <formula>"Menor"</formula>
    </cfRule>
    <cfRule type="cellIs" dxfId="516" priority="465" operator="equal">
      <formula>"Leve"</formula>
    </cfRule>
  </conditionalFormatting>
  <conditionalFormatting sqref="CG107">
    <cfRule type="cellIs" dxfId="515" priority="471" operator="equal">
      <formula>"Catastrófico"</formula>
    </cfRule>
    <cfRule type="cellIs" dxfId="514" priority="472" operator="equal">
      <formula>"Mayor"</formula>
    </cfRule>
    <cfRule type="cellIs" dxfId="513" priority="473" operator="equal">
      <formula>"Moderado"</formula>
    </cfRule>
    <cfRule type="cellIs" dxfId="512" priority="474" operator="equal">
      <formula>"Menor"</formula>
    </cfRule>
    <cfRule type="cellIs" dxfId="511" priority="475" operator="equal">
      <formula>"Leve"</formula>
    </cfRule>
  </conditionalFormatting>
  <conditionalFormatting sqref="CI107">
    <cfRule type="cellIs" dxfId="510" priority="466" operator="equal">
      <formula>"Catastrófico"</formula>
    </cfRule>
    <cfRule type="cellIs" dxfId="509" priority="467" operator="equal">
      <formula>"Mayor"</formula>
    </cfRule>
    <cfRule type="cellIs" dxfId="508" priority="468" operator="equal">
      <formula>"Moderado"</formula>
    </cfRule>
    <cfRule type="cellIs" dxfId="507" priority="469" operator="equal">
      <formula>"Menor"</formula>
    </cfRule>
    <cfRule type="cellIs" dxfId="506" priority="470" operator="equal">
      <formula>"Leve"</formula>
    </cfRule>
  </conditionalFormatting>
  <conditionalFormatting sqref="CE106">
    <cfRule type="cellIs" dxfId="505" priority="496" operator="equal">
      <formula>"Catastrófico"</formula>
    </cfRule>
    <cfRule type="cellIs" dxfId="504" priority="497" operator="equal">
      <formula>"Mayor"</formula>
    </cfRule>
    <cfRule type="cellIs" dxfId="503" priority="498" operator="equal">
      <formula>"Moderado"</formula>
    </cfRule>
    <cfRule type="cellIs" dxfId="502" priority="499" operator="equal">
      <formula>"Menor"</formula>
    </cfRule>
    <cfRule type="cellIs" dxfId="501" priority="500" operator="equal">
      <formula>"Leve"</formula>
    </cfRule>
  </conditionalFormatting>
  <conditionalFormatting sqref="CC106">
    <cfRule type="cellIs" dxfId="500" priority="501" operator="equal">
      <formula>"Catastrófico"</formula>
    </cfRule>
    <cfRule type="cellIs" dxfId="499" priority="502" operator="equal">
      <formula>"Mayor"</formula>
    </cfRule>
    <cfRule type="cellIs" dxfId="498" priority="503" operator="equal">
      <formula>"Moderado"</formula>
    </cfRule>
    <cfRule type="cellIs" dxfId="497" priority="504" operator="equal">
      <formula>"Menor"</formula>
    </cfRule>
    <cfRule type="cellIs" dxfId="496" priority="505" operator="equal">
      <formula>"Leve"</formula>
    </cfRule>
  </conditionalFormatting>
  <conditionalFormatting sqref="CE107">
    <cfRule type="cellIs" dxfId="495" priority="476" operator="equal">
      <formula>"Catastrófico"</formula>
    </cfRule>
    <cfRule type="cellIs" dxfId="494" priority="477" operator="equal">
      <formula>"Mayor"</formula>
    </cfRule>
    <cfRule type="cellIs" dxfId="493" priority="478" operator="equal">
      <formula>"Moderado"</formula>
    </cfRule>
    <cfRule type="cellIs" dxfId="492" priority="479" operator="equal">
      <formula>"Menor"</formula>
    </cfRule>
    <cfRule type="cellIs" dxfId="491" priority="480" operator="equal">
      <formula>"Leve"</formula>
    </cfRule>
  </conditionalFormatting>
  <conditionalFormatting sqref="CC108">
    <cfRule type="cellIs" dxfId="490" priority="456" operator="equal">
      <formula>"Catastrófico"</formula>
    </cfRule>
    <cfRule type="cellIs" dxfId="489" priority="457" operator="equal">
      <formula>"Mayor"</formula>
    </cfRule>
    <cfRule type="cellIs" dxfId="488" priority="458" operator="equal">
      <formula>"Moderado"</formula>
    </cfRule>
    <cfRule type="cellIs" dxfId="487" priority="459" operator="equal">
      <formula>"Menor"</formula>
    </cfRule>
    <cfRule type="cellIs" dxfId="486" priority="460" operator="equal">
      <formula>"Leve"</formula>
    </cfRule>
  </conditionalFormatting>
  <conditionalFormatting sqref="CI106">
    <cfRule type="cellIs" dxfId="485" priority="486" operator="equal">
      <formula>"Catastrófico"</formula>
    </cfRule>
    <cfRule type="cellIs" dxfId="484" priority="487" operator="equal">
      <formula>"Mayor"</formula>
    </cfRule>
    <cfRule type="cellIs" dxfId="483" priority="488" operator="equal">
      <formula>"Moderado"</formula>
    </cfRule>
    <cfRule type="cellIs" dxfId="482" priority="489" operator="equal">
      <formula>"Menor"</formula>
    </cfRule>
    <cfRule type="cellIs" dxfId="481" priority="490" operator="equal">
      <formula>"Leve"</formula>
    </cfRule>
  </conditionalFormatting>
  <conditionalFormatting sqref="CG106">
    <cfRule type="cellIs" dxfId="480" priority="491" operator="equal">
      <formula>"Catastrófico"</formula>
    </cfRule>
    <cfRule type="cellIs" dxfId="479" priority="492" operator="equal">
      <formula>"Mayor"</formula>
    </cfRule>
    <cfRule type="cellIs" dxfId="478" priority="493" operator="equal">
      <formula>"Moderado"</formula>
    </cfRule>
    <cfRule type="cellIs" dxfId="477" priority="494" operator="equal">
      <formula>"Menor"</formula>
    </cfRule>
    <cfRule type="cellIs" dxfId="476" priority="495" operator="equal">
      <formula>"Leve"</formula>
    </cfRule>
  </conditionalFormatting>
  <conditionalFormatting sqref="CC107">
    <cfRule type="cellIs" dxfId="475" priority="481" operator="equal">
      <formula>"Catastrófico"</formula>
    </cfRule>
    <cfRule type="cellIs" dxfId="474" priority="482" operator="equal">
      <formula>"Mayor"</formula>
    </cfRule>
    <cfRule type="cellIs" dxfId="473" priority="483" operator="equal">
      <formula>"Moderado"</formula>
    </cfRule>
    <cfRule type="cellIs" dxfId="472" priority="484" operator="equal">
      <formula>"Menor"</formula>
    </cfRule>
    <cfRule type="cellIs" dxfId="471" priority="485" operator="equal">
      <formula>"Leve"</formula>
    </cfRule>
  </conditionalFormatting>
  <conditionalFormatting sqref="CE108">
    <cfRule type="cellIs" dxfId="470" priority="451" operator="equal">
      <formula>"Catastrófico"</formula>
    </cfRule>
    <cfRule type="cellIs" dxfId="469" priority="452" operator="equal">
      <formula>"Mayor"</formula>
    </cfRule>
    <cfRule type="cellIs" dxfId="468" priority="453" operator="equal">
      <formula>"Moderado"</formula>
    </cfRule>
    <cfRule type="cellIs" dxfId="467" priority="454" operator="equal">
      <formula>"Menor"</formula>
    </cfRule>
    <cfRule type="cellIs" dxfId="466" priority="455" operator="equal">
      <formula>"Leve"</formula>
    </cfRule>
  </conditionalFormatting>
  <conditionalFormatting sqref="CI108">
    <cfRule type="cellIs" dxfId="465" priority="446" operator="equal">
      <formula>"Catastrófico"</formula>
    </cfRule>
    <cfRule type="cellIs" dxfId="464" priority="447" operator="equal">
      <formula>"Mayor"</formula>
    </cfRule>
    <cfRule type="cellIs" dxfId="463" priority="448" operator="equal">
      <formula>"Moderado"</formula>
    </cfRule>
    <cfRule type="cellIs" dxfId="462" priority="449" operator="equal">
      <formula>"Menor"</formula>
    </cfRule>
    <cfRule type="cellIs" dxfId="461" priority="450" operator="equal">
      <formula>"Leve"</formula>
    </cfRule>
  </conditionalFormatting>
  <conditionalFormatting sqref="CB177:CI177">
    <cfRule type="cellIs" dxfId="460" priority="441" operator="equal">
      <formula>"Catastrófico"</formula>
    </cfRule>
    <cfRule type="cellIs" dxfId="459" priority="442" operator="equal">
      <formula>"Mayor"</formula>
    </cfRule>
    <cfRule type="cellIs" dxfId="458" priority="443" operator="equal">
      <formula>"Moderado"</formula>
    </cfRule>
    <cfRule type="cellIs" dxfId="457" priority="444" operator="equal">
      <formula>"Menor"</formula>
    </cfRule>
    <cfRule type="cellIs" dxfId="456" priority="445" operator="equal">
      <formula>"Leve"</formula>
    </cfRule>
  </conditionalFormatting>
  <conditionalFormatting sqref="CU177">
    <cfRule type="cellIs" dxfId="455" priority="431" operator="equal">
      <formula>"Catastrófico"</formula>
    </cfRule>
    <cfRule type="cellIs" dxfId="454" priority="432" operator="equal">
      <formula>"Mayor"</formula>
    </cfRule>
    <cfRule type="cellIs" dxfId="453" priority="433" operator="equal">
      <formula>"Moderado"</formula>
    </cfRule>
    <cfRule type="cellIs" dxfId="452" priority="434" operator="equal">
      <formula>"Menor"</formula>
    </cfRule>
    <cfRule type="cellIs" dxfId="451" priority="435" operator="equal">
      <formula>"Leve"</formula>
    </cfRule>
  </conditionalFormatting>
  <conditionalFormatting sqref="CU183">
    <cfRule type="cellIs" dxfId="450" priority="426" operator="equal">
      <formula>"Catastrófico"</formula>
    </cfRule>
    <cfRule type="cellIs" dxfId="449" priority="427" operator="equal">
      <formula>"Mayor"</formula>
    </cfRule>
    <cfRule type="cellIs" dxfId="448" priority="428" operator="equal">
      <formula>"Moderado"</formula>
    </cfRule>
    <cfRule type="cellIs" dxfId="447" priority="429" operator="equal">
      <formula>"Menor"</formula>
    </cfRule>
    <cfRule type="cellIs" dxfId="446" priority="430" operator="equal">
      <formula>"Leve"</formula>
    </cfRule>
  </conditionalFormatting>
  <conditionalFormatting sqref="CU185">
    <cfRule type="cellIs" dxfId="445" priority="421" operator="equal">
      <formula>"Catastrófico"</formula>
    </cfRule>
    <cfRule type="cellIs" dxfId="444" priority="422" operator="equal">
      <formula>"Mayor"</formula>
    </cfRule>
    <cfRule type="cellIs" dxfId="443" priority="423" operator="equal">
      <formula>"Moderado"</formula>
    </cfRule>
    <cfRule type="cellIs" dxfId="442" priority="424" operator="equal">
      <formula>"Menor"</formula>
    </cfRule>
    <cfRule type="cellIs" dxfId="441" priority="425" operator="equal">
      <formula>"Leve"</formula>
    </cfRule>
  </conditionalFormatting>
  <conditionalFormatting sqref="CU184">
    <cfRule type="cellIs" dxfId="440" priority="416" operator="equal">
      <formula>"Catastrófico"</formula>
    </cfRule>
    <cfRule type="cellIs" dxfId="439" priority="417" operator="equal">
      <formula>"Mayor"</formula>
    </cfRule>
    <cfRule type="cellIs" dxfId="438" priority="418" operator="equal">
      <formula>"Moderado"</formula>
    </cfRule>
    <cfRule type="cellIs" dxfId="437" priority="419" operator="equal">
      <formula>"Menor"</formula>
    </cfRule>
    <cfRule type="cellIs" dxfId="436" priority="420" operator="equal">
      <formula>"Leve"</formula>
    </cfRule>
  </conditionalFormatting>
  <conditionalFormatting sqref="CB111:CI111">
    <cfRule type="cellIs" dxfId="435" priority="411" operator="equal">
      <formula>"Catastrófico"</formula>
    </cfRule>
    <cfRule type="cellIs" dxfId="434" priority="412" operator="equal">
      <formula>"Mayor"</formula>
    </cfRule>
    <cfRule type="cellIs" dxfId="433" priority="413" operator="equal">
      <formula>"Moderado"</formula>
    </cfRule>
    <cfRule type="cellIs" dxfId="432" priority="414" operator="equal">
      <formula>"Menor"</formula>
    </cfRule>
    <cfRule type="cellIs" dxfId="431" priority="415" operator="equal">
      <formula>"Leve"</formula>
    </cfRule>
  </conditionalFormatting>
  <conditionalFormatting sqref="CU111">
    <cfRule type="cellIs" dxfId="430" priority="406" operator="equal">
      <formula>"Catastrófico"</formula>
    </cfRule>
    <cfRule type="cellIs" dxfId="429" priority="407" operator="equal">
      <formula>"Mayor"</formula>
    </cfRule>
    <cfRule type="cellIs" dxfId="428" priority="408" operator="equal">
      <formula>"Moderado"</formula>
    </cfRule>
    <cfRule type="cellIs" dxfId="427" priority="409" operator="equal">
      <formula>"Menor"</formula>
    </cfRule>
    <cfRule type="cellIs" dxfId="426" priority="410" operator="equal">
      <formula>"Leve"</formula>
    </cfRule>
  </conditionalFormatting>
  <conditionalFormatting sqref="CC117:CI117">
    <cfRule type="cellIs" dxfId="425" priority="401" operator="equal">
      <formula>"Catastrófico"</formula>
    </cfRule>
    <cfRule type="cellIs" dxfId="424" priority="402" operator="equal">
      <formula>"Mayor"</formula>
    </cfRule>
    <cfRule type="cellIs" dxfId="423" priority="403" operator="equal">
      <formula>"Moderado"</formula>
    </cfRule>
    <cfRule type="cellIs" dxfId="422" priority="404" operator="equal">
      <formula>"Menor"</formula>
    </cfRule>
    <cfRule type="cellIs" dxfId="421" priority="405" operator="equal">
      <formula>"Leve"</formula>
    </cfRule>
  </conditionalFormatting>
  <conditionalFormatting sqref="CU117">
    <cfRule type="cellIs" dxfId="420" priority="396" operator="equal">
      <formula>"Catastrófico"</formula>
    </cfRule>
    <cfRule type="cellIs" dxfId="419" priority="397" operator="equal">
      <formula>"Mayor"</formula>
    </cfRule>
    <cfRule type="cellIs" dxfId="418" priority="398" operator="equal">
      <formula>"Moderado"</formula>
    </cfRule>
    <cfRule type="cellIs" dxfId="417" priority="399" operator="equal">
      <formula>"Menor"</formula>
    </cfRule>
    <cfRule type="cellIs" dxfId="416" priority="400" operator="equal">
      <formula>"Leve"</formula>
    </cfRule>
  </conditionalFormatting>
  <conditionalFormatting sqref="CU118">
    <cfRule type="cellIs" dxfId="415" priority="391" operator="equal">
      <formula>"Catastrófico"</formula>
    </cfRule>
    <cfRule type="cellIs" dxfId="414" priority="392" operator="equal">
      <formula>"Mayor"</formula>
    </cfRule>
    <cfRule type="cellIs" dxfId="413" priority="393" operator="equal">
      <formula>"Moderado"</formula>
    </cfRule>
    <cfRule type="cellIs" dxfId="412" priority="394" operator="equal">
      <formula>"Menor"</formula>
    </cfRule>
    <cfRule type="cellIs" dxfId="411" priority="395" operator="equal">
      <formula>"Leve"</formula>
    </cfRule>
  </conditionalFormatting>
  <conditionalFormatting sqref="CB123 CD123">
    <cfRule type="cellIs" dxfId="410" priority="386" operator="equal">
      <formula>"Catastrófico"</formula>
    </cfRule>
    <cfRule type="cellIs" dxfId="409" priority="387" operator="equal">
      <formula>"Mayor"</formula>
    </cfRule>
    <cfRule type="cellIs" dxfId="408" priority="388" operator="equal">
      <formula>"Moderado"</formula>
    </cfRule>
    <cfRule type="cellIs" dxfId="407" priority="389" operator="equal">
      <formula>"Menor"</formula>
    </cfRule>
    <cfRule type="cellIs" dxfId="406" priority="390" operator="equal">
      <formula>"Leve"</formula>
    </cfRule>
  </conditionalFormatting>
  <conditionalFormatting sqref="CF123">
    <cfRule type="cellIs" dxfId="405" priority="381" operator="equal">
      <formula>"Catastrófico"</formula>
    </cfRule>
    <cfRule type="cellIs" dxfId="404" priority="382" operator="equal">
      <formula>"Mayor"</formula>
    </cfRule>
    <cfRule type="cellIs" dxfId="403" priority="383" operator="equal">
      <formula>"Moderado"</formula>
    </cfRule>
    <cfRule type="cellIs" dxfId="402" priority="384" operator="equal">
      <formula>"Menor"</formula>
    </cfRule>
    <cfRule type="cellIs" dxfId="401" priority="385" operator="equal">
      <formula>"Leve"</formula>
    </cfRule>
  </conditionalFormatting>
  <conditionalFormatting sqref="CH123">
    <cfRule type="cellIs" dxfId="400" priority="376" operator="equal">
      <formula>"Catastrófico"</formula>
    </cfRule>
    <cfRule type="cellIs" dxfId="399" priority="377" operator="equal">
      <formula>"Mayor"</formula>
    </cfRule>
    <cfRule type="cellIs" dxfId="398" priority="378" operator="equal">
      <formula>"Moderado"</formula>
    </cfRule>
    <cfRule type="cellIs" dxfId="397" priority="379" operator="equal">
      <formula>"Menor"</formula>
    </cfRule>
    <cfRule type="cellIs" dxfId="396" priority="380" operator="equal">
      <formula>"Leve"</formula>
    </cfRule>
  </conditionalFormatting>
  <conditionalFormatting sqref="CD124">
    <cfRule type="cellIs" dxfId="395" priority="371" operator="equal">
      <formula>"Catastrófico"</formula>
    </cfRule>
    <cfRule type="cellIs" dxfId="394" priority="372" operator="equal">
      <formula>"Mayor"</formula>
    </cfRule>
    <cfRule type="cellIs" dxfId="393" priority="373" operator="equal">
      <formula>"Moderado"</formula>
    </cfRule>
    <cfRule type="cellIs" dxfId="392" priority="374" operator="equal">
      <formula>"Menor"</formula>
    </cfRule>
    <cfRule type="cellIs" dxfId="391" priority="375" operator="equal">
      <formula>"Leve"</formula>
    </cfRule>
  </conditionalFormatting>
  <conditionalFormatting sqref="CF124">
    <cfRule type="cellIs" dxfId="390" priority="366" operator="equal">
      <formula>"Catastrófico"</formula>
    </cfRule>
    <cfRule type="cellIs" dxfId="389" priority="367" operator="equal">
      <formula>"Mayor"</formula>
    </cfRule>
    <cfRule type="cellIs" dxfId="388" priority="368" operator="equal">
      <formula>"Moderado"</formula>
    </cfRule>
    <cfRule type="cellIs" dxfId="387" priority="369" operator="equal">
      <formula>"Menor"</formula>
    </cfRule>
    <cfRule type="cellIs" dxfId="386" priority="370" operator="equal">
      <formula>"Leve"</formula>
    </cfRule>
  </conditionalFormatting>
  <conditionalFormatting sqref="CH124">
    <cfRule type="cellIs" dxfId="385" priority="361" operator="equal">
      <formula>"Catastrófico"</formula>
    </cfRule>
    <cfRule type="cellIs" dxfId="384" priority="362" operator="equal">
      <formula>"Mayor"</formula>
    </cfRule>
    <cfRule type="cellIs" dxfId="383" priority="363" operator="equal">
      <formula>"Moderado"</formula>
    </cfRule>
    <cfRule type="cellIs" dxfId="382" priority="364" operator="equal">
      <formula>"Menor"</formula>
    </cfRule>
    <cfRule type="cellIs" dxfId="381" priority="365" operator="equal">
      <formula>"Leve"</formula>
    </cfRule>
  </conditionalFormatting>
  <conditionalFormatting sqref="CU123:CU124">
    <cfRule type="cellIs" dxfId="380" priority="356" operator="equal">
      <formula>"Catastrófico"</formula>
    </cfRule>
    <cfRule type="cellIs" dxfId="379" priority="357" operator="equal">
      <formula>"Mayor"</formula>
    </cfRule>
    <cfRule type="cellIs" dxfId="378" priority="358" operator="equal">
      <formula>"Moderado"</formula>
    </cfRule>
    <cfRule type="cellIs" dxfId="377" priority="359" operator="equal">
      <formula>"Menor"</formula>
    </cfRule>
    <cfRule type="cellIs" dxfId="376" priority="360" operator="equal">
      <formula>"Leve"</formula>
    </cfRule>
  </conditionalFormatting>
  <conditionalFormatting sqref="CU129">
    <cfRule type="cellIs" dxfId="375" priority="351" operator="equal">
      <formula>"Catastrófico"</formula>
    </cfRule>
    <cfRule type="cellIs" dxfId="374" priority="352" operator="equal">
      <formula>"Mayor"</formula>
    </cfRule>
    <cfRule type="cellIs" dxfId="373" priority="353" operator="equal">
      <formula>"Moderado"</formula>
    </cfRule>
    <cfRule type="cellIs" dxfId="372" priority="354" operator="equal">
      <formula>"Menor"</formula>
    </cfRule>
    <cfRule type="cellIs" dxfId="371" priority="355" operator="equal">
      <formula>"Leve"</formula>
    </cfRule>
  </conditionalFormatting>
  <conditionalFormatting sqref="CU130">
    <cfRule type="cellIs" dxfId="370" priority="346" operator="equal">
      <formula>"Catastrófico"</formula>
    </cfRule>
    <cfRule type="cellIs" dxfId="369" priority="347" operator="equal">
      <formula>"Mayor"</formula>
    </cfRule>
    <cfRule type="cellIs" dxfId="368" priority="348" operator="equal">
      <formula>"Moderado"</formula>
    </cfRule>
    <cfRule type="cellIs" dxfId="367" priority="349" operator="equal">
      <formula>"Menor"</formula>
    </cfRule>
    <cfRule type="cellIs" dxfId="366" priority="350" operator="equal">
      <formula>"Leve"</formula>
    </cfRule>
  </conditionalFormatting>
  <conditionalFormatting sqref="CB141:CB143 CF141:CF143 CD141:CD143 CH141:CH143">
    <cfRule type="cellIs" dxfId="365" priority="341" operator="equal">
      <formula>"Catastrófico"</formula>
    </cfRule>
    <cfRule type="cellIs" dxfId="364" priority="342" operator="equal">
      <formula>"Mayor"</formula>
    </cfRule>
    <cfRule type="cellIs" dxfId="363" priority="343" operator="equal">
      <formula>"Moderado"</formula>
    </cfRule>
    <cfRule type="cellIs" dxfId="362" priority="344" operator="equal">
      <formula>"Menor"</formula>
    </cfRule>
    <cfRule type="cellIs" dxfId="361" priority="345" operator="equal">
      <formula>"Leve"</formula>
    </cfRule>
  </conditionalFormatting>
  <conditionalFormatting sqref="CE142">
    <cfRule type="cellIs" dxfId="360" priority="336" operator="equal">
      <formula>"Catastrófico"</formula>
    </cfRule>
    <cfRule type="cellIs" dxfId="359" priority="337" operator="equal">
      <formula>"Mayor"</formula>
    </cfRule>
    <cfRule type="cellIs" dxfId="358" priority="338" operator="equal">
      <formula>"Moderado"</formula>
    </cfRule>
    <cfRule type="cellIs" dxfId="357" priority="339" operator="equal">
      <formula>"Menor"</formula>
    </cfRule>
    <cfRule type="cellIs" dxfId="356" priority="340" operator="equal">
      <formula>"Leve"</formula>
    </cfRule>
  </conditionalFormatting>
  <conditionalFormatting sqref="CE141">
    <cfRule type="cellIs" dxfId="355" priority="331" operator="equal">
      <formula>"Catastrófico"</formula>
    </cfRule>
    <cfRule type="cellIs" dxfId="354" priority="332" operator="equal">
      <formula>"Mayor"</formula>
    </cfRule>
    <cfRule type="cellIs" dxfId="353" priority="333" operator="equal">
      <formula>"Moderado"</formula>
    </cfRule>
    <cfRule type="cellIs" dxfId="352" priority="334" operator="equal">
      <formula>"Menor"</formula>
    </cfRule>
    <cfRule type="cellIs" dxfId="351" priority="335" operator="equal">
      <formula>"Leve"</formula>
    </cfRule>
  </conditionalFormatting>
  <conditionalFormatting sqref="CC141">
    <cfRule type="cellIs" dxfId="350" priority="326" operator="equal">
      <formula>"Catastrófico"</formula>
    </cfRule>
    <cfRule type="cellIs" dxfId="349" priority="327" operator="equal">
      <formula>"Mayor"</formula>
    </cfRule>
    <cfRule type="cellIs" dxfId="348" priority="328" operator="equal">
      <formula>"Moderado"</formula>
    </cfRule>
    <cfRule type="cellIs" dxfId="347" priority="329" operator="equal">
      <formula>"Menor"</formula>
    </cfRule>
    <cfRule type="cellIs" dxfId="346" priority="330" operator="equal">
      <formula>"Leve"</formula>
    </cfRule>
  </conditionalFormatting>
  <conditionalFormatting sqref="CG141">
    <cfRule type="cellIs" dxfId="345" priority="321" operator="equal">
      <formula>"Catastrófico"</formula>
    </cfRule>
    <cfRule type="cellIs" dxfId="344" priority="322" operator="equal">
      <formula>"Mayor"</formula>
    </cfRule>
    <cfRule type="cellIs" dxfId="343" priority="323" operator="equal">
      <formula>"Moderado"</formula>
    </cfRule>
    <cfRule type="cellIs" dxfId="342" priority="324" operator="equal">
      <formula>"Menor"</formula>
    </cfRule>
    <cfRule type="cellIs" dxfId="341" priority="325" operator="equal">
      <formula>"Leve"</formula>
    </cfRule>
  </conditionalFormatting>
  <conditionalFormatting sqref="CI141">
    <cfRule type="cellIs" dxfId="340" priority="316" operator="equal">
      <formula>"Catastrófico"</formula>
    </cfRule>
    <cfRule type="cellIs" dxfId="339" priority="317" operator="equal">
      <formula>"Mayor"</formula>
    </cfRule>
    <cfRule type="cellIs" dxfId="338" priority="318" operator="equal">
      <formula>"Moderado"</formula>
    </cfRule>
    <cfRule type="cellIs" dxfId="337" priority="319" operator="equal">
      <formula>"Menor"</formula>
    </cfRule>
    <cfRule type="cellIs" dxfId="336" priority="320" operator="equal">
      <formula>"Leve"</formula>
    </cfRule>
  </conditionalFormatting>
  <conditionalFormatting sqref="CC142">
    <cfRule type="cellIs" dxfId="335" priority="311" operator="equal">
      <formula>"Catastrófico"</formula>
    </cfRule>
    <cfRule type="cellIs" dxfId="334" priority="312" operator="equal">
      <formula>"Mayor"</formula>
    </cfRule>
    <cfRule type="cellIs" dxfId="333" priority="313" operator="equal">
      <formula>"Moderado"</formula>
    </cfRule>
    <cfRule type="cellIs" dxfId="332" priority="314" operator="equal">
      <formula>"Menor"</formula>
    </cfRule>
    <cfRule type="cellIs" dxfId="331" priority="315" operator="equal">
      <formula>"Leve"</formula>
    </cfRule>
  </conditionalFormatting>
  <conditionalFormatting sqref="CG142">
    <cfRule type="cellIs" dxfId="330" priority="306" operator="equal">
      <formula>"Catastrófico"</formula>
    </cfRule>
    <cfRule type="cellIs" dxfId="329" priority="307" operator="equal">
      <formula>"Mayor"</formula>
    </cfRule>
    <cfRule type="cellIs" dxfId="328" priority="308" operator="equal">
      <formula>"Moderado"</formula>
    </cfRule>
    <cfRule type="cellIs" dxfId="327" priority="309" operator="equal">
      <formula>"Menor"</formula>
    </cfRule>
    <cfRule type="cellIs" dxfId="326" priority="310" operator="equal">
      <formula>"Leve"</formula>
    </cfRule>
  </conditionalFormatting>
  <conditionalFormatting sqref="CI142">
    <cfRule type="cellIs" dxfId="325" priority="301" operator="equal">
      <formula>"Catastrófico"</formula>
    </cfRule>
    <cfRule type="cellIs" dxfId="324" priority="302" operator="equal">
      <formula>"Mayor"</formula>
    </cfRule>
    <cfRule type="cellIs" dxfId="323" priority="303" operator="equal">
      <formula>"Moderado"</formula>
    </cfRule>
    <cfRule type="cellIs" dxfId="322" priority="304" operator="equal">
      <formula>"Menor"</formula>
    </cfRule>
    <cfRule type="cellIs" dxfId="321" priority="305" operator="equal">
      <formula>"Leve"</formula>
    </cfRule>
  </conditionalFormatting>
  <conditionalFormatting sqref="CC143">
    <cfRule type="cellIs" dxfId="320" priority="296" operator="equal">
      <formula>"Catastrófico"</formula>
    </cfRule>
    <cfRule type="cellIs" dxfId="319" priority="297" operator="equal">
      <formula>"Mayor"</formula>
    </cfRule>
    <cfRule type="cellIs" dxfId="318" priority="298" operator="equal">
      <formula>"Moderado"</formula>
    </cfRule>
    <cfRule type="cellIs" dxfId="317" priority="299" operator="equal">
      <formula>"Menor"</formula>
    </cfRule>
    <cfRule type="cellIs" dxfId="316" priority="300" operator="equal">
      <formula>"Leve"</formula>
    </cfRule>
  </conditionalFormatting>
  <conditionalFormatting sqref="CE143">
    <cfRule type="cellIs" dxfId="315" priority="291" operator="equal">
      <formula>"Catastrófico"</formula>
    </cfRule>
    <cfRule type="cellIs" dxfId="314" priority="292" operator="equal">
      <formula>"Mayor"</formula>
    </cfRule>
    <cfRule type="cellIs" dxfId="313" priority="293" operator="equal">
      <formula>"Moderado"</formula>
    </cfRule>
    <cfRule type="cellIs" dxfId="312" priority="294" operator="equal">
      <formula>"Menor"</formula>
    </cfRule>
    <cfRule type="cellIs" dxfId="311" priority="295" operator="equal">
      <formula>"Leve"</formula>
    </cfRule>
  </conditionalFormatting>
  <conditionalFormatting sqref="CG143">
    <cfRule type="cellIs" dxfId="310" priority="286" operator="equal">
      <formula>"Catastrófico"</formula>
    </cfRule>
    <cfRule type="cellIs" dxfId="309" priority="287" operator="equal">
      <formula>"Mayor"</formula>
    </cfRule>
    <cfRule type="cellIs" dxfId="308" priority="288" operator="equal">
      <formula>"Moderado"</formula>
    </cfRule>
    <cfRule type="cellIs" dxfId="307" priority="289" operator="equal">
      <formula>"Menor"</formula>
    </cfRule>
    <cfRule type="cellIs" dxfId="306" priority="290" operator="equal">
      <formula>"Leve"</formula>
    </cfRule>
  </conditionalFormatting>
  <conditionalFormatting sqref="CI143">
    <cfRule type="cellIs" dxfId="305" priority="281" operator="equal">
      <formula>"Catastrófico"</formula>
    </cfRule>
    <cfRule type="cellIs" dxfId="304" priority="282" operator="equal">
      <formula>"Mayor"</formula>
    </cfRule>
    <cfRule type="cellIs" dxfId="303" priority="283" operator="equal">
      <formula>"Moderado"</formula>
    </cfRule>
    <cfRule type="cellIs" dxfId="302" priority="284" operator="equal">
      <formula>"Menor"</formula>
    </cfRule>
    <cfRule type="cellIs" dxfId="301" priority="285" operator="equal">
      <formula>"Leve"</formula>
    </cfRule>
  </conditionalFormatting>
  <conditionalFormatting sqref="CU141">
    <cfRule type="cellIs" dxfId="300" priority="276" operator="equal">
      <formula>"Catastrófico"</formula>
    </cfRule>
    <cfRule type="cellIs" dxfId="299" priority="277" operator="equal">
      <formula>"Mayor"</formula>
    </cfRule>
    <cfRule type="cellIs" dxfId="298" priority="278" operator="equal">
      <formula>"Moderado"</formula>
    </cfRule>
    <cfRule type="cellIs" dxfId="297" priority="279" operator="equal">
      <formula>"Menor"</formula>
    </cfRule>
    <cfRule type="cellIs" dxfId="296" priority="280" operator="equal">
      <formula>"Leve"</formula>
    </cfRule>
  </conditionalFormatting>
  <conditionalFormatting sqref="CU142">
    <cfRule type="cellIs" dxfId="295" priority="271" operator="equal">
      <formula>"Catastrófico"</formula>
    </cfRule>
    <cfRule type="cellIs" dxfId="294" priority="272" operator="equal">
      <formula>"Mayor"</formula>
    </cfRule>
    <cfRule type="cellIs" dxfId="293" priority="273" operator="equal">
      <formula>"Moderado"</formula>
    </cfRule>
    <cfRule type="cellIs" dxfId="292" priority="274" operator="equal">
      <formula>"Menor"</formula>
    </cfRule>
    <cfRule type="cellIs" dxfId="291" priority="275" operator="equal">
      <formula>"Leve"</formula>
    </cfRule>
  </conditionalFormatting>
  <conditionalFormatting sqref="CU143">
    <cfRule type="cellIs" dxfId="290" priority="266" operator="equal">
      <formula>"Catastrófico"</formula>
    </cfRule>
    <cfRule type="cellIs" dxfId="289" priority="267" operator="equal">
      <formula>"Mayor"</formula>
    </cfRule>
    <cfRule type="cellIs" dxfId="288" priority="268" operator="equal">
      <formula>"Moderado"</formula>
    </cfRule>
    <cfRule type="cellIs" dxfId="287" priority="269" operator="equal">
      <formula>"Menor"</formula>
    </cfRule>
    <cfRule type="cellIs" dxfId="286" priority="270" operator="equal">
      <formula>"Leve"</formula>
    </cfRule>
  </conditionalFormatting>
  <conditionalFormatting sqref="CU159">
    <cfRule type="cellIs" dxfId="285" priority="261" operator="equal">
      <formula>"Catastrófico"</formula>
    </cfRule>
    <cfRule type="cellIs" dxfId="284" priority="262" operator="equal">
      <formula>"Mayor"</formula>
    </cfRule>
    <cfRule type="cellIs" dxfId="283" priority="263" operator="equal">
      <formula>"Moderado"</formula>
    </cfRule>
    <cfRule type="cellIs" dxfId="282" priority="264" operator="equal">
      <formula>"Menor"</formula>
    </cfRule>
    <cfRule type="cellIs" dxfId="281" priority="265" operator="equal">
      <formula>"Leve"</formula>
    </cfRule>
  </conditionalFormatting>
  <conditionalFormatting sqref="CU160">
    <cfRule type="cellIs" dxfId="280" priority="256" operator="equal">
      <formula>"Catastrófico"</formula>
    </cfRule>
    <cfRule type="cellIs" dxfId="279" priority="257" operator="equal">
      <formula>"Mayor"</formula>
    </cfRule>
    <cfRule type="cellIs" dxfId="278" priority="258" operator="equal">
      <formula>"Moderado"</formula>
    </cfRule>
    <cfRule type="cellIs" dxfId="277" priority="259" operator="equal">
      <formula>"Menor"</formula>
    </cfRule>
    <cfRule type="cellIs" dxfId="276" priority="260" operator="equal">
      <formula>"Leve"</formula>
    </cfRule>
  </conditionalFormatting>
  <conditionalFormatting sqref="CU165">
    <cfRule type="cellIs" dxfId="275" priority="251" operator="equal">
      <formula>"Catastrófico"</formula>
    </cfRule>
    <cfRule type="cellIs" dxfId="274" priority="252" operator="equal">
      <formula>"Mayor"</formula>
    </cfRule>
    <cfRule type="cellIs" dxfId="273" priority="253" operator="equal">
      <formula>"Moderado"</formula>
    </cfRule>
    <cfRule type="cellIs" dxfId="272" priority="254" operator="equal">
      <formula>"Menor"</formula>
    </cfRule>
    <cfRule type="cellIs" dxfId="271" priority="255" operator="equal">
      <formula>"Leve"</formula>
    </cfRule>
  </conditionalFormatting>
  <conditionalFormatting sqref="CU166">
    <cfRule type="cellIs" dxfId="270" priority="246" operator="equal">
      <formula>"Catastrófico"</formula>
    </cfRule>
    <cfRule type="cellIs" dxfId="269" priority="247" operator="equal">
      <formula>"Mayor"</formula>
    </cfRule>
    <cfRule type="cellIs" dxfId="268" priority="248" operator="equal">
      <formula>"Moderado"</formula>
    </cfRule>
    <cfRule type="cellIs" dxfId="267" priority="249" operator="equal">
      <formula>"Menor"</formula>
    </cfRule>
    <cfRule type="cellIs" dxfId="266" priority="250" operator="equal">
      <formula>"Leve"</formula>
    </cfRule>
  </conditionalFormatting>
  <conditionalFormatting sqref="CU167">
    <cfRule type="cellIs" dxfId="265" priority="241" operator="equal">
      <formula>"Catastrófico"</formula>
    </cfRule>
    <cfRule type="cellIs" dxfId="264" priority="242" operator="equal">
      <formula>"Mayor"</formula>
    </cfRule>
    <cfRule type="cellIs" dxfId="263" priority="243" operator="equal">
      <formula>"Moderado"</formula>
    </cfRule>
    <cfRule type="cellIs" dxfId="262" priority="244" operator="equal">
      <formula>"Menor"</formula>
    </cfRule>
    <cfRule type="cellIs" dxfId="261" priority="245" operator="equal">
      <formula>"Leve"</formula>
    </cfRule>
  </conditionalFormatting>
  <conditionalFormatting sqref="CU171">
    <cfRule type="cellIs" dxfId="260" priority="236" operator="equal">
      <formula>"Catastrófico"</formula>
    </cfRule>
    <cfRule type="cellIs" dxfId="259" priority="237" operator="equal">
      <formula>"Mayor"</formula>
    </cfRule>
    <cfRule type="cellIs" dxfId="258" priority="238" operator="equal">
      <formula>"Moderado"</formula>
    </cfRule>
    <cfRule type="cellIs" dxfId="257" priority="239" operator="equal">
      <formula>"Menor"</formula>
    </cfRule>
    <cfRule type="cellIs" dxfId="256" priority="240" operator="equal">
      <formula>"Leve"</formula>
    </cfRule>
  </conditionalFormatting>
  <conditionalFormatting sqref="CG63">
    <cfRule type="cellIs" dxfId="255" priority="221" operator="equal">
      <formula>"Catastrófico"</formula>
    </cfRule>
    <cfRule type="cellIs" dxfId="254" priority="222" operator="equal">
      <formula>"Mayor"</formula>
    </cfRule>
    <cfRule type="cellIs" dxfId="253" priority="223" operator="equal">
      <formula>"Moderado"</formula>
    </cfRule>
    <cfRule type="cellIs" dxfId="252" priority="224" operator="equal">
      <formula>"Menor"</formula>
    </cfRule>
    <cfRule type="cellIs" dxfId="251" priority="225" operator="equal">
      <formula>"Leve"</formula>
    </cfRule>
  </conditionalFormatting>
  <conditionalFormatting sqref="CI63">
    <cfRule type="cellIs" dxfId="250" priority="216" operator="equal">
      <formula>"Catastrófico"</formula>
    </cfRule>
    <cfRule type="cellIs" dxfId="249" priority="217" operator="equal">
      <formula>"Mayor"</formula>
    </cfRule>
    <cfRule type="cellIs" dxfId="248" priority="218" operator="equal">
      <formula>"Moderado"</formula>
    </cfRule>
    <cfRule type="cellIs" dxfId="247" priority="219" operator="equal">
      <formula>"Menor"</formula>
    </cfRule>
    <cfRule type="cellIs" dxfId="246" priority="220" operator="equal">
      <formula>"Leve"</formula>
    </cfRule>
  </conditionalFormatting>
  <conditionalFormatting sqref="CC63">
    <cfRule type="cellIs" dxfId="245" priority="231" operator="equal">
      <formula>"Catastrófico"</formula>
    </cfRule>
    <cfRule type="cellIs" dxfId="244" priority="232" operator="equal">
      <formula>"Mayor"</formula>
    </cfRule>
    <cfRule type="cellIs" dxfId="243" priority="233" operator="equal">
      <formula>"Moderado"</formula>
    </cfRule>
    <cfRule type="cellIs" dxfId="242" priority="234" operator="equal">
      <formula>"Menor"</formula>
    </cfRule>
    <cfRule type="cellIs" dxfId="241" priority="235" operator="equal">
      <formula>"Leve"</formula>
    </cfRule>
  </conditionalFormatting>
  <conditionalFormatting sqref="CE63">
    <cfRule type="cellIs" dxfId="240" priority="226" operator="equal">
      <formula>"Catastrófico"</formula>
    </cfRule>
    <cfRule type="cellIs" dxfId="239" priority="227" operator="equal">
      <formula>"Mayor"</formula>
    </cfRule>
    <cfRule type="cellIs" dxfId="238" priority="228" operator="equal">
      <formula>"Moderado"</formula>
    </cfRule>
    <cfRule type="cellIs" dxfId="237" priority="229" operator="equal">
      <formula>"Menor"</formula>
    </cfRule>
    <cfRule type="cellIs" dxfId="236" priority="230" operator="equal">
      <formula>"Leve"</formula>
    </cfRule>
  </conditionalFormatting>
  <conditionalFormatting sqref="CD63">
    <cfRule type="cellIs" dxfId="235" priority="211" operator="equal">
      <formula>"Catastrófico"</formula>
    </cfRule>
    <cfRule type="cellIs" dxfId="234" priority="212" operator="equal">
      <formula>"Mayor"</formula>
    </cfRule>
    <cfRule type="cellIs" dxfId="233" priority="213" operator="equal">
      <formula>"Moderado"</formula>
    </cfRule>
    <cfRule type="cellIs" dxfId="232" priority="214" operator="equal">
      <formula>"Menor"</formula>
    </cfRule>
    <cfRule type="cellIs" dxfId="231" priority="215" operator="equal">
      <formula>"Leve"</formula>
    </cfRule>
  </conditionalFormatting>
  <conditionalFormatting sqref="CF63">
    <cfRule type="cellIs" dxfId="230" priority="206" operator="equal">
      <formula>"Catastrófico"</formula>
    </cfRule>
    <cfRule type="cellIs" dxfId="229" priority="207" operator="equal">
      <formula>"Mayor"</formula>
    </cfRule>
    <cfRule type="cellIs" dxfId="228" priority="208" operator="equal">
      <formula>"Moderado"</formula>
    </cfRule>
    <cfRule type="cellIs" dxfId="227" priority="209" operator="equal">
      <formula>"Menor"</formula>
    </cfRule>
    <cfRule type="cellIs" dxfId="226" priority="210" operator="equal">
      <formula>"Leve"</formula>
    </cfRule>
  </conditionalFormatting>
  <conditionalFormatting sqref="CH63">
    <cfRule type="cellIs" dxfId="225" priority="201" operator="equal">
      <formula>"Catastrófico"</formula>
    </cfRule>
    <cfRule type="cellIs" dxfId="224" priority="202" operator="equal">
      <formula>"Mayor"</formula>
    </cfRule>
    <cfRule type="cellIs" dxfId="223" priority="203" operator="equal">
      <formula>"Moderado"</formula>
    </cfRule>
    <cfRule type="cellIs" dxfId="222" priority="204" operator="equal">
      <formula>"Menor"</formula>
    </cfRule>
    <cfRule type="cellIs" dxfId="221" priority="205" operator="equal">
      <formula>"Leve"</formula>
    </cfRule>
  </conditionalFormatting>
  <conditionalFormatting sqref="CB69:CD69 CF69:CI69">
    <cfRule type="cellIs" dxfId="220" priority="196" operator="equal">
      <formula>"Catastrófico"</formula>
    </cfRule>
    <cfRule type="cellIs" dxfId="219" priority="197" operator="equal">
      <formula>"Mayor"</formula>
    </cfRule>
    <cfRule type="cellIs" dxfId="218" priority="198" operator="equal">
      <formula>"Moderado"</formula>
    </cfRule>
    <cfRule type="cellIs" dxfId="217" priority="199" operator="equal">
      <formula>"Menor"</formula>
    </cfRule>
    <cfRule type="cellIs" dxfId="216" priority="200" operator="equal">
      <formula>"Leve"</formula>
    </cfRule>
  </conditionalFormatting>
  <conditionalFormatting sqref="CE69">
    <cfRule type="cellIs" dxfId="215" priority="191" operator="equal">
      <formula>"Catastrófico"</formula>
    </cfRule>
    <cfRule type="cellIs" dxfId="214" priority="192" operator="equal">
      <formula>"Mayor"</formula>
    </cfRule>
    <cfRule type="cellIs" dxfId="213" priority="193" operator="equal">
      <formula>"Moderado"</formula>
    </cfRule>
    <cfRule type="cellIs" dxfId="212" priority="194" operator="equal">
      <formula>"Menor"</formula>
    </cfRule>
    <cfRule type="cellIs" dxfId="211" priority="195" operator="equal">
      <formula>"Leve"</formula>
    </cfRule>
  </conditionalFormatting>
  <conditionalFormatting sqref="CB135 CH135">
    <cfRule type="cellIs" dxfId="210" priority="186" operator="equal">
      <formula>"Catastrófico"</formula>
    </cfRule>
    <cfRule type="cellIs" dxfId="209" priority="187" operator="equal">
      <formula>"Mayor"</formula>
    </cfRule>
    <cfRule type="cellIs" dxfId="208" priority="188" operator="equal">
      <formula>"Moderado"</formula>
    </cfRule>
    <cfRule type="cellIs" dxfId="207" priority="189" operator="equal">
      <formula>"Menor"</formula>
    </cfRule>
    <cfRule type="cellIs" dxfId="206" priority="190" operator="equal">
      <formula>"Leve"</formula>
    </cfRule>
  </conditionalFormatting>
  <conditionalFormatting sqref="CH136">
    <cfRule type="cellIs" dxfId="205" priority="181" operator="equal">
      <formula>"Catastrófico"</formula>
    </cfRule>
    <cfRule type="cellIs" dxfId="204" priority="182" operator="equal">
      <formula>"Mayor"</formula>
    </cfRule>
    <cfRule type="cellIs" dxfId="203" priority="183" operator="equal">
      <formula>"Moderado"</formula>
    </cfRule>
    <cfRule type="cellIs" dxfId="202" priority="184" operator="equal">
      <formula>"Menor"</formula>
    </cfRule>
    <cfRule type="cellIs" dxfId="201" priority="185" operator="equal">
      <formula>"Leve"</formula>
    </cfRule>
  </conditionalFormatting>
  <conditionalFormatting sqref="CD135">
    <cfRule type="cellIs" dxfId="200" priority="176" operator="equal">
      <formula>"Catastrófico"</formula>
    </cfRule>
    <cfRule type="cellIs" dxfId="199" priority="177" operator="equal">
      <formula>"Mayor"</formula>
    </cfRule>
    <cfRule type="cellIs" dxfId="198" priority="178" operator="equal">
      <formula>"Moderado"</formula>
    </cfRule>
    <cfRule type="cellIs" dxfId="197" priority="179" operator="equal">
      <formula>"Menor"</formula>
    </cfRule>
    <cfRule type="cellIs" dxfId="196" priority="180" operator="equal">
      <formula>"Leve"</formula>
    </cfRule>
  </conditionalFormatting>
  <conditionalFormatting sqref="CF135:CG135">
    <cfRule type="cellIs" dxfId="195" priority="171" operator="equal">
      <formula>"Catastrófico"</formula>
    </cfRule>
    <cfRule type="cellIs" dxfId="194" priority="172" operator="equal">
      <formula>"Mayor"</formula>
    </cfRule>
    <cfRule type="cellIs" dxfId="193" priority="173" operator="equal">
      <formula>"Moderado"</formula>
    </cfRule>
    <cfRule type="cellIs" dxfId="192" priority="174" operator="equal">
      <formula>"Menor"</formula>
    </cfRule>
    <cfRule type="cellIs" dxfId="191" priority="175" operator="equal">
      <formula>"Leve"</formula>
    </cfRule>
  </conditionalFormatting>
  <conditionalFormatting sqref="CI135">
    <cfRule type="cellIs" dxfId="190" priority="166" operator="equal">
      <formula>"Catastrófico"</formula>
    </cfRule>
    <cfRule type="cellIs" dxfId="189" priority="167" operator="equal">
      <formula>"Mayor"</formula>
    </cfRule>
    <cfRule type="cellIs" dxfId="188" priority="168" operator="equal">
      <formula>"Moderado"</formula>
    </cfRule>
    <cfRule type="cellIs" dxfId="187" priority="169" operator="equal">
      <formula>"Menor"</formula>
    </cfRule>
    <cfRule type="cellIs" dxfId="186" priority="170" operator="equal">
      <formula>"Leve"</formula>
    </cfRule>
  </conditionalFormatting>
  <conditionalFormatting sqref="CE135">
    <cfRule type="cellIs" dxfId="185" priority="161" operator="equal">
      <formula>"Catastrófico"</formula>
    </cfRule>
    <cfRule type="cellIs" dxfId="184" priority="162" operator="equal">
      <formula>"Mayor"</formula>
    </cfRule>
    <cfRule type="cellIs" dxfId="183" priority="163" operator="equal">
      <formula>"Moderado"</formula>
    </cfRule>
    <cfRule type="cellIs" dxfId="182" priority="164" operator="equal">
      <formula>"Menor"</formula>
    </cfRule>
    <cfRule type="cellIs" dxfId="181" priority="165" operator="equal">
      <formula>"Leve"</formula>
    </cfRule>
  </conditionalFormatting>
  <conditionalFormatting sqref="CC135">
    <cfRule type="cellIs" dxfId="180" priority="156" operator="equal">
      <formula>"Catastrófico"</formula>
    </cfRule>
    <cfRule type="cellIs" dxfId="179" priority="157" operator="equal">
      <formula>"Mayor"</formula>
    </cfRule>
    <cfRule type="cellIs" dxfId="178" priority="158" operator="equal">
      <formula>"Moderado"</formula>
    </cfRule>
    <cfRule type="cellIs" dxfId="177" priority="159" operator="equal">
      <formula>"Menor"</formula>
    </cfRule>
    <cfRule type="cellIs" dxfId="176" priority="160" operator="equal">
      <formula>"Leve"</formula>
    </cfRule>
  </conditionalFormatting>
  <conditionalFormatting sqref="CU136">
    <cfRule type="cellIs" dxfId="175" priority="131" operator="equal">
      <formula>"Catastrófico"</formula>
    </cfRule>
    <cfRule type="cellIs" dxfId="174" priority="132" operator="equal">
      <formula>"Mayor"</formula>
    </cfRule>
    <cfRule type="cellIs" dxfId="173" priority="133" operator="equal">
      <formula>"Moderado"</formula>
    </cfRule>
    <cfRule type="cellIs" dxfId="172" priority="134" operator="equal">
      <formula>"Menor"</formula>
    </cfRule>
    <cfRule type="cellIs" dxfId="171" priority="135" operator="equal">
      <formula>"Leve"</formula>
    </cfRule>
  </conditionalFormatting>
  <conditionalFormatting sqref="CH147:CI147">
    <cfRule type="cellIs" dxfId="170" priority="126" operator="equal">
      <formula>"Catastrófico"</formula>
    </cfRule>
    <cfRule type="cellIs" dxfId="169" priority="127" operator="equal">
      <formula>"Mayor"</formula>
    </cfRule>
    <cfRule type="cellIs" dxfId="168" priority="128" operator="equal">
      <formula>"Moderado"</formula>
    </cfRule>
    <cfRule type="cellIs" dxfId="167" priority="129" operator="equal">
      <formula>"Menor"</formula>
    </cfRule>
    <cfRule type="cellIs" dxfId="166" priority="130" operator="equal">
      <formula>"Leve"</formula>
    </cfRule>
  </conditionalFormatting>
  <conditionalFormatting sqref="CH148">
    <cfRule type="cellIs" dxfId="165" priority="121" operator="equal">
      <formula>"Catastrófico"</formula>
    </cfRule>
    <cfRule type="cellIs" dxfId="164" priority="122" operator="equal">
      <formula>"Mayor"</formula>
    </cfRule>
    <cfRule type="cellIs" dxfId="163" priority="123" operator="equal">
      <formula>"Moderado"</formula>
    </cfRule>
    <cfRule type="cellIs" dxfId="162" priority="124" operator="equal">
      <formula>"Menor"</formula>
    </cfRule>
    <cfRule type="cellIs" dxfId="161" priority="125" operator="equal">
      <formula>"Leve"</formula>
    </cfRule>
  </conditionalFormatting>
  <conditionalFormatting sqref="CU147:CU148">
    <cfRule type="cellIs" dxfId="160" priority="116" operator="equal">
      <formula>"Catastrófico"</formula>
    </cfRule>
    <cfRule type="cellIs" dxfId="159" priority="117" operator="equal">
      <formula>"Mayor"</formula>
    </cfRule>
    <cfRule type="cellIs" dxfId="158" priority="118" operator="equal">
      <formula>"Moderado"</formula>
    </cfRule>
    <cfRule type="cellIs" dxfId="157" priority="119" operator="equal">
      <formula>"Menor"</formula>
    </cfRule>
    <cfRule type="cellIs" dxfId="156" priority="120" operator="equal">
      <formula>"Leve"</formula>
    </cfRule>
  </conditionalFormatting>
  <conditionalFormatting sqref="CU135">
    <cfRule type="cellIs" dxfId="155" priority="111" operator="equal">
      <formula>"Catastrófico"</formula>
    </cfRule>
    <cfRule type="cellIs" dxfId="154" priority="112" operator="equal">
      <formula>"Mayor"</formula>
    </cfRule>
    <cfRule type="cellIs" dxfId="153" priority="113" operator="equal">
      <formula>"Moderado"</formula>
    </cfRule>
    <cfRule type="cellIs" dxfId="152" priority="114" operator="equal">
      <formula>"Menor"</formula>
    </cfRule>
    <cfRule type="cellIs" dxfId="151" priority="115" operator="equal">
      <formula>"Leve"</formula>
    </cfRule>
  </conditionalFormatting>
  <conditionalFormatting sqref="CH153:CI153">
    <cfRule type="cellIs" dxfId="150" priority="106" operator="equal">
      <formula>"Catastrófico"</formula>
    </cfRule>
    <cfRule type="cellIs" dxfId="149" priority="107" operator="equal">
      <formula>"Mayor"</formula>
    </cfRule>
    <cfRule type="cellIs" dxfId="148" priority="108" operator="equal">
      <formula>"Moderado"</formula>
    </cfRule>
    <cfRule type="cellIs" dxfId="147" priority="109" operator="equal">
      <formula>"Menor"</formula>
    </cfRule>
    <cfRule type="cellIs" dxfId="146" priority="110" operator="equal">
      <formula>"Leve"</formula>
    </cfRule>
  </conditionalFormatting>
  <conditionalFormatting sqref="CU153">
    <cfRule type="cellIs" dxfId="145" priority="96" operator="equal">
      <formula>"Catastrófico"</formula>
    </cfRule>
    <cfRule type="cellIs" dxfId="144" priority="97" operator="equal">
      <formula>"Mayor"</formula>
    </cfRule>
    <cfRule type="cellIs" dxfId="143" priority="98" operator="equal">
      <formula>"Moderado"</formula>
    </cfRule>
    <cfRule type="cellIs" dxfId="142" priority="99" operator="equal">
      <formula>"Menor"</formula>
    </cfRule>
    <cfRule type="cellIs" dxfId="141" priority="100" operator="equal">
      <formula>"Leve"</formula>
    </cfRule>
  </conditionalFormatting>
  <conditionalFormatting sqref="CB189:CI189">
    <cfRule type="cellIs" dxfId="140" priority="91" operator="equal">
      <formula>"Catastrófico"</formula>
    </cfRule>
    <cfRule type="cellIs" dxfId="139" priority="92" operator="equal">
      <formula>"Mayor"</formula>
    </cfRule>
    <cfRule type="cellIs" dxfId="138" priority="93" operator="equal">
      <formula>"Moderado"</formula>
    </cfRule>
    <cfRule type="cellIs" dxfId="137" priority="94" operator="equal">
      <formula>"Menor"</formula>
    </cfRule>
    <cfRule type="cellIs" dxfId="136" priority="95" operator="equal">
      <formula>"Leve"</formula>
    </cfRule>
  </conditionalFormatting>
  <conditionalFormatting sqref="CU189">
    <cfRule type="cellIs" dxfId="135" priority="86" operator="equal">
      <formula>"Catastrófico"</formula>
    </cfRule>
    <cfRule type="cellIs" dxfId="134" priority="87" operator="equal">
      <formula>"Mayor"</formula>
    </cfRule>
    <cfRule type="cellIs" dxfId="133" priority="88" operator="equal">
      <formula>"Moderado"</formula>
    </cfRule>
    <cfRule type="cellIs" dxfId="132" priority="89" operator="equal">
      <formula>"Menor"</formula>
    </cfRule>
    <cfRule type="cellIs" dxfId="131" priority="90" operator="equal">
      <formula>"Leve"</formula>
    </cfRule>
  </conditionalFormatting>
  <conditionalFormatting sqref="CB195:CI195">
    <cfRule type="cellIs" dxfId="130" priority="81" operator="equal">
      <formula>"Catastrófico"</formula>
    </cfRule>
    <cfRule type="cellIs" dxfId="129" priority="82" operator="equal">
      <formula>"Mayor"</formula>
    </cfRule>
    <cfRule type="cellIs" dxfId="128" priority="83" operator="equal">
      <formula>"Moderado"</formula>
    </cfRule>
    <cfRule type="cellIs" dxfId="127" priority="84" operator="equal">
      <formula>"Menor"</formula>
    </cfRule>
    <cfRule type="cellIs" dxfId="126" priority="85" operator="equal">
      <formula>"Leve"</formula>
    </cfRule>
  </conditionalFormatting>
  <conditionalFormatting sqref="CU195">
    <cfRule type="cellIs" dxfId="125" priority="71" operator="equal">
      <formula>"Catastrófico"</formula>
    </cfRule>
    <cfRule type="cellIs" dxfId="124" priority="72" operator="equal">
      <formula>"Mayor"</formula>
    </cfRule>
    <cfRule type="cellIs" dxfId="123" priority="73" operator="equal">
      <formula>"Moderado"</formula>
    </cfRule>
    <cfRule type="cellIs" dxfId="122" priority="74" operator="equal">
      <formula>"Menor"</formula>
    </cfRule>
    <cfRule type="cellIs" dxfId="121" priority="75" operator="equal">
      <formula>"Leve"</formula>
    </cfRule>
  </conditionalFormatting>
  <conditionalFormatting sqref="CB201:CI201">
    <cfRule type="cellIs" dxfId="120" priority="66" operator="equal">
      <formula>"Catastrófico"</formula>
    </cfRule>
    <cfRule type="cellIs" dxfId="119" priority="67" operator="equal">
      <formula>"Mayor"</formula>
    </cfRule>
    <cfRule type="cellIs" dxfId="118" priority="68" operator="equal">
      <formula>"Moderado"</formula>
    </cfRule>
    <cfRule type="cellIs" dxfId="117" priority="69" operator="equal">
      <formula>"Menor"</formula>
    </cfRule>
    <cfRule type="cellIs" dxfId="116" priority="70" operator="equal">
      <formula>"Leve"</formula>
    </cfRule>
  </conditionalFormatting>
  <conditionalFormatting sqref="CU201">
    <cfRule type="cellIs" dxfId="115" priority="61" operator="equal">
      <formula>"Catastrófico"</formula>
    </cfRule>
    <cfRule type="cellIs" dxfId="114" priority="62" operator="equal">
      <formula>"Mayor"</formula>
    </cfRule>
    <cfRule type="cellIs" dxfId="113" priority="63" operator="equal">
      <formula>"Moderado"</formula>
    </cfRule>
    <cfRule type="cellIs" dxfId="112" priority="64" operator="equal">
      <formula>"Menor"</formula>
    </cfRule>
    <cfRule type="cellIs" dxfId="111" priority="65" operator="equal">
      <formula>"Leve"</formula>
    </cfRule>
  </conditionalFormatting>
  <conditionalFormatting sqref="CI207">
    <cfRule type="cellIs" dxfId="110" priority="56" operator="equal">
      <formula>"Catastrófico"</formula>
    </cfRule>
    <cfRule type="cellIs" dxfId="109" priority="57" operator="equal">
      <formula>"Mayor"</formula>
    </cfRule>
    <cfRule type="cellIs" dxfId="108" priority="58" operator="equal">
      <formula>"Moderado"</formula>
    </cfRule>
    <cfRule type="cellIs" dxfId="107" priority="59" operator="equal">
      <formula>"Menor"</formula>
    </cfRule>
    <cfRule type="cellIs" dxfId="106" priority="60" operator="equal">
      <formula>"Leve"</formula>
    </cfRule>
  </conditionalFormatting>
  <conditionalFormatting sqref="CU207">
    <cfRule type="cellIs" dxfId="105" priority="46" operator="equal">
      <formula>"Catastrófico"</formula>
    </cfRule>
    <cfRule type="cellIs" dxfId="104" priority="47" operator="equal">
      <formula>"Mayor"</formula>
    </cfRule>
    <cfRule type="cellIs" dxfId="103" priority="48" operator="equal">
      <formula>"Moderado"</formula>
    </cfRule>
    <cfRule type="cellIs" dxfId="102" priority="49" operator="equal">
      <formula>"Menor"</formula>
    </cfRule>
    <cfRule type="cellIs" dxfId="101" priority="50" operator="equal">
      <formula>"Leve"</formula>
    </cfRule>
  </conditionalFormatting>
  <conditionalFormatting sqref="CI213">
    <cfRule type="cellIs" dxfId="100" priority="41" operator="equal">
      <formula>"Catastrófico"</formula>
    </cfRule>
    <cfRule type="cellIs" dxfId="99" priority="42" operator="equal">
      <formula>"Mayor"</formula>
    </cfRule>
    <cfRule type="cellIs" dxfId="98" priority="43" operator="equal">
      <formula>"Moderado"</formula>
    </cfRule>
    <cfRule type="cellIs" dxfId="97" priority="44" operator="equal">
      <formula>"Menor"</formula>
    </cfRule>
    <cfRule type="cellIs" dxfId="96" priority="45" operator="equal">
      <formula>"Leve"</formula>
    </cfRule>
  </conditionalFormatting>
  <conditionalFormatting sqref="CU213">
    <cfRule type="cellIs" dxfId="95" priority="36" operator="equal">
      <formula>"Catastrófico"</formula>
    </cfRule>
    <cfRule type="cellIs" dxfId="94" priority="37" operator="equal">
      <formula>"Mayor"</formula>
    </cfRule>
    <cfRule type="cellIs" dxfId="93" priority="38" operator="equal">
      <formula>"Moderado"</formula>
    </cfRule>
    <cfRule type="cellIs" dxfId="92" priority="39" operator="equal">
      <formula>"Menor"</formula>
    </cfRule>
    <cfRule type="cellIs" dxfId="91" priority="40" operator="equal">
      <formula>"Leve"</formula>
    </cfRule>
  </conditionalFormatting>
  <conditionalFormatting sqref="CF64:CG64">
    <cfRule type="cellIs" dxfId="90" priority="31" operator="equal">
      <formula>"Catastrófico"</formula>
    </cfRule>
    <cfRule type="cellIs" dxfId="89" priority="32" operator="equal">
      <formula>"Mayor"</formula>
    </cfRule>
    <cfRule type="cellIs" dxfId="88" priority="33" operator="equal">
      <formula>"Moderado"</formula>
    </cfRule>
    <cfRule type="cellIs" dxfId="87" priority="34" operator="equal">
      <formula>"Menor"</formula>
    </cfRule>
    <cfRule type="cellIs" dxfId="86" priority="35" operator="equal">
      <formula>"Leve"</formula>
    </cfRule>
  </conditionalFormatting>
  <conditionalFormatting sqref="CH64:CI64">
    <cfRule type="cellIs" dxfId="85" priority="26" operator="equal">
      <formula>"Catastrófico"</formula>
    </cfRule>
    <cfRule type="cellIs" dxfId="84" priority="27" operator="equal">
      <formula>"Mayor"</formula>
    </cfRule>
    <cfRule type="cellIs" dxfId="83" priority="28" operator="equal">
      <formula>"Moderado"</formula>
    </cfRule>
    <cfRule type="cellIs" dxfId="82" priority="29" operator="equal">
      <formula>"Menor"</formula>
    </cfRule>
    <cfRule type="cellIs" dxfId="81" priority="30" operator="equal">
      <formula>"Leve"</formula>
    </cfRule>
  </conditionalFormatting>
  <conditionalFormatting sqref="CD64">
    <cfRule type="cellIs" dxfId="80" priority="21" operator="equal">
      <formula>"Catastrófico"</formula>
    </cfRule>
    <cfRule type="cellIs" dxfId="79" priority="22" operator="equal">
      <formula>"Mayor"</formula>
    </cfRule>
    <cfRule type="cellIs" dxfId="78" priority="23" operator="equal">
      <formula>"Moderado"</formula>
    </cfRule>
    <cfRule type="cellIs" dxfId="77" priority="24" operator="equal">
      <formula>"Menor"</formula>
    </cfRule>
    <cfRule type="cellIs" dxfId="76" priority="25" operator="equal">
      <formula>"Leve"</formula>
    </cfRule>
  </conditionalFormatting>
  <conditionalFormatting sqref="CE64">
    <cfRule type="cellIs" dxfId="75" priority="16" operator="equal">
      <formula>"Catastrófico"</formula>
    </cfRule>
    <cfRule type="cellIs" dxfId="74" priority="17" operator="equal">
      <formula>"Mayor"</formula>
    </cfRule>
    <cfRule type="cellIs" dxfId="73" priority="18" operator="equal">
      <formula>"Moderado"</formula>
    </cfRule>
    <cfRule type="cellIs" dxfId="72" priority="19" operator="equal">
      <formula>"Menor"</formula>
    </cfRule>
    <cfRule type="cellIs" dxfId="71" priority="20" operator="equal">
      <formula>"Leve"</formula>
    </cfRule>
  </conditionalFormatting>
  <conditionalFormatting sqref="CB64:CC64">
    <cfRule type="cellIs" dxfId="70" priority="11" operator="equal">
      <formula>"Catastrófico"</formula>
    </cfRule>
    <cfRule type="cellIs" dxfId="69" priority="12" operator="equal">
      <formula>"Mayor"</formula>
    </cfRule>
    <cfRule type="cellIs" dxfId="68" priority="13" operator="equal">
      <formula>"Moderado"</formula>
    </cfRule>
    <cfRule type="cellIs" dxfId="67" priority="14" operator="equal">
      <formula>"Menor"</formula>
    </cfRule>
    <cfRule type="cellIs" dxfId="66" priority="15" operator="equal">
      <formula>"Leve"</formula>
    </cfRule>
  </conditionalFormatting>
  <conditionalFormatting sqref="CU64">
    <cfRule type="cellIs" dxfId="65" priority="6" operator="equal">
      <formula>"Catastrófico"</formula>
    </cfRule>
    <cfRule type="cellIs" dxfId="64" priority="7" operator="equal">
      <formula>"Mayor"</formula>
    </cfRule>
    <cfRule type="cellIs" dxfId="63" priority="8" operator="equal">
      <formula>"Moderado"</formula>
    </cfRule>
    <cfRule type="cellIs" dxfId="62" priority="9" operator="equal">
      <formula>"Menor"</formula>
    </cfRule>
    <cfRule type="cellIs" dxfId="61" priority="10" operator="equal">
      <formula>"Leve"</formula>
    </cfRule>
  </conditionalFormatting>
  <conditionalFormatting sqref="CU63">
    <cfRule type="cellIs" dxfId="60" priority="1" operator="equal">
      <formula>"Catastrófico"</formula>
    </cfRule>
    <cfRule type="cellIs" dxfId="59" priority="2" operator="equal">
      <formula>"Mayor"</formula>
    </cfRule>
    <cfRule type="cellIs" dxfId="58" priority="3" operator="equal">
      <formula>"Moderado"</formula>
    </cfRule>
    <cfRule type="cellIs" dxfId="57" priority="4" operator="equal">
      <formula>"Menor"</formula>
    </cfRule>
    <cfRule type="cellIs" dxfId="56" priority="5" operator="equal">
      <formula>"Leve"</formula>
    </cfRule>
  </conditionalFormatting>
  <dataValidations count="2">
    <dataValidation type="list" allowBlank="1" showInputMessage="1" showErrorMessage="1" sqref="DA8 CT8">
      <formula1>#REF!</formula1>
    </dataValidation>
    <dataValidation type="list" allowBlank="1" showInputMessage="1" showErrorMessage="1" sqref="CT9:CT218">
      <formula1>$DL$1:$DL$6</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099" operator="containsText" id="{CCC8358D-92B9-4FEB-B46C-51449D2F549B}">
            <xm:f>NOT(ISERROR(SEARCH(FORMULAS!$O$6,BG9)))</xm:f>
            <xm:f>FORMULAS!$O$6</xm:f>
            <x14:dxf>
              <fill>
                <patternFill>
                  <bgColor rgb="FFFF0000"/>
                </patternFill>
              </fill>
            </x14:dxf>
          </x14:cfRule>
          <x14:cfRule type="containsText" priority="2100" operator="containsText" id="{B1751669-A7AD-46E3-B740-89B0D3FF7160}">
            <xm:f>NOT(ISERROR(SEARCH(FORMULAS!$O$5,BG9)))</xm:f>
            <xm:f>FORMULAS!$O$5</xm:f>
            <x14:dxf>
              <fill>
                <patternFill>
                  <bgColor rgb="FFFFC000"/>
                </patternFill>
              </fill>
            </x14:dxf>
          </x14:cfRule>
          <x14:cfRule type="containsText" priority="2101" operator="containsText" id="{BA4B1FD5-2391-4FC0-AA6D-1069FF470811}">
            <xm:f>NOT(ISERROR(SEARCH(FORMULAS!$O$4,BG9)))</xm:f>
            <xm:f>FORMULAS!$O$4</xm:f>
            <x14:dxf>
              <fill>
                <patternFill>
                  <bgColor rgb="FFFFFF00"/>
                </patternFill>
              </fill>
            </x14:dxf>
          </x14:cfRule>
          <x14:cfRule type="containsText" priority="2102" operator="containsText" id="{B9012000-A781-455D-81F5-F1C30553410C}">
            <xm:f>NOT(ISERROR(SEARCH(FORMULAS!$O$3,BG9)))</xm:f>
            <xm:f>FORMULAS!$O$3</xm:f>
            <x14:dxf>
              <fill>
                <patternFill>
                  <bgColor rgb="FF92D050"/>
                </patternFill>
              </fill>
            </x14:dxf>
          </x14:cfRule>
          <x14:cfRule type="cellIs" priority="2103" operator="equal" id="{BD79CAC5-52B8-459D-858C-6C5E679E5678}">
            <xm:f>FORMULAS!$O$2</xm:f>
            <x14:dxf>
              <fill>
                <patternFill>
                  <bgColor theme="6" tint="0.39994506668294322"/>
                </patternFill>
              </fill>
            </x14:dxf>
          </x14:cfRule>
          <xm:sqref>BG9:BG200</xm:sqref>
        </x14:conditionalFormatting>
        <x14:conditionalFormatting xmlns:xm="http://schemas.microsoft.com/office/excel/2006/main">
          <x14:cfRule type="containsText" priority="2094" operator="containsText" id="{82B94A39-B029-4874-9AC3-48B2146BFDC0}">
            <xm:f>NOT(ISERROR(SEARCH(FORMULAS!$I$6,BH9)))</xm:f>
            <xm:f>FORMULAS!$I$6</xm:f>
            <x14:dxf>
              <fill>
                <patternFill>
                  <bgColor rgb="FFFF0000"/>
                </patternFill>
              </fill>
            </x14:dxf>
          </x14:cfRule>
          <x14:cfRule type="containsText" priority="2095" operator="containsText" id="{1487107C-FBC7-4366-AE82-1035D17BFB70}">
            <xm:f>NOT(ISERROR(SEARCH(FORMULAS!$I$5,BH9)))</xm:f>
            <xm:f>FORMULAS!$I$5</xm:f>
            <x14:dxf>
              <fill>
                <patternFill>
                  <bgColor rgb="FFFFC000"/>
                </patternFill>
              </fill>
            </x14:dxf>
          </x14:cfRule>
          <x14:cfRule type="containsText" priority="2096" operator="containsText" id="{1E017C95-5927-4466-B62E-C5F62A3DD40B}">
            <xm:f>NOT(ISERROR(SEARCH(FORMULAS!$I$4,BH9)))</xm:f>
            <xm:f>FORMULAS!$I$4</xm:f>
            <x14:dxf>
              <fill>
                <patternFill>
                  <bgColor rgb="FFFFFF00"/>
                </patternFill>
              </fill>
            </x14:dxf>
          </x14:cfRule>
          <x14:cfRule type="containsText" priority="2097" operator="containsText" id="{69D02177-75E8-4D37-92C7-1C5011988951}">
            <xm:f>NOT(ISERROR(SEARCH(FORMULAS!$I$3,BH9)))</xm:f>
            <xm:f>FORMULAS!$I$3</xm:f>
            <x14:dxf>
              <fill>
                <patternFill>
                  <bgColor rgb="FF92D050"/>
                </patternFill>
              </fill>
            </x14:dxf>
          </x14:cfRule>
          <x14:cfRule type="containsText" priority="2098" operator="containsText" id="{8D326458-9F28-4FCB-A93A-22A10628DA05}">
            <xm:f>NOT(ISERROR(SEARCH(FORMULAS!$I$2,BH9)))</xm:f>
            <xm:f>FORMULAS!$I$2</xm:f>
            <x14:dxf>
              <fill>
                <patternFill>
                  <bgColor theme="6" tint="0.39994506668294322"/>
                </patternFill>
              </fill>
            </x14:dxf>
          </x14:cfRule>
          <xm:sqref>BH9:BH200</xm:sqref>
        </x14:conditionalFormatting>
        <x14:conditionalFormatting xmlns:xm="http://schemas.microsoft.com/office/excel/2006/main">
          <x14:cfRule type="containsText" priority="1524" operator="containsText" id="{F47BB0D4-C4AA-4769-9B8A-3D0843C17983}">
            <xm:f>NOT(ISERROR(SEARCH(FORMULAS!$O$6,BG201)))</xm:f>
            <xm:f>FORMULAS!$O$6</xm:f>
            <x14:dxf>
              <fill>
                <patternFill>
                  <bgColor rgb="FFFF0000"/>
                </patternFill>
              </fill>
            </x14:dxf>
          </x14:cfRule>
          <x14:cfRule type="containsText" priority="1525" operator="containsText" id="{8D47C525-720B-44C5-BA6E-6BEB316CFE5C}">
            <xm:f>NOT(ISERROR(SEARCH(FORMULAS!$O$5,BG201)))</xm:f>
            <xm:f>FORMULAS!$O$5</xm:f>
            <x14:dxf>
              <fill>
                <patternFill>
                  <bgColor rgb="FFFFC000"/>
                </patternFill>
              </fill>
            </x14:dxf>
          </x14:cfRule>
          <x14:cfRule type="containsText" priority="1526" operator="containsText" id="{6DC4C3E0-A4D7-4489-A4F6-3D72B77910E1}">
            <xm:f>NOT(ISERROR(SEARCH(FORMULAS!$O$4,BG201)))</xm:f>
            <xm:f>FORMULAS!$O$4</xm:f>
            <x14:dxf>
              <fill>
                <patternFill>
                  <bgColor rgb="FFFFFF00"/>
                </patternFill>
              </fill>
            </x14:dxf>
          </x14:cfRule>
          <x14:cfRule type="containsText" priority="1527" operator="containsText" id="{FFAA5437-86FB-4307-95E1-341DCD84924D}">
            <xm:f>NOT(ISERROR(SEARCH(FORMULAS!$O$3,BG201)))</xm:f>
            <xm:f>FORMULAS!$O$3</xm:f>
            <x14:dxf>
              <fill>
                <patternFill>
                  <bgColor rgb="FF92D050"/>
                </patternFill>
              </fill>
            </x14:dxf>
          </x14:cfRule>
          <x14:cfRule type="cellIs" priority="1528" operator="equal" id="{64B65F36-4EE5-44BE-A1AF-83DC59D76616}">
            <xm:f>FORMULAS!$O$2</xm:f>
            <x14:dxf>
              <fill>
                <patternFill>
                  <bgColor theme="6" tint="0.39994506668294322"/>
                </patternFill>
              </fill>
            </x14:dxf>
          </x14:cfRule>
          <xm:sqref>BG201:BG206</xm:sqref>
        </x14:conditionalFormatting>
        <x14:conditionalFormatting xmlns:xm="http://schemas.microsoft.com/office/excel/2006/main">
          <x14:cfRule type="containsText" priority="1519" operator="containsText" id="{D10E44F9-236C-47AE-B918-2CCCFEA599AB}">
            <xm:f>NOT(ISERROR(SEARCH(FORMULAS!$I$6,BH201)))</xm:f>
            <xm:f>FORMULAS!$I$6</xm:f>
            <x14:dxf>
              <fill>
                <patternFill>
                  <bgColor rgb="FFFF0000"/>
                </patternFill>
              </fill>
            </x14:dxf>
          </x14:cfRule>
          <x14:cfRule type="containsText" priority="1520" operator="containsText" id="{0E2F969B-7990-4D0F-A650-F6569FB9C1E6}">
            <xm:f>NOT(ISERROR(SEARCH(FORMULAS!$I$5,BH201)))</xm:f>
            <xm:f>FORMULAS!$I$5</xm:f>
            <x14:dxf>
              <fill>
                <patternFill>
                  <bgColor rgb="FFFFC000"/>
                </patternFill>
              </fill>
            </x14:dxf>
          </x14:cfRule>
          <x14:cfRule type="containsText" priority="1521" operator="containsText" id="{29D3DEEB-6370-4C1C-AE37-2B0D7192D9F5}">
            <xm:f>NOT(ISERROR(SEARCH(FORMULAS!$I$4,BH201)))</xm:f>
            <xm:f>FORMULAS!$I$4</xm:f>
            <x14:dxf>
              <fill>
                <patternFill>
                  <bgColor rgb="FFFFFF00"/>
                </patternFill>
              </fill>
            </x14:dxf>
          </x14:cfRule>
          <x14:cfRule type="containsText" priority="1522" operator="containsText" id="{22E4E620-FB10-4FFE-B896-ABA16DFC660B}">
            <xm:f>NOT(ISERROR(SEARCH(FORMULAS!$I$3,BH201)))</xm:f>
            <xm:f>FORMULAS!$I$3</xm:f>
            <x14:dxf>
              <fill>
                <patternFill>
                  <bgColor rgb="FF92D050"/>
                </patternFill>
              </fill>
            </x14:dxf>
          </x14:cfRule>
          <x14:cfRule type="containsText" priority="1523" operator="containsText" id="{B5E01FE4-F9EC-4F89-AA6F-DC73E12D1642}">
            <xm:f>NOT(ISERROR(SEARCH(FORMULAS!$I$2,BH201)))</xm:f>
            <xm:f>FORMULAS!$I$2</xm:f>
            <x14:dxf>
              <fill>
                <patternFill>
                  <bgColor theme="6" tint="0.39994506668294322"/>
                </patternFill>
              </fill>
            </x14:dxf>
          </x14:cfRule>
          <xm:sqref>BH201:BH206</xm:sqref>
        </x14:conditionalFormatting>
        <x14:conditionalFormatting xmlns:xm="http://schemas.microsoft.com/office/excel/2006/main">
          <x14:cfRule type="containsText" priority="1505" operator="containsText" id="{A3F637D5-7062-4217-803E-36EDBDFF36B9}">
            <xm:f>NOT(ISERROR(SEARCH(FORMULAS!$O$6,BG207)))</xm:f>
            <xm:f>FORMULAS!$O$6</xm:f>
            <x14:dxf>
              <fill>
                <patternFill>
                  <bgColor rgb="FFFF0000"/>
                </patternFill>
              </fill>
            </x14:dxf>
          </x14:cfRule>
          <x14:cfRule type="containsText" priority="1506" operator="containsText" id="{F60A86CF-8842-49A8-AA11-641FA7BFC3BC}">
            <xm:f>NOT(ISERROR(SEARCH(FORMULAS!$O$5,BG207)))</xm:f>
            <xm:f>FORMULAS!$O$5</xm:f>
            <x14:dxf>
              <fill>
                <patternFill>
                  <bgColor rgb="FFFFC000"/>
                </patternFill>
              </fill>
            </x14:dxf>
          </x14:cfRule>
          <x14:cfRule type="containsText" priority="1507" operator="containsText" id="{C0707DF3-E5ED-4502-B69E-7BE59605D0FD}">
            <xm:f>NOT(ISERROR(SEARCH(FORMULAS!$O$4,BG207)))</xm:f>
            <xm:f>FORMULAS!$O$4</xm:f>
            <x14:dxf>
              <fill>
                <patternFill>
                  <bgColor rgb="FFFFFF00"/>
                </patternFill>
              </fill>
            </x14:dxf>
          </x14:cfRule>
          <x14:cfRule type="containsText" priority="1508" operator="containsText" id="{D0883FDA-0C42-4E6F-876D-F1B4EC962E0F}">
            <xm:f>NOT(ISERROR(SEARCH(FORMULAS!$O$3,BG207)))</xm:f>
            <xm:f>FORMULAS!$O$3</xm:f>
            <x14:dxf>
              <fill>
                <patternFill>
                  <bgColor rgb="FF92D050"/>
                </patternFill>
              </fill>
            </x14:dxf>
          </x14:cfRule>
          <x14:cfRule type="cellIs" priority="1509" operator="equal" id="{F38CD5B2-8627-4365-A5AC-0DDC1276C58A}">
            <xm:f>FORMULAS!$O$2</xm:f>
            <x14:dxf>
              <fill>
                <patternFill>
                  <bgColor theme="6" tint="0.39994506668294322"/>
                </patternFill>
              </fill>
            </x14:dxf>
          </x14:cfRule>
          <xm:sqref>BG207:BG212</xm:sqref>
        </x14:conditionalFormatting>
        <x14:conditionalFormatting xmlns:xm="http://schemas.microsoft.com/office/excel/2006/main">
          <x14:cfRule type="containsText" priority="1500" operator="containsText" id="{4245EC63-B1C1-43D7-8568-2F6CC224F3EC}">
            <xm:f>NOT(ISERROR(SEARCH(FORMULAS!$I$6,BH207)))</xm:f>
            <xm:f>FORMULAS!$I$6</xm:f>
            <x14:dxf>
              <fill>
                <patternFill>
                  <bgColor rgb="FFFF0000"/>
                </patternFill>
              </fill>
            </x14:dxf>
          </x14:cfRule>
          <x14:cfRule type="containsText" priority="1501" operator="containsText" id="{1B8950F8-394B-4684-B792-87E2A285B0F9}">
            <xm:f>NOT(ISERROR(SEARCH(FORMULAS!$I$5,BH207)))</xm:f>
            <xm:f>FORMULAS!$I$5</xm:f>
            <x14:dxf>
              <fill>
                <patternFill>
                  <bgColor rgb="FFFFC000"/>
                </patternFill>
              </fill>
            </x14:dxf>
          </x14:cfRule>
          <x14:cfRule type="containsText" priority="1502" operator="containsText" id="{FE296A83-D4FF-4C4F-9FD3-1F937AC47E01}">
            <xm:f>NOT(ISERROR(SEARCH(FORMULAS!$I$4,BH207)))</xm:f>
            <xm:f>FORMULAS!$I$4</xm:f>
            <x14:dxf>
              <fill>
                <patternFill>
                  <bgColor rgb="FFFFFF00"/>
                </patternFill>
              </fill>
            </x14:dxf>
          </x14:cfRule>
          <x14:cfRule type="containsText" priority="1503" operator="containsText" id="{C9171205-AAB9-486A-9C80-9EF67583D0E4}">
            <xm:f>NOT(ISERROR(SEARCH(FORMULAS!$I$3,BH207)))</xm:f>
            <xm:f>FORMULAS!$I$3</xm:f>
            <x14:dxf>
              <fill>
                <patternFill>
                  <bgColor rgb="FF92D050"/>
                </patternFill>
              </fill>
            </x14:dxf>
          </x14:cfRule>
          <x14:cfRule type="containsText" priority="1504" operator="containsText" id="{DB2A6160-825A-40EB-93A0-4B8B1407D4A8}">
            <xm:f>NOT(ISERROR(SEARCH(FORMULAS!$I$2,BH207)))</xm:f>
            <xm:f>FORMULAS!$I$2</xm:f>
            <x14:dxf>
              <fill>
                <patternFill>
                  <bgColor theme="6" tint="0.39994506668294322"/>
                </patternFill>
              </fill>
            </x14:dxf>
          </x14:cfRule>
          <xm:sqref>BH207:BH212</xm:sqref>
        </x14:conditionalFormatting>
        <x14:conditionalFormatting xmlns:xm="http://schemas.microsoft.com/office/excel/2006/main">
          <x14:cfRule type="containsText" priority="1486" operator="containsText" id="{C216611C-29A1-4489-8228-C62D1DEC1FD0}">
            <xm:f>NOT(ISERROR(SEARCH(FORMULAS!$O$6,BG213)))</xm:f>
            <xm:f>FORMULAS!$O$6</xm:f>
            <x14:dxf>
              <fill>
                <patternFill>
                  <bgColor rgb="FFFF0000"/>
                </patternFill>
              </fill>
            </x14:dxf>
          </x14:cfRule>
          <x14:cfRule type="containsText" priority="1487" operator="containsText" id="{3B642168-6A42-430D-9841-C6DDDF8DC333}">
            <xm:f>NOT(ISERROR(SEARCH(FORMULAS!$O$5,BG213)))</xm:f>
            <xm:f>FORMULAS!$O$5</xm:f>
            <x14:dxf>
              <fill>
                <patternFill>
                  <bgColor rgb="FFFFC000"/>
                </patternFill>
              </fill>
            </x14:dxf>
          </x14:cfRule>
          <x14:cfRule type="containsText" priority="1488" operator="containsText" id="{F723C529-E56C-4681-8D53-EFF8A96A84AB}">
            <xm:f>NOT(ISERROR(SEARCH(FORMULAS!$O$4,BG213)))</xm:f>
            <xm:f>FORMULAS!$O$4</xm:f>
            <x14:dxf>
              <fill>
                <patternFill>
                  <bgColor rgb="FFFFFF00"/>
                </patternFill>
              </fill>
            </x14:dxf>
          </x14:cfRule>
          <x14:cfRule type="containsText" priority="1489" operator="containsText" id="{B51EE215-BE4A-41FF-846B-DA7517C760EE}">
            <xm:f>NOT(ISERROR(SEARCH(FORMULAS!$O$3,BG213)))</xm:f>
            <xm:f>FORMULAS!$O$3</xm:f>
            <x14:dxf>
              <fill>
                <patternFill>
                  <bgColor rgb="FF92D050"/>
                </patternFill>
              </fill>
            </x14:dxf>
          </x14:cfRule>
          <x14:cfRule type="cellIs" priority="1490" operator="equal" id="{B3D8BD7B-28AA-4499-A984-B321ED62938A}">
            <xm:f>FORMULAS!$O$2</xm:f>
            <x14:dxf>
              <fill>
                <patternFill>
                  <bgColor theme="6" tint="0.39994506668294322"/>
                </patternFill>
              </fill>
            </x14:dxf>
          </x14:cfRule>
          <xm:sqref>BG213:BG218</xm:sqref>
        </x14:conditionalFormatting>
        <x14:conditionalFormatting xmlns:xm="http://schemas.microsoft.com/office/excel/2006/main">
          <x14:cfRule type="containsText" priority="1481" operator="containsText" id="{7E4443A3-014E-4269-BECD-3D5A754F2158}">
            <xm:f>NOT(ISERROR(SEARCH(FORMULAS!$I$6,BH213)))</xm:f>
            <xm:f>FORMULAS!$I$6</xm:f>
            <x14:dxf>
              <fill>
                <patternFill>
                  <bgColor rgb="FFFF0000"/>
                </patternFill>
              </fill>
            </x14:dxf>
          </x14:cfRule>
          <x14:cfRule type="containsText" priority="1482" operator="containsText" id="{6C1CB97E-69FC-463B-B49D-56C90B97E996}">
            <xm:f>NOT(ISERROR(SEARCH(FORMULAS!$I$5,BH213)))</xm:f>
            <xm:f>FORMULAS!$I$5</xm:f>
            <x14:dxf>
              <fill>
                <patternFill>
                  <bgColor rgb="FFFFC000"/>
                </patternFill>
              </fill>
            </x14:dxf>
          </x14:cfRule>
          <x14:cfRule type="containsText" priority="1483" operator="containsText" id="{4ABBDD78-A7A9-49F6-B06D-9FAC18B5011D}">
            <xm:f>NOT(ISERROR(SEARCH(FORMULAS!$I$4,BH213)))</xm:f>
            <xm:f>FORMULAS!$I$4</xm:f>
            <x14:dxf>
              <fill>
                <patternFill>
                  <bgColor rgb="FFFFFF00"/>
                </patternFill>
              </fill>
            </x14:dxf>
          </x14:cfRule>
          <x14:cfRule type="containsText" priority="1484" operator="containsText" id="{8B958899-925C-45E8-BB45-200ED2FE18E5}">
            <xm:f>NOT(ISERROR(SEARCH(FORMULAS!$I$3,BH213)))</xm:f>
            <xm:f>FORMULAS!$I$3</xm:f>
            <x14:dxf>
              <fill>
                <patternFill>
                  <bgColor rgb="FF92D050"/>
                </patternFill>
              </fill>
            </x14:dxf>
          </x14:cfRule>
          <x14:cfRule type="containsText" priority="1485" operator="containsText" id="{1276A7CE-D1FE-4900-B01B-A32289F59124}">
            <xm:f>NOT(ISERROR(SEARCH(FORMULAS!$I$2,BH213)))</xm:f>
            <xm:f>FORMULAS!$I$2</xm:f>
            <x14:dxf>
              <fill>
                <patternFill>
                  <bgColor theme="6" tint="0.39994506668294322"/>
                </patternFill>
              </fill>
            </x14:dxf>
          </x14:cfRule>
          <xm:sqref>BH213:BH218</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14:formula1>
            <xm:f>'Opciones Tratamiento'!$B$2:$B$5</xm:f>
          </x14:formula1>
          <xm:sqref>AK9:AK218</xm:sqref>
        </x14:dataValidation>
        <x14:dataValidation type="list" allowBlank="1" showInputMessage="1" showErrorMessage="1">
          <x14:formula1>
            <xm:f>'Tabla Valoración controles'!$D$13:$D$14</xm:f>
          </x14:formula1>
          <xm:sqref>AC9:AC218</xm:sqref>
        </x14:dataValidation>
        <x14:dataValidation type="list" allowBlank="1" showInputMessage="1" showErrorMessage="1">
          <x14:formula1>
            <xm:f>'Tabla Valoración controles'!$D$11:$D$12</xm:f>
          </x14:formula1>
          <xm:sqref>AA9:AA218</xm:sqref>
        </x14:dataValidation>
        <x14:dataValidation type="list" allowBlank="1" showInputMessage="1" showErrorMessage="1">
          <x14:formula1>
            <xm:f>'Tabla Valoración controles'!$D$9:$D$10</xm:f>
          </x14:formula1>
          <xm:sqref>Y9:Y218</xm:sqref>
        </x14:dataValidation>
        <x14:dataValidation type="list" allowBlank="1" showInputMessage="1" showErrorMessage="1">
          <x14:formula1>
            <xm:f>'Tabla Valoración controles'!$D$7:$D$8</xm:f>
          </x14:formula1>
          <xm:sqref>W9:W218</xm:sqref>
        </x14:dataValidation>
        <x14:dataValidation type="list" allowBlank="1" showInputMessage="1" showErrorMessage="1">
          <x14:formula1>
            <xm:f>FORMULAS!$A$1:$A$4</xm:f>
          </x14:formula1>
          <xm:sqref>E9:E218</xm:sqref>
        </x14:dataValidation>
        <x14:dataValidation type="list" allowBlank="1" showInputMessage="1" showErrorMessage="1">
          <x14:formula1>
            <xm:f>FORMULAS!$C$1:$C$6</xm:f>
          </x14:formula1>
          <xm:sqref>I9:I218</xm:sqref>
        </x14:dataValidation>
        <x14:dataValidation type="list" allowBlank="1" showInputMessage="1" showErrorMessage="1">
          <x14:formula1>
            <xm:f>FORMULAS!$H$1:$H$11</xm:f>
          </x14:formula1>
          <xm:sqref>M9:M218</xm:sqref>
        </x14:dataValidation>
        <x14:dataValidation type="list" allowBlank="1" showInputMessage="1" showErrorMessage="1">
          <x14:formula1>
            <xm:f>FORMULAS!$A$15:$A$18</xm:f>
          </x14:formula1>
          <xm:sqref>U9:U218</xm:sqref>
        </x14:dataValidation>
        <x14:dataValidation type="list" allowBlank="1" showInputMessage="1" showErrorMessage="1">
          <x14:formula1>
            <xm:f>FORMULAS!$A$21:$A$25</xm:f>
          </x14:formula1>
          <xm:sqref>BL9:BL218</xm:sqref>
        </x14:dataValidation>
        <x14:dataValidation type="list" allowBlank="1" showInputMessage="1" showErrorMessage="1">
          <x14:formula1>
            <xm:f>FORMULAS!$A$30:$A$46</xm:f>
          </x14:formula1>
          <xm:sqref>B9:B218</xm:sqref>
        </x14:dataValidation>
        <x14:dataValidation type="list" allowBlank="1" showInputMessage="1" showErrorMessage="1">
          <x14:formula1>
            <xm:f>FORMULAS!$A$50:$A$52</xm:f>
          </x14:formula1>
          <xm:sqref>BS9:BS218</xm:sqref>
        </x14:dataValidation>
        <x14:dataValidation type="custom" allowBlank="1" showInputMessage="1" showErrorMessage="1" error="Recuerde que las acciones se generan bajo la medida de mitigar el riesgo">
          <x14:formula1>
            <xm:f>IF(OR(AK9='Opciones Tratamiento'!$B$2,AK9='Opciones Tratamiento'!$B$3,AK9='Opciones Tratamiento'!$B$4),ISBLANK(AK9),ISTEXT(AK9))</xm:f>
          </x14:formula1>
          <xm:sqref>AM9:AM218</xm:sqref>
        </x14:dataValidation>
        <x14:dataValidation type="custom" allowBlank="1" showInputMessage="1" showErrorMessage="1" error="Recuerde que las acciones se generan bajo la medida de mitigar el riesgo">
          <x14:formula1>
            <xm:f>IF(OR(AK9='Opciones Tratamiento'!$B$2,AK9='Opciones Tratamiento'!$B$3,AK9='Opciones Tratamiento'!$B$4),ISBLANK(AK9),ISTEXT(AK9))</xm:f>
          </x14:formula1>
          <xm:sqref>AL9:AL218</xm:sqref>
        </x14:dataValidation>
        <x14:dataValidation type="custom" allowBlank="1" showInputMessage="1" showErrorMessage="1" error="Recuerde que las acciones se generan bajo la medida de mitigar el riesgo">
          <x14:formula1>
            <xm:f>IF(OR(BZ63='C:\Users\jsolanor\Downloads\[Mapa de Riesgos de Gestión Servicio al Ciudadano.xlsx]Opciones Tratamiento'!#REF!,BZ63='C:\Users\jsolanor\Downloads\[Mapa de Riesgos de Gestión Servicio al Ciudadano.xlsx]Opciones Tratamiento'!#REF!,BZ63='C:\Users\jsolanor\Downloads\[Mapa de Riesgos de Gestión Servicio al Ciudadano.xlsx]Opciones Tratamiento'!#REF!),ISBLANK(BZ63),ISTEXT(BZ63))</xm:f>
          </x14:formula1>
          <xm:sqref>CB63</xm:sqref>
        </x14:dataValidation>
        <x14:dataValidation type="custom" allowBlank="1" showInputMessage="1" showErrorMessage="1" error="Recuerde que las acciones se generan bajo la medida de mitigar el riesgo">
          <x14:formula1>
            <xm:f>IF(OR(BZ75='E:\CONSULTORIAS 2021\CAJA DE LA VIVIENDA POPULAR\PAAC\PAAC\SEGUNDO CUATRIMESTRE\REPORTE 2 CUATRIMESTRE 2021 ANEXO MAPA RIESGOS CVP\REPORTE MAPA RIESGOS GESTION\[Mapa Riesgos de Gestión_V6 _REPORTE PAAC_CID.xlsx]Opciones Tratamiento'!#REF!,BZ75='E:\CONSULTORIAS 2021\CAJA DE LA VIVIENDA POPULAR\PAAC\PAAC\SEGUNDO CUATRIMESTRE\REPORTE 2 CUATRIMESTRE 2021 ANEXO MAPA RIESGOS CVP\REPORTE MAPA RIESGOS GESTION\[Mapa Riesgos de Gestión_V6 _REPORTE PAAC_CID.xlsx]Opciones Tratamiento'!#REF!,BZ75='E:\CONSULTORIAS 2021\CAJA DE LA VIVIENDA POPULAR\PAAC\PAAC\SEGUNDO CUATRIMESTRE\REPORTE 2 CUATRIMESTRE 2021 ANEXO MAPA RIESGOS CVP\REPORTE MAPA RIESGOS GESTION\[Mapa Riesgos de Gestión_V6 _REPORTE PAAC_CID.xlsx]Opciones Tratamiento'!#REF!),ISBLANK(BZ75),ISTEXT(BZ75))</xm:f>
          </x14:formula1>
          <xm:sqref>CF75 CD75 CB75 CH75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I22" workbookViewId="0">
      <selection activeCell="L24" sqref="L24"/>
    </sheetView>
  </sheetViews>
  <sheetFormatPr baseColWidth="10" defaultRowHeight="15" x14ac:dyDescent="0.25"/>
  <cols>
    <col min="1" max="1" width="24.28515625" bestFit="1" customWidth="1"/>
    <col min="8" max="8" width="57.42578125" customWidth="1"/>
    <col min="9" max="9" width="27.140625" bestFit="1" customWidth="1"/>
    <col min="10" max="10" width="14.42578125" customWidth="1"/>
    <col min="12" max="12" width="90.28515625" bestFit="1" customWidth="1"/>
    <col min="13" max="13" width="5" bestFit="1" customWidth="1"/>
    <col min="15" max="15" width="27.28515625" customWidth="1"/>
  </cols>
  <sheetData>
    <row r="1" spans="1:15" x14ac:dyDescent="0.25">
      <c r="A1" t="s">
        <v>157</v>
      </c>
      <c r="C1" t="s">
        <v>158</v>
      </c>
      <c r="H1" t="s">
        <v>157</v>
      </c>
      <c r="I1" t="s">
        <v>160</v>
      </c>
      <c r="J1" t="s">
        <v>4</v>
      </c>
      <c r="L1" t="s">
        <v>47</v>
      </c>
      <c r="N1" t="s">
        <v>3</v>
      </c>
    </row>
    <row r="2" spans="1:15" ht="25.5" x14ac:dyDescent="0.25">
      <c r="A2" t="s">
        <v>114</v>
      </c>
      <c r="C2" t="s">
        <v>279</v>
      </c>
      <c r="H2" t="s">
        <v>136</v>
      </c>
      <c r="I2" s="5" t="s">
        <v>159</v>
      </c>
      <c r="J2" s="30">
        <v>0.2</v>
      </c>
      <c r="L2" t="s">
        <v>95</v>
      </c>
      <c r="M2">
        <v>2</v>
      </c>
      <c r="N2" s="28">
        <v>0.2</v>
      </c>
      <c r="O2" s="5" t="s">
        <v>46</v>
      </c>
    </row>
    <row r="3" spans="1:15" ht="25.5" x14ac:dyDescent="0.25">
      <c r="A3" t="s">
        <v>280</v>
      </c>
      <c r="C3" t="s">
        <v>281</v>
      </c>
      <c r="H3" t="s">
        <v>86</v>
      </c>
      <c r="I3" s="8" t="s">
        <v>78</v>
      </c>
      <c r="J3" s="31">
        <v>0.4</v>
      </c>
      <c r="L3" t="s">
        <v>96</v>
      </c>
      <c r="M3">
        <v>24</v>
      </c>
      <c r="N3" s="28">
        <v>0.4</v>
      </c>
      <c r="O3" s="8" t="s">
        <v>48</v>
      </c>
    </row>
    <row r="4" spans="1:15" ht="25.5" x14ac:dyDescent="0.25">
      <c r="A4" t="s">
        <v>115</v>
      </c>
      <c r="C4" t="s">
        <v>282</v>
      </c>
      <c r="H4" t="s">
        <v>87</v>
      </c>
      <c r="I4" s="11" t="s">
        <v>75</v>
      </c>
      <c r="J4" s="32">
        <v>0.6</v>
      </c>
      <c r="L4" t="s">
        <v>97</v>
      </c>
      <c r="M4">
        <v>500</v>
      </c>
      <c r="N4" s="28">
        <v>0.6</v>
      </c>
      <c r="O4" s="11" t="s">
        <v>100</v>
      </c>
    </row>
    <row r="5" spans="1:15" ht="25.5" x14ac:dyDescent="0.25">
      <c r="C5" t="s">
        <v>110</v>
      </c>
      <c r="H5" t="s">
        <v>88</v>
      </c>
      <c r="I5" s="12" t="s">
        <v>6</v>
      </c>
      <c r="J5" s="33">
        <v>0.8</v>
      </c>
      <c r="L5" t="s">
        <v>98</v>
      </c>
      <c r="M5">
        <v>5000</v>
      </c>
      <c r="N5" s="28">
        <v>0.8</v>
      </c>
      <c r="O5" s="12" t="s">
        <v>5</v>
      </c>
    </row>
    <row r="6" spans="1:15" ht="25.5" x14ac:dyDescent="0.25">
      <c r="C6" t="s">
        <v>111</v>
      </c>
      <c r="H6" t="s">
        <v>89</v>
      </c>
      <c r="I6" s="13" t="s">
        <v>79</v>
      </c>
      <c r="J6" s="34">
        <v>1</v>
      </c>
      <c r="L6" t="s">
        <v>99</v>
      </c>
      <c r="M6">
        <v>5000</v>
      </c>
      <c r="N6" s="28">
        <v>1</v>
      </c>
      <c r="O6" s="13" t="s">
        <v>49</v>
      </c>
    </row>
    <row r="7" spans="1:15" ht="25.5" x14ac:dyDescent="0.25">
      <c r="H7" t="s">
        <v>90</v>
      </c>
      <c r="I7" s="5" t="s">
        <v>159</v>
      </c>
      <c r="J7" s="30">
        <v>0.2</v>
      </c>
    </row>
    <row r="8" spans="1:15" ht="25.5" x14ac:dyDescent="0.25">
      <c r="A8" t="s">
        <v>3</v>
      </c>
      <c r="H8" t="s">
        <v>283</v>
      </c>
      <c r="I8" s="8" t="s">
        <v>78</v>
      </c>
      <c r="J8" s="31">
        <v>0.4</v>
      </c>
    </row>
    <row r="9" spans="1:15" ht="25.5" x14ac:dyDescent="0.25">
      <c r="A9" t="s">
        <v>1</v>
      </c>
      <c r="H9" t="s">
        <v>93</v>
      </c>
      <c r="I9" s="11" t="s">
        <v>75</v>
      </c>
      <c r="J9" s="32">
        <v>0.6</v>
      </c>
    </row>
    <row r="10" spans="1:15" ht="25.5" x14ac:dyDescent="0.25">
      <c r="A10" t="s">
        <v>164</v>
      </c>
      <c r="H10" t="s">
        <v>284</v>
      </c>
      <c r="I10" s="12" t="s">
        <v>6</v>
      </c>
      <c r="J10" s="33">
        <v>0.8</v>
      </c>
    </row>
    <row r="11" spans="1:15" ht="25.5" x14ac:dyDescent="0.25">
      <c r="H11" t="s">
        <v>101</v>
      </c>
      <c r="I11" s="13" t="s">
        <v>79</v>
      </c>
      <c r="J11" s="34">
        <v>1</v>
      </c>
    </row>
    <row r="12" spans="1:15" ht="26.25" x14ac:dyDescent="0.4">
      <c r="I12" s="29"/>
    </row>
    <row r="15" spans="1:15" x14ac:dyDescent="0.25">
      <c r="A15" s="35" t="s">
        <v>164</v>
      </c>
      <c r="B15" s="35"/>
    </row>
    <row r="16" spans="1:15" x14ac:dyDescent="0.25">
      <c r="A16" s="36" t="s">
        <v>13</v>
      </c>
      <c r="B16" s="37" t="s">
        <v>3</v>
      </c>
    </row>
    <row r="17" spans="1:12" x14ac:dyDescent="0.25">
      <c r="A17" s="36" t="s">
        <v>14</v>
      </c>
      <c r="B17" s="37" t="s">
        <v>3</v>
      </c>
      <c r="I17" s="39" t="s">
        <v>157</v>
      </c>
      <c r="J17" s="39" t="s">
        <v>161</v>
      </c>
      <c r="K17" t="s">
        <v>162</v>
      </c>
      <c r="L17" t="s">
        <v>163</v>
      </c>
    </row>
    <row r="18" spans="1:12" ht="25.5" x14ac:dyDescent="0.25">
      <c r="A18" s="36" t="s">
        <v>15</v>
      </c>
      <c r="B18" s="37" t="s">
        <v>1</v>
      </c>
      <c r="I18" s="5" t="s">
        <v>159</v>
      </c>
      <c r="J18" s="5" t="s">
        <v>46</v>
      </c>
      <c r="K18" t="str">
        <f>CONCATENATE(I18,J18)</f>
        <v>LeveMuy Baja</v>
      </c>
      <c r="L18" t="s">
        <v>76</v>
      </c>
    </row>
    <row r="19" spans="1:12" ht="25.5" x14ac:dyDescent="0.25">
      <c r="A19" s="36"/>
      <c r="B19" s="37"/>
      <c r="I19" s="5" t="s">
        <v>159</v>
      </c>
      <c r="J19" s="8" t="s">
        <v>48</v>
      </c>
      <c r="K19" t="str">
        <f t="shared" ref="K19:K42" si="0">CONCATENATE(I19,J19)</f>
        <v>LeveBaja</v>
      </c>
      <c r="L19" t="s">
        <v>76</v>
      </c>
    </row>
    <row r="20" spans="1:12" ht="25.5" x14ac:dyDescent="0.25">
      <c r="A20" s="36"/>
      <c r="B20" s="37"/>
      <c r="I20" s="5" t="s">
        <v>159</v>
      </c>
      <c r="J20" s="11" t="s">
        <v>100</v>
      </c>
      <c r="K20" t="str">
        <f t="shared" si="0"/>
        <v>LeveMedia</v>
      </c>
      <c r="L20" t="s">
        <v>75</v>
      </c>
    </row>
    <row r="21" spans="1:12" ht="25.5" x14ac:dyDescent="0.25">
      <c r="A21" s="35" t="s">
        <v>169</v>
      </c>
      <c r="B21" s="37"/>
      <c r="I21" s="5" t="s">
        <v>159</v>
      </c>
      <c r="J21" s="12" t="s">
        <v>5</v>
      </c>
      <c r="K21" t="str">
        <f t="shared" si="0"/>
        <v>LeveAlta</v>
      </c>
      <c r="L21" t="s">
        <v>75</v>
      </c>
    </row>
    <row r="22" spans="1:12" ht="25.5" x14ac:dyDescent="0.25">
      <c r="A22" s="36" t="s">
        <v>170</v>
      </c>
      <c r="B22" s="37"/>
      <c r="I22" s="5" t="s">
        <v>159</v>
      </c>
      <c r="J22" s="13" t="s">
        <v>49</v>
      </c>
      <c r="K22" t="str">
        <f t="shared" si="0"/>
        <v>LeveMuy Alta</v>
      </c>
      <c r="L22" t="s">
        <v>74</v>
      </c>
    </row>
    <row r="23" spans="1:12" ht="25.5" x14ac:dyDescent="0.25">
      <c r="A23" s="36" t="s">
        <v>31</v>
      </c>
      <c r="B23" s="37"/>
      <c r="I23" s="8" t="s">
        <v>78</v>
      </c>
      <c r="J23" s="5" t="s">
        <v>46</v>
      </c>
      <c r="K23" t="str">
        <f t="shared" si="0"/>
        <v>MenorMuy Baja</v>
      </c>
      <c r="L23" t="s">
        <v>76</v>
      </c>
    </row>
    <row r="24" spans="1:12" ht="25.5" x14ac:dyDescent="0.25">
      <c r="A24" s="36" t="s">
        <v>171</v>
      </c>
      <c r="B24" s="37"/>
      <c r="I24" s="8" t="s">
        <v>78</v>
      </c>
      <c r="J24" s="8" t="s">
        <v>48</v>
      </c>
      <c r="K24" t="str">
        <f t="shared" si="0"/>
        <v>MenorBaja</v>
      </c>
      <c r="L24" t="s">
        <v>75</v>
      </c>
    </row>
    <row r="25" spans="1:12" ht="25.5" x14ac:dyDescent="0.25">
      <c r="A25" s="36" t="s">
        <v>172</v>
      </c>
      <c r="B25" s="37"/>
      <c r="I25" s="8" t="s">
        <v>78</v>
      </c>
      <c r="J25" s="11" t="s">
        <v>100</v>
      </c>
      <c r="K25" t="str">
        <f t="shared" si="0"/>
        <v>MenorMedia</v>
      </c>
      <c r="L25" t="s">
        <v>75</v>
      </c>
    </row>
    <row r="26" spans="1:12" ht="25.5" x14ac:dyDescent="0.25">
      <c r="A26" s="36"/>
      <c r="B26" s="37"/>
      <c r="I26" s="8" t="s">
        <v>78</v>
      </c>
      <c r="J26" s="12" t="s">
        <v>5</v>
      </c>
      <c r="K26" t="str">
        <f t="shared" si="0"/>
        <v>MenorAlta</v>
      </c>
      <c r="L26" t="s">
        <v>75</v>
      </c>
    </row>
    <row r="27" spans="1:12" ht="25.5" x14ac:dyDescent="0.25">
      <c r="A27" s="36"/>
      <c r="B27" s="37"/>
      <c r="I27" s="8" t="s">
        <v>78</v>
      </c>
      <c r="J27" s="13" t="s">
        <v>49</v>
      </c>
      <c r="K27" t="str">
        <f t="shared" si="0"/>
        <v>MenorMuy Alta</v>
      </c>
      <c r="L27" t="s">
        <v>74</v>
      </c>
    </row>
    <row r="28" spans="1:12" ht="25.5" x14ac:dyDescent="0.25">
      <c r="A28" s="36"/>
      <c r="B28" s="37"/>
      <c r="I28" s="11" t="s">
        <v>75</v>
      </c>
      <c r="J28" s="5" t="s">
        <v>46</v>
      </c>
      <c r="K28" t="str">
        <f t="shared" si="0"/>
        <v>ModeradoMuy Baja</v>
      </c>
      <c r="L28" t="s">
        <v>75</v>
      </c>
    </row>
    <row r="29" spans="1:12" ht="26.25" thickBot="1" x14ac:dyDescent="0.3">
      <c r="A29" s="36"/>
      <c r="B29" s="37"/>
      <c r="I29" s="11" t="s">
        <v>75</v>
      </c>
      <c r="J29" s="8" t="s">
        <v>48</v>
      </c>
      <c r="K29" t="str">
        <f t="shared" si="0"/>
        <v>ModeradoBaja</v>
      </c>
      <c r="L29" t="s">
        <v>75</v>
      </c>
    </row>
    <row r="30" spans="1:12" ht="33.75" thickBot="1" x14ac:dyDescent="0.3">
      <c r="A30" s="47" t="s">
        <v>177</v>
      </c>
      <c r="B30" s="47" t="s">
        <v>178</v>
      </c>
      <c r="C30" s="75" t="s">
        <v>208</v>
      </c>
      <c r="I30" s="11" t="s">
        <v>75</v>
      </c>
      <c r="J30" s="11" t="s">
        <v>100</v>
      </c>
      <c r="K30" t="str">
        <f t="shared" si="0"/>
        <v>ModeradoMedia</v>
      </c>
      <c r="L30" t="s">
        <v>75</v>
      </c>
    </row>
    <row r="31" spans="1:12" ht="409.6" thickBot="1" x14ac:dyDescent="0.3">
      <c r="A31" s="48" t="s">
        <v>179</v>
      </c>
      <c r="B31" s="49" t="s">
        <v>180</v>
      </c>
      <c r="C31" s="76" t="s">
        <v>209</v>
      </c>
      <c r="I31" s="11" t="s">
        <v>75</v>
      </c>
      <c r="J31" s="12" t="s">
        <v>5</v>
      </c>
      <c r="K31" t="str">
        <f t="shared" si="0"/>
        <v>ModeradoAlta</v>
      </c>
      <c r="L31" t="s">
        <v>74</v>
      </c>
    </row>
    <row r="32" spans="1:12" ht="409.6" thickBot="1" x14ac:dyDescent="0.3">
      <c r="A32" s="50" t="s">
        <v>181</v>
      </c>
      <c r="B32" s="49" t="s">
        <v>182</v>
      </c>
      <c r="C32" s="76" t="s">
        <v>210</v>
      </c>
      <c r="I32" s="11" t="s">
        <v>75</v>
      </c>
      <c r="J32" s="13" t="s">
        <v>49</v>
      </c>
      <c r="K32" t="str">
        <f t="shared" si="0"/>
        <v>ModeradoMuy Alta</v>
      </c>
      <c r="L32" t="s">
        <v>74</v>
      </c>
    </row>
    <row r="33" spans="1:12" ht="392.25" thickBot="1" x14ac:dyDescent="0.3">
      <c r="A33" s="50" t="s">
        <v>183</v>
      </c>
      <c r="B33" s="49" t="s">
        <v>184</v>
      </c>
      <c r="C33" s="76" t="s">
        <v>211</v>
      </c>
      <c r="I33" s="12" t="s">
        <v>6</v>
      </c>
      <c r="J33" s="5" t="s">
        <v>46</v>
      </c>
      <c r="K33" t="str">
        <f t="shared" si="0"/>
        <v>MayorMuy Baja</v>
      </c>
      <c r="L33" t="s">
        <v>74</v>
      </c>
    </row>
    <row r="34" spans="1:12" ht="409.6" thickBot="1" x14ac:dyDescent="0.3">
      <c r="A34" s="50" t="s">
        <v>185</v>
      </c>
      <c r="B34" s="49" t="s">
        <v>186</v>
      </c>
      <c r="C34" s="76" t="s">
        <v>212</v>
      </c>
      <c r="I34" s="12" t="s">
        <v>6</v>
      </c>
      <c r="J34" s="8" t="s">
        <v>48</v>
      </c>
      <c r="K34" t="str">
        <f t="shared" si="0"/>
        <v>MayorBaja</v>
      </c>
      <c r="L34" t="s">
        <v>74</v>
      </c>
    </row>
    <row r="35" spans="1:12" ht="409.6" thickBot="1" x14ac:dyDescent="0.3">
      <c r="A35" s="50" t="s">
        <v>187</v>
      </c>
      <c r="B35" s="49" t="s">
        <v>188</v>
      </c>
      <c r="C35" s="77" t="s">
        <v>213</v>
      </c>
      <c r="I35" s="12" t="s">
        <v>6</v>
      </c>
      <c r="J35" s="11" t="s">
        <v>100</v>
      </c>
      <c r="K35" t="str">
        <f t="shared" si="0"/>
        <v>MayorMedia</v>
      </c>
      <c r="L35" t="s">
        <v>74</v>
      </c>
    </row>
    <row r="36" spans="1:12" ht="409.6" thickBot="1" x14ac:dyDescent="0.3">
      <c r="A36" s="50" t="s">
        <v>189</v>
      </c>
      <c r="B36" s="49" t="s">
        <v>190</v>
      </c>
      <c r="C36" s="77" t="s">
        <v>214</v>
      </c>
      <c r="I36" s="12" t="s">
        <v>6</v>
      </c>
      <c r="J36" s="12" t="s">
        <v>5</v>
      </c>
      <c r="K36" t="str">
        <f t="shared" si="0"/>
        <v>MayorAlta</v>
      </c>
      <c r="L36" t="s">
        <v>74</v>
      </c>
    </row>
    <row r="37" spans="1:12" ht="270.75" thickBot="1" x14ac:dyDescent="0.3">
      <c r="A37" s="50" t="s">
        <v>191</v>
      </c>
      <c r="B37" s="49" t="s">
        <v>285</v>
      </c>
      <c r="C37" s="77" t="s">
        <v>215</v>
      </c>
      <c r="I37" s="12" t="s">
        <v>6</v>
      </c>
      <c r="J37" s="13" t="s">
        <v>49</v>
      </c>
      <c r="K37" t="str">
        <f t="shared" si="0"/>
        <v>MayorMuy Alta</v>
      </c>
      <c r="L37" t="s">
        <v>74</v>
      </c>
    </row>
    <row r="38" spans="1:12" ht="409.6" thickBot="1" x14ac:dyDescent="0.3">
      <c r="A38" s="50" t="s">
        <v>192</v>
      </c>
      <c r="B38" s="49" t="s">
        <v>193</v>
      </c>
      <c r="C38" s="77" t="s">
        <v>216</v>
      </c>
      <c r="I38" s="13" t="s">
        <v>79</v>
      </c>
      <c r="J38" s="5" t="s">
        <v>46</v>
      </c>
      <c r="K38" t="str">
        <f t="shared" si="0"/>
        <v>CatastróficoMuy Baja</v>
      </c>
      <c r="L38" t="s">
        <v>73</v>
      </c>
    </row>
    <row r="39" spans="1:12" ht="378.75" thickBot="1" x14ac:dyDescent="0.3">
      <c r="A39" s="50" t="s">
        <v>194</v>
      </c>
      <c r="B39" s="49" t="s">
        <v>195</v>
      </c>
      <c r="C39" s="77" t="s">
        <v>217</v>
      </c>
      <c r="I39" s="13" t="s">
        <v>79</v>
      </c>
      <c r="J39" s="8" t="s">
        <v>48</v>
      </c>
      <c r="K39" t="str">
        <f t="shared" si="0"/>
        <v>CatastróficoBaja</v>
      </c>
      <c r="L39" t="s">
        <v>73</v>
      </c>
    </row>
    <row r="40" spans="1:12" ht="284.25" thickBot="1" x14ac:dyDescent="0.3">
      <c r="A40" s="50" t="s">
        <v>196</v>
      </c>
      <c r="B40" s="49" t="s">
        <v>197</v>
      </c>
      <c r="C40" s="77" t="s">
        <v>218</v>
      </c>
      <c r="I40" s="13" t="s">
        <v>79</v>
      </c>
      <c r="J40" s="11" t="s">
        <v>100</v>
      </c>
      <c r="K40" t="str">
        <f t="shared" si="0"/>
        <v>CatastróficoMedia</v>
      </c>
      <c r="L40" t="s">
        <v>73</v>
      </c>
    </row>
    <row r="41" spans="1:12" ht="230.25" thickBot="1" x14ac:dyDescent="0.3">
      <c r="A41" s="50" t="s">
        <v>198</v>
      </c>
      <c r="B41" s="49" t="s">
        <v>199</v>
      </c>
      <c r="C41" s="77" t="s">
        <v>217</v>
      </c>
      <c r="I41" s="13" t="s">
        <v>79</v>
      </c>
      <c r="J41" s="12" t="s">
        <v>5</v>
      </c>
      <c r="K41" t="str">
        <f t="shared" si="0"/>
        <v>CatastróficoAlta</v>
      </c>
      <c r="L41" t="s">
        <v>73</v>
      </c>
    </row>
    <row r="42" spans="1:12" ht="409.6" thickBot="1" x14ac:dyDescent="0.3">
      <c r="A42" s="50" t="s">
        <v>200</v>
      </c>
      <c r="B42" s="49" t="s">
        <v>201</v>
      </c>
      <c r="C42" s="77" t="s">
        <v>217</v>
      </c>
      <c r="I42" s="13" t="s">
        <v>79</v>
      </c>
      <c r="J42" s="13" t="s">
        <v>49</v>
      </c>
      <c r="K42" t="str">
        <f t="shared" si="0"/>
        <v>CatastróficoMuy Alta</v>
      </c>
      <c r="L42" t="s">
        <v>73</v>
      </c>
    </row>
    <row r="43" spans="1:12" ht="409.6" thickBot="1" x14ac:dyDescent="0.3">
      <c r="A43" s="50" t="s">
        <v>202</v>
      </c>
      <c r="B43" s="49" t="s">
        <v>286</v>
      </c>
      <c r="C43" s="77" t="s">
        <v>216</v>
      </c>
      <c r="I43" s="38"/>
    </row>
    <row r="44" spans="1:12" ht="409.6" thickBot="1" x14ac:dyDescent="0.3">
      <c r="A44" s="50" t="s">
        <v>203</v>
      </c>
      <c r="B44" s="49" t="s">
        <v>287</v>
      </c>
      <c r="C44" s="77" t="s">
        <v>219</v>
      </c>
      <c r="I44" s="14"/>
    </row>
    <row r="45" spans="1:12" ht="409.6" thickBot="1" x14ac:dyDescent="0.3">
      <c r="A45" s="50" t="s">
        <v>204</v>
      </c>
      <c r="B45" s="49" t="s">
        <v>288</v>
      </c>
      <c r="C45" s="77" t="s">
        <v>216</v>
      </c>
      <c r="I45" s="14"/>
    </row>
    <row r="46" spans="1:12" ht="409.6" thickBot="1" x14ac:dyDescent="0.3">
      <c r="A46" s="50" t="s">
        <v>205</v>
      </c>
      <c r="B46" s="49" t="s">
        <v>206</v>
      </c>
      <c r="C46" s="77" t="s">
        <v>220</v>
      </c>
      <c r="I46" s="14"/>
    </row>
    <row r="50" spans="1:1" x14ac:dyDescent="0.25">
      <c r="A50" t="s">
        <v>255</v>
      </c>
    </row>
    <row r="51" spans="1:1" x14ac:dyDescent="0.25">
      <c r="A51" t="s">
        <v>256</v>
      </c>
    </row>
    <row r="52" spans="1:1" x14ac:dyDescent="0.25">
      <c r="A52" t="s">
        <v>257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H16"/>
  <sheetViews>
    <sheetView zoomScale="70" zoomScaleNormal="70" workbookViewId="0">
      <selection activeCell="E6" sqref="E6"/>
    </sheetView>
  </sheetViews>
  <sheetFormatPr baseColWidth="10" defaultColWidth="14.28515625" defaultRowHeight="12.75" x14ac:dyDescent="0.2"/>
  <cols>
    <col min="1" max="2" width="14.28515625" style="15"/>
    <col min="3" max="3" width="17" style="15" customWidth="1"/>
    <col min="4" max="4" width="14.28515625" style="15"/>
    <col min="5" max="5" width="46" style="15" customWidth="1"/>
    <col min="6" max="16384" width="14.28515625" style="15"/>
  </cols>
  <sheetData>
    <row r="1" spans="2:8" ht="24" customHeight="1" thickBot="1" x14ac:dyDescent="0.25">
      <c r="B1" s="354" t="s">
        <v>72</v>
      </c>
      <c r="C1" s="355"/>
      <c r="D1" s="355"/>
      <c r="E1" s="355"/>
      <c r="F1" s="356"/>
    </row>
    <row r="2" spans="2:8" ht="16.5" thickBot="1" x14ac:dyDescent="0.3">
      <c r="B2" s="16"/>
      <c r="C2" s="16"/>
      <c r="D2" s="16"/>
      <c r="E2" s="16"/>
      <c r="F2" s="16"/>
    </row>
    <row r="3" spans="2:8" ht="16.5" thickBot="1" x14ac:dyDescent="0.25">
      <c r="B3" s="358" t="s">
        <v>59</v>
      </c>
      <c r="C3" s="359"/>
      <c r="D3" s="359"/>
      <c r="E3" s="24" t="s">
        <v>60</v>
      </c>
      <c r="F3" s="25" t="s">
        <v>61</v>
      </c>
    </row>
    <row r="4" spans="2:8" ht="31.5" x14ac:dyDescent="0.2">
      <c r="B4" s="360" t="s">
        <v>62</v>
      </c>
      <c r="C4" s="362" t="s">
        <v>12</v>
      </c>
      <c r="D4" s="17" t="s">
        <v>13</v>
      </c>
      <c r="E4" s="18" t="s">
        <v>63</v>
      </c>
      <c r="F4" s="19">
        <v>0.25</v>
      </c>
    </row>
    <row r="5" spans="2:8" ht="47.25" x14ac:dyDescent="0.2">
      <c r="B5" s="361"/>
      <c r="C5" s="363"/>
      <c r="D5" s="20" t="s">
        <v>14</v>
      </c>
      <c r="E5" s="21" t="s">
        <v>64</v>
      </c>
      <c r="F5" s="22">
        <v>0.15</v>
      </c>
    </row>
    <row r="6" spans="2:8" ht="47.25" x14ac:dyDescent="0.2">
      <c r="B6" s="361"/>
      <c r="C6" s="363"/>
      <c r="D6" s="20" t="s">
        <v>15</v>
      </c>
      <c r="E6" s="21" t="s">
        <v>65</v>
      </c>
      <c r="F6" s="22">
        <v>0.1</v>
      </c>
    </row>
    <row r="7" spans="2:8" ht="63" x14ac:dyDescent="0.2">
      <c r="B7" s="361"/>
      <c r="C7" s="363" t="s">
        <v>16</v>
      </c>
      <c r="D7" s="20" t="s">
        <v>9</v>
      </c>
      <c r="E7" s="21" t="s">
        <v>66</v>
      </c>
      <c r="F7" s="22">
        <v>0.25</v>
      </c>
    </row>
    <row r="8" spans="2:8" ht="31.5" x14ac:dyDescent="0.2">
      <c r="B8" s="361"/>
      <c r="C8" s="363"/>
      <c r="D8" s="20" t="s">
        <v>8</v>
      </c>
      <c r="E8" s="21" t="s">
        <v>67</v>
      </c>
      <c r="F8" s="22">
        <v>0.15</v>
      </c>
    </row>
    <row r="9" spans="2:8" ht="47.25" x14ac:dyDescent="0.2">
      <c r="B9" s="364" t="s">
        <v>138</v>
      </c>
      <c r="C9" s="366" t="s">
        <v>17</v>
      </c>
      <c r="D9" s="41" t="s">
        <v>18</v>
      </c>
      <c r="E9" s="42" t="s">
        <v>68</v>
      </c>
      <c r="F9" s="43"/>
      <c r="G9" s="40"/>
    </row>
    <row r="10" spans="2:8" ht="63" x14ac:dyDescent="0.2">
      <c r="B10" s="364"/>
      <c r="C10" s="366"/>
      <c r="D10" s="41" t="s">
        <v>19</v>
      </c>
      <c r="E10" s="42" t="s">
        <v>69</v>
      </c>
      <c r="F10" s="44"/>
    </row>
    <row r="11" spans="2:8" ht="47.25" x14ac:dyDescent="0.2">
      <c r="B11" s="364"/>
      <c r="C11" s="366" t="s">
        <v>20</v>
      </c>
      <c r="D11" s="41" t="s">
        <v>21</v>
      </c>
      <c r="E11" s="42" t="s">
        <v>70</v>
      </c>
      <c r="F11" s="43"/>
    </row>
    <row r="12" spans="2:8" ht="47.25" x14ac:dyDescent="0.2">
      <c r="B12" s="364"/>
      <c r="C12" s="366"/>
      <c r="D12" s="41" t="s">
        <v>22</v>
      </c>
      <c r="E12" s="42" t="s">
        <v>71</v>
      </c>
      <c r="F12" s="44"/>
    </row>
    <row r="13" spans="2:8" ht="31.5" x14ac:dyDescent="0.2">
      <c r="B13" s="364"/>
      <c r="C13" s="366" t="s">
        <v>23</v>
      </c>
      <c r="D13" s="41" t="s">
        <v>102</v>
      </c>
      <c r="E13" s="42" t="s">
        <v>105</v>
      </c>
      <c r="F13" s="43"/>
      <c r="H13" s="40"/>
    </row>
    <row r="14" spans="2:8" ht="32.25" thickBot="1" x14ac:dyDescent="0.25">
      <c r="B14" s="365"/>
      <c r="C14" s="367"/>
      <c r="D14" s="45" t="s">
        <v>103</v>
      </c>
      <c r="E14" s="46" t="s">
        <v>104</v>
      </c>
      <c r="F14" s="44"/>
    </row>
    <row r="15" spans="2:8" ht="49.5" customHeight="1" x14ac:dyDescent="0.2">
      <c r="B15" s="357" t="s">
        <v>137</v>
      </c>
      <c r="C15" s="357"/>
      <c r="D15" s="357"/>
      <c r="E15" s="357"/>
      <c r="F15" s="357"/>
    </row>
    <row r="16" spans="2:8" ht="27" customHeight="1" x14ac:dyDescent="0.25">
      <c r="B16" s="2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80" zoomScaleNormal="80" workbookViewId="0">
      <selection activeCell="BF63" sqref="BF63:BF68"/>
    </sheetView>
  </sheetViews>
  <sheetFormatPr baseColWidth="10" defaultRowHeight="15" x14ac:dyDescent="0.25"/>
  <cols>
    <col min="2" max="2" width="24.140625" customWidth="1"/>
    <col min="3" max="3" width="76.28515625" customWidth="1"/>
    <col min="4" max="4" width="29.85546875" customWidth="1"/>
  </cols>
  <sheetData>
    <row r="1" spans="1:37" ht="23.25" x14ac:dyDescent="0.25">
      <c r="A1" s="14"/>
      <c r="B1" s="368" t="s">
        <v>50</v>
      </c>
      <c r="C1" s="368"/>
      <c r="D1" s="368"/>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7" x14ac:dyDescent="0.2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7" ht="25.5" x14ac:dyDescent="0.25">
      <c r="A3" s="14"/>
      <c r="B3" s="3"/>
      <c r="C3" s="4" t="s">
        <v>47</v>
      </c>
      <c r="D3" s="4" t="s">
        <v>3</v>
      </c>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7" ht="51" x14ac:dyDescent="0.25">
      <c r="A4" s="14"/>
      <c r="B4" s="5" t="s">
        <v>46</v>
      </c>
      <c r="C4" s="6" t="s">
        <v>95</v>
      </c>
      <c r="D4" s="7">
        <v>0.2</v>
      </c>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7" ht="51" x14ac:dyDescent="0.25">
      <c r="A5" s="14"/>
      <c r="B5" s="8" t="s">
        <v>48</v>
      </c>
      <c r="C5" s="9" t="s">
        <v>96</v>
      </c>
      <c r="D5" s="10">
        <v>0.4</v>
      </c>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7" ht="51" x14ac:dyDescent="0.25">
      <c r="A6" s="14"/>
      <c r="B6" s="11" t="s">
        <v>100</v>
      </c>
      <c r="C6" s="9" t="s">
        <v>97</v>
      </c>
      <c r="D6" s="10">
        <v>0.6</v>
      </c>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7" ht="76.5" x14ac:dyDescent="0.25">
      <c r="A7" s="14"/>
      <c r="B7" s="12" t="s">
        <v>5</v>
      </c>
      <c r="C7" s="9" t="s">
        <v>98</v>
      </c>
      <c r="D7" s="10">
        <v>0.8</v>
      </c>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7" ht="51" x14ac:dyDescent="0.25">
      <c r="A8" s="14"/>
      <c r="B8" s="13" t="s">
        <v>49</v>
      </c>
      <c r="C8" s="9" t="s">
        <v>99</v>
      </c>
      <c r="D8" s="10">
        <v>1</v>
      </c>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7" x14ac:dyDescent="0.25">
      <c r="A9" s="14"/>
      <c r="B9" s="26"/>
      <c r="C9" s="26"/>
      <c r="D9" s="26"/>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16.5" x14ac:dyDescent="0.25">
      <c r="A10" s="14"/>
      <c r="B10" s="27"/>
      <c r="C10" s="26"/>
      <c r="D10" s="26"/>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x14ac:dyDescent="0.25">
      <c r="A11" s="14"/>
      <c r="B11" s="26"/>
      <c r="C11" s="26"/>
      <c r="D11" s="26"/>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x14ac:dyDescent="0.25">
      <c r="A12" s="14"/>
      <c r="B12" s="26"/>
      <c r="C12" s="26"/>
      <c r="D12" s="26"/>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x14ac:dyDescent="0.25">
      <c r="A13" s="14"/>
      <c r="B13" s="26"/>
      <c r="C13" s="26"/>
      <c r="D13" s="26"/>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x14ac:dyDescent="0.25">
      <c r="A14" s="14"/>
      <c r="B14" s="26"/>
      <c r="C14" s="26"/>
      <c r="D14" s="26"/>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x14ac:dyDescent="0.25">
      <c r="A15" s="14"/>
      <c r="B15" s="26"/>
      <c r="C15" s="26"/>
      <c r="D15" s="26"/>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x14ac:dyDescent="0.25">
      <c r="A16" s="14"/>
      <c r="B16" s="26"/>
      <c r="C16" s="26"/>
      <c r="D16" s="26"/>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x14ac:dyDescent="0.25">
      <c r="A17" s="14"/>
      <c r="B17" s="26"/>
      <c r="C17" s="26"/>
      <c r="D17" s="26"/>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x14ac:dyDescent="0.25">
      <c r="A18" s="14"/>
      <c r="B18" s="26"/>
      <c r="C18" s="26"/>
      <c r="D18" s="26"/>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1" x14ac:dyDescent="0.25">
      <c r="A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x14ac:dyDescent="0.25">
      <c r="A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x14ac:dyDescent="0.25">
      <c r="A35" s="14"/>
    </row>
    <row r="36" spans="1:31" x14ac:dyDescent="0.25">
      <c r="A36" s="14"/>
    </row>
    <row r="37" spans="1:31" x14ac:dyDescent="0.25">
      <c r="A37" s="14"/>
    </row>
    <row r="38" spans="1:31" x14ac:dyDescent="0.25">
      <c r="A38" s="14"/>
    </row>
    <row r="39" spans="1:31" x14ac:dyDescent="0.25">
      <c r="A39" s="14"/>
    </row>
    <row r="40" spans="1:31" x14ac:dyDescent="0.25">
      <c r="A40" s="14"/>
    </row>
    <row r="41" spans="1:31" x14ac:dyDescent="0.25">
      <c r="A41" s="14"/>
    </row>
    <row r="42" spans="1:31" x14ac:dyDescent="0.25">
      <c r="A42" s="14"/>
    </row>
    <row r="43" spans="1:31" x14ac:dyDescent="0.25">
      <c r="A43" s="14"/>
    </row>
    <row r="44" spans="1:31" x14ac:dyDescent="0.25">
      <c r="A44" s="14"/>
    </row>
    <row r="45" spans="1:31" x14ac:dyDescent="0.25">
      <c r="A45" s="14"/>
    </row>
    <row r="46" spans="1:31" x14ac:dyDescent="0.25">
      <c r="A46" s="14"/>
    </row>
    <row r="47" spans="1:31" x14ac:dyDescent="0.25">
      <c r="A47" s="14"/>
    </row>
    <row r="48" spans="1:3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sheetData>
  <sheetProtection algorithmName="SHA-512" hashValue="oiFhKhXm3pRzdMzvCamsk0dLQEPD53stf8CMQDo6ukeBCHArP+bhIz/tio/YYzOee2dECsF61cYTeF27jlZcXQ==" saltValue="epPgxPV34ahK3H13dOv0/w==" spinCount="100000" sheet="1" objects="1" scenarios="1"/>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70" zoomScaleNormal="70" workbookViewId="0">
      <selection activeCell="D5" sqref="D5"/>
    </sheetView>
  </sheetViews>
  <sheetFormatPr baseColWidth="10" defaultRowHeight="26.25" x14ac:dyDescent="0.4"/>
  <cols>
    <col min="1" max="1" width="11.42578125" style="29"/>
    <col min="2" max="2" width="40.42578125" style="29" customWidth="1"/>
    <col min="3" max="3" width="64.42578125" style="29" customWidth="1"/>
    <col min="4" max="4" width="97.42578125" style="29" customWidth="1"/>
    <col min="5" max="5" width="144.7109375" style="29" bestFit="1" customWidth="1"/>
    <col min="6" max="16384" width="11.42578125" style="29"/>
  </cols>
  <sheetData>
    <row r="1" spans="1:21" x14ac:dyDescent="0.4">
      <c r="A1" s="102"/>
      <c r="B1" s="369" t="s">
        <v>58</v>
      </c>
      <c r="C1" s="369"/>
      <c r="D1" s="369"/>
      <c r="E1" s="102"/>
      <c r="F1" s="102"/>
      <c r="G1" s="102"/>
      <c r="H1" s="102"/>
      <c r="I1" s="102"/>
      <c r="J1" s="102"/>
      <c r="K1" s="102"/>
      <c r="L1" s="102"/>
      <c r="M1" s="102"/>
      <c r="N1" s="102"/>
      <c r="O1" s="102"/>
      <c r="P1" s="102"/>
      <c r="Q1" s="102"/>
      <c r="R1" s="102"/>
      <c r="S1" s="102"/>
      <c r="T1" s="102"/>
      <c r="U1" s="102"/>
    </row>
    <row r="2" spans="1:21" x14ac:dyDescent="0.4">
      <c r="A2" s="102"/>
      <c r="B2" s="102"/>
      <c r="C2" s="102"/>
      <c r="D2" s="102"/>
      <c r="E2" s="102"/>
      <c r="F2" s="102"/>
      <c r="G2" s="102"/>
      <c r="H2" s="102"/>
      <c r="I2" s="102"/>
      <c r="J2" s="102"/>
      <c r="K2" s="102"/>
      <c r="L2" s="102"/>
      <c r="M2" s="102"/>
      <c r="N2" s="102"/>
      <c r="O2" s="102"/>
      <c r="P2" s="102"/>
      <c r="Q2" s="102"/>
      <c r="R2" s="102"/>
      <c r="S2" s="102"/>
      <c r="T2" s="102"/>
      <c r="U2" s="102"/>
    </row>
    <row r="3" spans="1:21" x14ac:dyDescent="0.4">
      <c r="A3" s="102"/>
      <c r="B3" s="103"/>
      <c r="C3" s="4" t="s">
        <v>51</v>
      </c>
      <c r="D3" s="4" t="s">
        <v>52</v>
      </c>
      <c r="E3" s="102"/>
      <c r="F3" s="102"/>
      <c r="G3" s="102"/>
      <c r="H3" s="102"/>
      <c r="I3" s="102"/>
      <c r="J3" s="102"/>
      <c r="K3" s="102"/>
      <c r="L3" s="102"/>
      <c r="M3" s="102"/>
      <c r="N3" s="102"/>
      <c r="O3" s="102"/>
      <c r="P3" s="102"/>
      <c r="Q3" s="102"/>
      <c r="R3" s="102"/>
      <c r="S3" s="102"/>
      <c r="T3" s="102"/>
      <c r="U3" s="102"/>
    </row>
    <row r="4" spans="1:21" x14ac:dyDescent="0.4">
      <c r="A4" s="104" t="s">
        <v>77</v>
      </c>
      <c r="B4" s="5" t="s">
        <v>94</v>
      </c>
      <c r="C4" s="105" t="s">
        <v>136</v>
      </c>
      <c r="D4" s="6" t="s">
        <v>90</v>
      </c>
      <c r="E4" s="102"/>
      <c r="F4" s="102"/>
      <c r="G4" s="102"/>
      <c r="H4" s="102"/>
      <c r="I4" s="102"/>
      <c r="J4" s="102"/>
      <c r="K4" s="102"/>
      <c r="L4" s="102"/>
      <c r="M4" s="102"/>
      <c r="N4" s="102"/>
      <c r="O4" s="102"/>
      <c r="P4" s="102"/>
      <c r="Q4" s="102"/>
      <c r="R4" s="102"/>
      <c r="S4" s="102"/>
      <c r="T4" s="102"/>
      <c r="U4" s="102"/>
    </row>
    <row r="5" spans="1:21" ht="76.5" x14ac:dyDescent="0.4">
      <c r="A5" s="104" t="s">
        <v>78</v>
      </c>
      <c r="B5" s="8" t="s">
        <v>54</v>
      </c>
      <c r="C5" s="106" t="s">
        <v>86</v>
      </c>
      <c r="D5" s="9" t="s">
        <v>91</v>
      </c>
      <c r="E5" s="102"/>
      <c r="F5" s="102"/>
      <c r="G5" s="102"/>
      <c r="H5" s="102"/>
      <c r="I5" s="102"/>
      <c r="J5" s="102"/>
      <c r="K5" s="102"/>
      <c r="L5" s="102"/>
      <c r="M5" s="102"/>
      <c r="N5" s="102"/>
      <c r="O5" s="102"/>
      <c r="P5" s="102"/>
      <c r="Q5" s="102"/>
      <c r="R5" s="102"/>
      <c r="S5" s="102"/>
      <c r="T5" s="102"/>
      <c r="U5" s="102"/>
    </row>
    <row r="6" spans="1:21" ht="51" x14ac:dyDescent="0.4">
      <c r="A6" s="104" t="s">
        <v>75</v>
      </c>
      <c r="B6" s="11" t="s">
        <v>55</v>
      </c>
      <c r="C6" s="106" t="s">
        <v>87</v>
      </c>
      <c r="D6" s="9" t="s">
        <v>93</v>
      </c>
      <c r="E6" s="102"/>
      <c r="F6" s="102"/>
      <c r="G6" s="102"/>
      <c r="H6" s="102"/>
      <c r="I6" s="102"/>
      <c r="J6" s="102"/>
      <c r="K6" s="102"/>
      <c r="L6" s="102"/>
      <c r="M6" s="102"/>
      <c r="N6" s="102"/>
      <c r="O6" s="102"/>
      <c r="P6" s="102"/>
      <c r="Q6" s="102"/>
      <c r="R6" s="102"/>
      <c r="S6" s="102"/>
      <c r="T6" s="102"/>
      <c r="U6" s="102"/>
    </row>
    <row r="7" spans="1:21" ht="76.5" x14ac:dyDescent="0.4">
      <c r="A7" s="104" t="s">
        <v>6</v>
      </c>
      <c r="B7" s="12" t="s">
        <v>56</v>
      </c>
      <c r="C7" s="106" t="s">
        <v>88</v>
      </c>
      <c r="D7" s="9" t="s">
        <v>92</v>
      </c>
      <c r="E7" s="102"/>
      <c r="F7" s="102"/>
      <c r="G7" s="102"/>
      <c r="H7" s="102"/>
      <c r="I7" s="102"/>
      <c r="J7" s="102"/>
      <c r="K7" s="102"/>
      <c r="L7" s="102"/>
      <c r="M7" s="102"/>
      <c r="N7" s="102"/>
      <c r="O7" s="102"/>
      <c r="P7" s="102"/>
      <c r="Q7" s="102"/>
      <c r="R7" s="102"/>
      <c r="S7" s="102"/>
      <c r="T7" s="102"/>
      <c r="U7" s="102"/>
    </row>
    <row r="8" spans="1:21" ht="51" x14ac:dyDescent="0.4">
      <c r="A8" s="104" t="s">
        <v>79</v>
      </c>
      <c r="B8" s="13" t="s">
        <v>57</v>
      </c>
      <c r="C8" s="106" t="s">
        <v>89</v>
      </c>
      <c r="D8" s="9" t="s">
        <v>101</v>
      </c>
      <c r="E8" s="102"/>
      <c r="F8" s="102"/>
      <c r="G8" s="102"/>
      <c r="H8" s="102"/>
      <c r="I8" s="102"/>
      <c r="J8" s="102"/>
      <c r="K8" s="102"/>
      <c r="L8" s="102"/>
      <c r="M8" s="102"/>
      <c r="N8" s="102"/>
      <c r="O8" s="102"/>
      <c r="P8" s="102"/>
      <c r="Q8" s="102"/>
      <c r="R8" s="102"/>
      <c r="S8" s="102"/>
      <c r="T8" s="102"/>
      <c r="U8" s="102"/>
    </row>
    <row r="9" spans="1:21" x14ac:dyDescent="0.4">
      <c r="A9" s="104"/>
      <c r="B9" s="104"/>
      <c r="C9" s="107"/>
      <c r="D9" s="107"/>
      <c r="E9" s="102"/>
      <c r="F9" s="102"/>
      <c r="G9" s="102"/>
      <c r="H9" s="102"/>
      <c r="I9" s="102"/>
      <c r="J9" s="102"/>
      <c r="K9" s="102"/>
      <c r="L9" s="102"/>
      <c r="M9" s="102"/>
      <c r="N9" s="102"/>
      <c r="O9" s="102"/>
      <c r="P9" s="102"/>
      <c r="Q9" s="102"/>
      <c r="R9" s="102"/>
      <c r="S9" s="102"/>
      <c r="T9" s="102"/>
      <c r="U9" s="102"/>
    </row>
    <row r="10" spans="1:21" x14ac:dyDescent="0.4">
      <c r="A10" s="104"/>
      <c r="B10" s="108"/>
      <c r="C10" s="108"/>
      <c r="D10" s="108"/>
      <c r="E10" s="102"/>
      <c r="F10" s="102"/>
      <c r="G10" s="102"/>
      <c r="H10" s="102"/>
      <c r="I10" s="102"/>
      <c r="J10" s="102"/>
      <c r="K10" s="102"/>
      <c r="L10" s="102"/>
      <c r="M10" s="102"/>
      <c r="N10" s="102"/>
      <c r="O10" s="102"/>
      <c r="P10" s="102"/>
      <c r="Q10" s="102"/>
      <c r="R10" s="102"/>
      <c r="S10" s="102"/>
      <c r="T10" s="102"/>
      <c r="U10" s="102"/>
    </row>
    <row r="11" spans="1:21" x14ac:dyDescent="0.4">
      <c r="A11" s="104"/>
      <c r="B11" s="104" t="s">
        <v>85</v>
      </c>
      <c r="C11" s="104" t="s">
        <v>124</v>
      </c>
      <c r="D11" s="104" t="s">
        <v>131</v>
      </c>
      <c r="E11" s="102"/>
      <c r="F11" s="102"/>
      <c r="G11" s="102"/>
      <c r="H11" s="102"/>
      <c r="I11" s="102"/>
      <c r="J11" s="102"/>
      <c r="K11" s="102"/>
      <c r="L11" s="102"/>
      <c r="M11" s="102"/>
      <c r="N11" s="102"/>
      <c r="O11" s="102"/>
      <c r="P11" s="102"/>
      <c r="Q11" s="102"/>
      <c r="R11" s="102"/>
      <c r="S11" s="102"/>
      <c r="T11" s="102"/>
      <c r="U11" s="102"/>
    </row>
    <row r="12" spans="1:21" x14ac:dyDescent="0.4">
      <c r="A12" s="104"/>
      <c r="B12" s="104" t="s">
        <v>83</v>
      </c>
      <c r="C12" s="104" t="s">
        <v>128</v>
      </c>
      <c r="D12" s="104" t="s">
        <v>132</v>
      </c>
      <c r="E12" s="102"/>
      <c r="F12" s="102"/>
      <c r="G12" s="102"/>
      <c r="H12" s="102"/>
      <c r="I12" s="102"/>
      <c r="J12" s="102"/>
      <c r="K12" s="102"/>
      <c r="L12" s="102"/>
      <c r="M12" s="102"/>
      <c r="N12" s="102"/>
      <c r="O12" s="102"/>
      <c r="P12" s="102"/>
      <c r="Q12" s="102"/>
      <c r="R12" s="102"/>
      <c r="S12" s="102"/>
      <c r="T12" s="102"/>
      <c r="U12" s="102"/>
    </row>
    <row r="13" spans="1:21" x14ac:dyDescent="0.4">
      <c r="A13" s="104"/>
      <c r="B13" s="104"/>
      <c r="C13" s="104" t="s">
        <v>127</v>
      </c>
      <c r="D13" s="104" t="s">
        <v>133</v>
      </c>
      <c r="E13" s="102"/>
      <c r="F13" s="102"/>
      <c r="G13" s="102"/>
      <c r="H13" s="102"/>
      <c r="I13" s="102"/>
      <c r="J13" s="102"/>
      <c r="K13" s="102"/>
      <c r="L13" s="102"/>
      <c r="M13" s="102"/>
      <c r="N13" s="102"/>
      <c r="O13" s="102"/>
      <c r="P13" s="102"/>
      <c r="Q13" s="102"/>
      <c r="R13" s="102"/>
      <c r="S13" s="102"/>
      <c r="T13" s="102"/>
      <c r="U13" s="102"/>
    </row>
    <row r="14" spans="1:21" x14ac:dyDescent="0.4">
      <c r="A14" s="104"/>
      <c r="B14" s="104"/>
      <c r="C14" s="104" t="s">
        <v>129</v>
      </c>
      <c r="D14" s="104" t="s">
        <v>134</v>
      </c>
      <c r="E14" s="102"/>
      <c r="F14" s="102"/>
      <c r="G14" s="102"/>
      <c r="H14" s="102"/>
      <c r="I14" s="102"/>
      <c r="J14" s="102"/>
      <c r="K14" s="102"/>
      <c r="L14" s="102"/>
      <c r="M14" s="102"/>
      <c r="N14" s="102"/>
      <c r="O14" s="102"/>
      <c r="P14" s="102"/>
      <c r="Q14" s="102"/>
      <c r="R14" s="102"/>
      <c r="S14" s="102"/>
      <c r="T14" s="102"/>
      <c r="U14" s="102"/>
    </row>
    <row r="15" spans="1:21" x14ac:dyDescent="0.4">
      <c r="A15" s="104"/>
      <c r="B15" s="104"/>
      <c r="C15" s="104" t="s">
        <v>130</v>
      </c>
      <c r="D15" s="104" t="s">
        <v>135</v>
      </c>
      <c r="E15" s="102"/>
      <c r="F15" s="102"/>
      <c r="G15" s="102"/>
      <c r="H15" s="102"/>
      <c r="I15" s="102"/>
      <c r="J15" s="102"/>
      <c r="K15" s="102"/>
      <c r="L15" s="102"/>
      <c r="M15" s="102"/>
      <c r="N15" s="102"/>
      <c r="O15" s="102"/>
      <c r="P15" s="102"/>
      <c r="Q15" s="102"/>
      <c r="R15" s="102"/>
      <c r="S15" s="102"/>
      <c r="T15" s="102"/>
      <c r="U15" s="102"/>
    </row>
    <row r="16" spans="1:21" x14ac:dyDescent="0.4">
      <c r="A16" s="104"/>
      <c r="B16" s="104"/>
      <c r="C16" s="104"/>
      <c r="D16" s="104"/>
      <c r="E16" s="102"/>
      <c r="F16" s="102"/>
      <c r="G16" s="102"/>
      <c r="H16" s="102"/>
      <c r="I16" s="102"/>
      <c r="J16" s="102"/>
      <c r="K16" s="102"/>
      <c r="L16" s="102"/>
      <c r="M16" s="102"/>
      <c r="N16" s="102"/>
      <c r="O16" s="102"/>
    </row>
    <row r="17" spans="1:15" x14ac:dyDescent="0.4">
      <c r="A17" s="104"/>
      <c r="B17" s="104"/>
      <c r="C17" s="104"/>
      <c r="D17" s="104"/>
      <c r="E17" s="102"/>
      <c r="F17" s="102"/>
      <c r="G17" s="102"/>
      <c r="H17" s="102"/>
      <c r="I17" s="102"/>
      <c r="J17" s="102"/>
      <c r="K17" s="102"/>
      <c r="L17" s="102"/>
      <c r="M17" s="102"/>
      <c r="N17" s="102"/>
      <c r="O17" s="102"/>
    </row>
    <row r="18" spans="1:15" x14ac:dyDescent="0.4">
      <c r="A18" s="104"/>
      <c r="B18" s="109"/>
      <c r="C18" s="109"/>
      <c r="D18" s="109"/>
      <c r="E18" s="102"/>
      <c r="F18" s="102"/>
      <c r="G18" s="102"/>
      <c r="H18" s="102"/>
      <c r="I18" s="102"/>
      <c r="J18" s="102"/>
      <c r="K18" s="102"/>
      <c r="L18" s="102"/>
      <c r="M18" s="102"/>
      <c r="N18" s="102"/>
      <c r="O18" s="102"/>
    </row>
    <row r="19" spans="1:15" x14ac:dyDescent="0.4">
      <c r="A19" s="104"/>
      <c r="B19" s="109"/>
      <c r="C19" s="109"/>
      <c r="D19" s="109"/>
      <c r="E19" s="102"/>
      <c r="F19" s="102"/>
      <c r="G19" s="102"/>
      <c r="H19" s="102"/>
      <c r="I19" s="102"/>
      <c r="J19" s="102"/>
      <c r="K19" s="102"/>
      <c r="L19" s="102"/>
      <c r="M19" s="102"/>
      <c r="N19" s="102"/>
      <c r="O19" s="102"/>
    </row>
    <row r="20" spans="1:15" x14ac:dyDescent="0.4">
      <c r="A20" s="104"/>
      <c r="B20" s="109"/>
      <c r="C20" s="109"/>
      <c r="D20" s="109"/>
      <c r="E20" s="102"/>
      <c r="F20" s="102"/>
      <c r="G20" s="102"/>
      <c r="H20" s="102"/>
      <c r="I20" s="102"/>
      <c r="J20" s="102"/>
      <c r="K20" s="102"/>
      <c r="L20" s="102"/>
      <c r="M20" s="102"/>
      <c r="N20" s="102"/>
      <c r="O20" s="102"/>
    </row>
    <row r="21" spans="1:15" x14ac:dyDescent="0.4">
      <c r="A21" s="104"/>
      <c r="B21" s="109"/>
      <c r="C21" s="109"/>
      <c r="D21" s="109"/>
      <c r="E21" s="102"/>
      <c r="F21" s="102"/>
      <c r="G21" s="102"/>
      <c r="H21" s="102"/>
      <c r="I21" s="102"/>
      <c r="J21" s="102"/>
      <c r="K21" s="102"/>
      <c r="L21" s="102"/>
      <c r="M21" s="102"/>
      <c r="N21" s="102"/>
      <c r="O21" s="102"/>
    </row>
    <row r="22" spans="1:15" x14ac:dyDescent="0.4">
      <c r="A22" s="104"/>
      <c r="B22" s="104"/>
      <c r="C22" s="107"/>
      <c r="D22" s="107"/>
      <c r="E22" s="102"/>
      <c r="F22" s="102"/>
      <c r="G22" s="102"/>
      <c r="H22" s="102"/>
      <c r="I22" s="102"/>
      <c r="J22" s="102"/>
      <c r="K22" s="102"/>
      <c r="L22" s="102"/>
      <c r="M22" s="102"/>
      <c r="N22" s="102"/>
      <c r="O22" s="102"/>
    </row>
    <row r="23" spans="1:15" x14ac:dyDescent="0.4">
      <c r="A23" s="104"/>
      <c r="B23" s="104"/>
      <c r="C23" s="107"/>
      <c r="D23" s="107"/>
      <c r="E23" s="102"/>
      <c r="F23" s="102"/>
      <c r="G23" s="102"/>
      <c r="H23" s="102"/>
      <c r="I23" s="102"/>
      <c r="J23" s="102"/>
      <c r="K23" s="102"/>
      <c r="L23" s="102"/>
      <c r="M23" s="102"/>
      <c r="N23" s="102"/>
      <c r="O23" s="102"/>
    </row>
    <row r="24" spans="1:15" x14ac:dyDescent="0.4">
      <c r="A24" s="104"/>
      <c r="B24" s="104"/>
      <c r="C24" s="107"/>
      <c r="D24" s="107"/>
      <c r="E24" s="102"/>
      <c r="F24" s="102"/>
      <c r="G24" s="102"/>
      <c r="H24" s="102"/>
      <c r="I24" s="102"/>
      <c r="J24" s="102"/>
      <c r="K24" s="102"/>
      <c r="L24" s="102"/>
      <c r="M24" s="102"/>
      <c r="N24" s="102"/>
      <c r="O24" s="102"/>
    </row>
    <row r="25" spans="1:15" x14ac:dyDescent="0.4">
      <c r="A25" s="104"/>
      <c r="B25" s="104"/>
      <c r="C25" s="107"/>
      <c r="D25" s="107"/>
      <c r="E25" s="102"/>
      <c r="F25" s="102"/>
      <c r="G25" s="102"/>
      <c r="H25" s="102"/>
      <c r="I25" s="102"/>
      <c r="J25" s="102"/>
      <c r="K25" s="102"/>
      <c r="L25" s="102"/>
      <c r="M25" s="102"/>
      <c r="N25" s="102"/>
      <c r="O25" s="102"/>
    </row>
    <row r="26" spans="1:15" x14ac:dyDescent="0.4">
      <c r="A26" s="104"/>
      <c r="B26" s="104"/>
      <c r="C26" s="107"/>
      <c r="D26" s="107"/>
      <c r="E26" s="102"/>
      <c r="F26" s="102"/>
      <c r="G26" s="102"/>
      <c r="H26" s="102"/>
      <c r="I26" s="102"/>
      <c r="J26" s="102"/>
      <c r="K26" s="102"/>
      <c r="L26" s="102"/>
      <c r="M26" s="102"/>
      <c r="N26" s="102"/>
      <c r="O26" s="102"/>
    </row>
    <row r="27" spans="1:15" x14ac:dyDescent="0.4">
      <c r="A27" s="104"/>
      <c r="B27" s="104"/>
      <c r="C27" s="107"/>
      <c r="D27" s="107"/>
      <c r="E27" s="102"/>
      <c r="F27" s="102"/>
      <c r="G27" s="102"/>
      <c r="H27" s="102"/>
      <c r="I27" s="102"/>
      <c r="J27" s="102"/>
      <c r="K27" s="102"/>
      <c r="L27" s="102"/>
      <c r="M27" s="102"/>
      <c r="N27" s="102"/>
      <c r="O27" s="102"/>
    </row>
    <row r="28" spans="1:15" x14ac:dyDescent="0.4">
      <c r="A28" s="104"/>
      <c r="B28" s="104"/>
      <c r="C28" s="107"/>
      <c r="D28" s="107"/>
      <c r="E28" s="102"/>
      <c r="F28" s="102"/>
      <c r="G28" s="102"/>
      <c r="H28" s="102"/>
      <c r="I28" s="102"/>
      <c r="J28" s="102"/>
      <c r="K28" s="102"/>
      <c r="L28" s="102"/>
      <c r="M28" s="102"/>
      <c r="N28" s="102"/>
      <c r="O28" s="102"/>
    </row>
    <row r="29" spans="1:15" x14ac:dyDescent="0.4">
      <c r="A29" s="104"/>
      <c r="B29" s="104"/>
      <c r="C29" s="107"/>
      <c r="D29" s="107"/>
      <c r="E29" s="102"/>
      <c r="F29" s="102"/>
      <c r="G29" s="102"/>
      <c r="H29" s="102"/>
      <c r="I29" s="102"/>
      <c r="J29" s="102"/>
      <c r="K29" s="102"/>
      <c r="L29" s="102"/>
      <c r="M29" s="102"/>
      <c r="N29" s="102"/>
      <c r="O29" s="102"/>
    </row>
    <row r="30" spans="1:15" x14ac:dyDescent="0.4">
      <c r="A30" s="104"/>
      <c r="B30" s="104"/>
      <c r="C30" s="107"/>
      <c r="D30" s="107"/>
      <c r="E30" s="102"/>
      <c r="F30" s="102"/>
      <c r="G30" s="102"/>
      <c r="H30" s="102"/>
      <c r="I30" s="102"/>
      <c r="J30" s="102"/>
      <c r="K30" s="102"/>
      <c r="L30" s="102"/>
      <c r="M30" s="102"/>
      <c r="N30" s="102"/>
      <c r="O30" s="102"/>
    </row>
    <row r="31" spans="1:15" x14ac:dyDescent="0.4">
      <c r="A31" s="104"/>
      <c r="B31" s="104"/>
      <c r="C31" s="107"/>
      <c r="D31" s="107"/>
      <c r="E31" s="102"/>
      <c r="F31" s="102"/>
      <c r="G31" s="102"/>
      <c r="H31" s="102"/>
      <c r="I31" s="102"/>
      <c r="J31" s="102"/>
      <c r="K31" s="102"/>
      <c r="L31" s="102"/>
      <c r="M31" s="102"/>
      <c r="N31" s="102"/>
      <c r="O31" s="102"/>
    </row>
    <row r="32" spans="1:15" x14ac:dyDescent="0.4">
      <c r="A32" s="104"/>
      <c r="B32" s="104"/>
      <c r="C32" s="107"/>
      <c r="D32" s="107"/>
      <c r="E32" s="102"/>
      <c r="F32" s="102"/>
      <c r="G32" s="102"/>
      <c r="H32" s="102"/>
      <c r="I32" s="102"/>
      <c r="J32" s="102"/>
      <c r="K32" s="102"/>
      <c r="L32" s="102"/>
      <c r="M32" s="102"/>
      <c r="N32" s="102"/>
      <c r="O32" s="102"/>
    </row>
    <row r="33" spans="1:15" x14ac:dyDescent="0.4">
      <c r="A33" s="104"/>
      <c r="B33" s="104"/>
      <c r="C33" s="107"/>
      <c r="D33" s="107"/>
      <c r="E33" s="102"/>
      <c r="F33" s="102"/>
      <c r="G33" s="102"/>
      <c r="H33" s="102"/>
      <c r="I33" s="102"/>
      <c r="J33" s="102"/>
      <c r="K33" s="102"/>
      <c r="L33" s="102"/>
      <c r="M33" s="102"/>
      <c r="N33" s="102"/>
      <c r="O33" s="102"/>
    </row>
    <row r="34" spans="1:15" x14ac:dyDescent="0.4">
      <c r="A34" s="104"/>
      <c r="B34" s="104"/>
      <c r="C34" s="107"/>
      <c r="D34" s="107"/>
      <c r="E34" s="102"/>
      <c r="F34" s="102"/>
      <c r="G34" s="102"/>
      <c r="H34" s="102"/>
      <c r="I34" s="102"/>
      <c r="J34" s="102"/>
      <c r="K34" s="102"/>
      <c r="L34" s="102"/>
      <c r="M34" s="102"/>
      <c r="N34" s="102"/>
      <c r="O34" s="102"/>
    </row>
    <row r="35" spans="1:15" x14ac:dyDescent="0.4">
      <c r="A35" s="104"/>
      <c r="B35" s="104"/>
      <c r="C35" s="107"/>
      <c r="D35" s="107"/>
      <c r="E35" s="102"/>
      <c r="F35" s="102"/>
      <c r="G35" s="102"/>
      <c r="H35" s="102"/>
      <c r="I35" s="102"/>
      <c r="J35" s="102"/>
      <c r="K35" s="102"/>
      <c r="L35" s="102"/>
      <c r="M35" s="102"/>
      <c r="N35" s="102"/>
      <c r="O35" s="102"/>
    </row>
    <row r="36" spans="1:15" x14ac:dyDescent="0.4">
      <c r="A36" s="104"/>
      <c r="B36" s="104"/>
      <c r="C36" s="107"/>
      <c r="D36" s="107"/>
      <c r="E36" s="102"/>
      <c r="F36" s="102"/>
      <c r="G36" s="102"/>
      <c r="H36" s="102"/>
      <c r="I36" s="102"/>
      <c r="J36" s="102"/>
      <c r="K36" s="102"/>
      <c r="L36" s="102"/>
      <c r="M36" s="102"/>
      <c r="N36" s="102"/>
      <c r="O36" s="102"/>
    </row>
    <row r="37" spans="1:15" x14ac:dyDescent="0.4">
      <c r="A37" s="104"/>
      <c r="B37" s="104"/>
      <c r="C37" s="107"/>
      <c r="D37" s="107"/>
      <c r="E37" s="102"/>
      <c r="F37" s="102"/>
      <c r="G37" s="102"/>
      <c r="H37" s="102"/>
      <c r="I37" s="102"/>
      <c r="J37" s="102"/>
      <c r="K37" s="102"/>
      <c r="L37" s="102"/>
      <c r="M37" s="102"/>
      <c r="N37" s="102"/>
      <c r="O37" s="102"/>
    </row>
    <row r="38" spans="1:15" x14ac:dyDescent="0.4">
      <c r="A38" s="104"/>
      <c r="B38" s="104"/>
      <c r="C38" s="107"/>
      <c r="D38" s="107"/>
      <c r="E38" s="102"/>
      <c r="F38" s="102"/>
      <c r="G38" s="102"/>
      <c r="H38" s="102"/>
      <c r="I38" s="102"/>
      <c r="J38" s="102"/>
      <c r="K38" s="102"/>
      <c r="L38" s="102"/>
      <c r="M38" s="102"/>
      <c r="N38" s="102"/>
      <c r="O38" s="102"/>
    </row>
    <row r="39" spans="1:15" x14ac:dyDescent="0.4">
      <c r="A39" s="104"/>
      <c r="B39" s="104"/>
      <c r="C39" s="107"/>
      <c r="D39" s="107"/>
      <c r="E39" s="102"/>
      <c r="F39" s="102"/>
      <c r="G39" s="102"/>
      <c r="H39" s="102"/>
      <c r="I39" s="102"/>
      <c r="J39" s="102"/>
      <c r="K39" s="102"/>
      <c r="L39" s="102"/>
      <c r="M39" s="102"/>
      <c r="N39" s="102"/>
      <c r="O39" s="102"/>
    </row>
    <row r="40" spans="1:15" x14ac:dyDescent="0.4">
      <c r="A40" s="104"/>
      <c r="B40" s="104"/>
      <c r="C40" s="107"/>
      <c r="D40" s="107"/>
      <c r="E40" s="102"/>
      <c r="F40" s="102"/>
      <c r="G40" s="102"/>
      <c r="H40" s="102"/>
      <c r="I40" s="102"/>
      <c r="J40" s="102"/>
      <c r="K40" s="102"/>
      <c r="L40" s="102"/>
      <c r="M40" s="102"/>
      <c r="N40" s="102"/>
      <c r="O40" s="102"/>
    </row>
    <row r="41" spans="1:15" x14ac:dyDescent="0.4">
      <c r="A41" s="104"/>
      <c r="B41" s="104"/>
      <c r="C41" s="107"/>
      <c r="D41" s="107"/>
      <c r="E41" s="102"/>
      <c r="F41" s="102"/>
      <c r="G41" s="102"/>
      <c r="H41" s="102"/>
      <c r="I41" s="102"/>
      <c r="J41" s="102"/>
      <c r="K41" s="102"/>
      <c r="L41" s="102"/>
      <c r="M41" s="102"/>
      <c r="N41" s="102"/>
      <c r="O41" s="102"/>
    </row>
    <row r="42" spans="1:15" x14ac:dyDescent="0.4">
      <c r="A42" s="104"/>
      <c r="B42" s="104"/>
      <c r="C42" s="107"/>
      <c r="D42" s="107"/>
      <c r="E42" s="102"/>
      <c r="F42" s="102"/>
      <c r="G42" s="102"/>
      <c r="H42" s="102"/>
      <c r="I42" s="102"/>
      <c r="J42" s="102"/>
      <c r="K42" s="102"/>
      <c r="L42" s="102"/>
      <c r="M42" s="102"/>
      <c r="N42" s="102"/>
      <c r="O42" s="102"/>
    </row>
    <row r="43" spans="1:15" x14ac:dyDescent="0.4">
      <c r="A43" s="104"/>
      <c r="B43" s="104"/>
      <c r="C43" s="107"/>
      <c r="D43" s="107"/>
      <c r="E43" s="102"/>
      <c r="F43" s="102"/>
      <c r="G43" s="102"/>
      <c r="H43" s="102"/>
      <c r="I43" s="102"/>
      <c r="J43" s="102"/>
      <c r="K43" s="102"/>
      <c r="L43" s="102"/>
      <c r="M43" s="102"/>
      <c r="N43" s="102"/>
      <c r="O43" s="102"/>
    </row>
    <row r="44" spans="1:15" x14ac:dyDescent="0.4">
      <c r="A44" s="104"/>
      <c r="B44" s="104"/>
      <c r="C44" s="107"/>
      <c r="D44" s="107"/>
      <c r="E44" s="102"/>
      <c r="F44" s="102"/>
      <c r="G44" s="102"/>
      <c r="H44" s="102"/>
      <c r="I44" s="102"/>
      <c r="J44" s="102"/>
      <c r="K44" s="102"/>
      <c r="L44" s="102"/>
      <c r="M44" s="102"/>
      <c r="N44" s="102"/>
      <c r="O44" s="102"/>
    </row>
    <row r="45" spans="1:15" x14ac:dyDescent="0.4">
      <c r="A45" s="104"/>
      <c r="B45" s="104"/>
      <c r="C45" s="107"/>
      <c r="D45" s="107"/>
      <c r="E45" s="102"/>
      <c r="F45" s="102"/>
      <c r="G45" s="102"/>
      <c r="H45" s="102"/>
      <c r="I45" s="102"/>
      <c r="J45" s="102"/>
      <c r="K45" s="102"/>
      <c r="L45" s="102"/>
      <c r="M45" s="102"/>
      <c r="N45" s="102"/>
      <c r="O45" s="102"/>
    </row>
    <row r="46" spans="1:15" x14ac:dyDescent="0.4">
      <c r="A46" s="104"/>
      <c r="B46" s="104"/>
      <c r="C46" s="107"/>
      <c r="D46" s="107"/>
      <c r="E46" s="102"/>
      <c r="F46" s="102"/>
      <c r="G46" s="102"/>
      <c r="H46" s="102"/>
      <c r="I46" s="102"/>
      <c r="J46" s="102"/>
      <c r="K46" s="102"/>
      <c r="L46" s="102"/>
      <c r="M46" s="102"/>
      <c r="N46" s="102"/>
      <c r="O46" s="102"/>
    </row>
    <row r="47" spans="1:15" x14ac:dyDescent="0.4">
      <c r="A47" s="104"/>
      <c r="B47" s="104"/>
      <c r="C47" s="107"/>
      <c r="D47" s="107"/>
      <c r="E47" s="102"/>
      <c r="F47" s="102"/>
      <c r="G47" s="102"/>
      <c r="H47" s="102"/>
      <c r="I47" s="102"/>
      <c r="J47" s="102"/>
      <c r="K47" s="102"/>
      <c r="L47" s="102"/>
      <c r="M47" s="102"/>
      <c r="N47" s="102"/>
      <c r="O47" s="102"/>
    </row>
    <row r="48" spans="1:15" x14ac:dyDescent="0.4">
      <c r="A48" s="104"/>
      <c r="B48" s="104"/>
      <c r="C48" s="107"/>
      <c r="D48" s="107"/>
      <c r="E48" s="102"/>
      <c r="F48" s="102"/>
      <c r="G48" s="102"/>
      <c r="H48" s="102"/>
      <c r="I48" s="102"/>
      <c r="J48" s="102"/>
      <c r="K48" s="102"/>
      <c r="L48" s="102"/>
      <c r="M48" s="102"/>
      <c r="N48" s="102"/>
      <c r="O48" s="102"/>
    </row>
    <row r="49" spans="1:15" x14ac:dyDescent="0.4">
      <c r="A49" s="104"/>
      <c r="B49" s="104"/>
      <c r="C49" s="107"/>
      <c r="D49" s="107"/>
      <c r="E49" s="102"/>
      <c r="F49" s="102"/>
      <c r="G49" s="102"/>
      <c r="H49" s="102"/>
      <c r="I49" s="102"/>
      <c r="J49" s="102"/>
      <c r="K49" s="102"/>
      <c r="L49" s="102"/>
      <c r="M49" s="102"/>
      <c r="N49" s="102"/>
      <c r="O49" s="102"/>
    </row>
    <row r="50" spans="1:15" x14ac:dyDescent="0.4">
      <c r="A50" s="104"/>
      <c r="B50" s="104"/>
      <c r="C50" s="107"/>
      <c r="D50" s="107"/>
      <c r="E50" s="102"/>
      <c r="F50" s="102"/>
      <c r="G50" s="102"/>
      <c r="H50" s="102"/>
      <c r="I50" s="102"/>
      <c r="J50" s="102"/>
      <c r="K50" s="102"/>
      <c r="L50" s="102"/>
      <c r="M50" s="102"/>
      <c r="N50" s="102"/>
      <c r="O50" s="102"/>
    </row>
    <row r="51" spans="1:15" x14ac:dyDescent="0.4">
      <c r="A51" s="104"/>
      <c r="B51" s="104"/>
      <c r="C51" s="107"/>
      <c r="D51" s="107"/>
      <c r="E51" s="102"/>
      <c r="F51" s="102"/>
      <c r="G51" s="102"/>
      <c r="H51" s="102"/>
      <c r="I51" s="102"/>
      <c r="J51" s="102"/>
      <c r="K51" s="102"/>
      <c r="L51" s="102"/>
      <c r="M51" s="102"/>
      <c r="N51" s="102"/>
      <c r="O51" s="102"/>
    </row>
    <row r="52" spans="1:15" x14ac:dyDescent="0.4">
      <c r="A52" s="104"/>
      <c r="B52" s="110"/>
      <c r="C52" s="111"/>
      <c r="D52" s="111"/>
    </row>
    <row r="53" spans="1:15" x14ac:dyDescent="0.4">
      <c r="A53" s="104"/>
      <c r="B53" s="110"/>
      <c r="C53" s="111"/>
      <c r="D53" s="111"/>
    </row>
    <row r="54" spans="1:15" x14ac:dyDescent="0.4">
      <c r="A54" s="104"/>
      <c r="B54" s="110"/>
      <c r="C54" s="111"/>
      <c r="D54" s="111"/>
    </row>
    <row r="55" spans="1:15" x14ac:dyDescent="0.4">
      <c r="A55" s="104"/>
      <c r="B55" s="110"/>
      <c r="C55" s="111"/>
      <c r="D55" s="111"/>
    </row>
    <row r="56" spans="1:15" x14ac:dyDescent="0.4">
      <c r="A56" s="104"/>
      <c r="B56" s="110"/>
      <c r="C56" s="111"/>
      <c r="D56" s="111"/>
    </row>
    <row r="57" spans="1:15" x14ac:dyDescent="0.4">
      <c r="A57" s="104"/>
      <c r="B57" s="110"/>
      <c r="C57" s="111"/>
      <c r="D57" s="111"/>
    </row>
    <row r="58" spans="1:15" x14ac:dyDescent="0.4">
      <c r="A58" s="104"/>
      <c r="B58" s="110"/>
      <c r="C58" s="111"/>
      <c r="D58" s="111"/>
    </row>
    <row r="59" spans="1:15" x14ac:dyDescent="0.4">
      <c r="A59" s="104"/>
      <c r="B59" s="110"/>
      <c r="C59" s="111"/>
      <c r="D59" s="111"/>
    </row>
    <row r="60" spans="1:15" x14ac:dyDescent="0.4">
      <c r="A60" s="104"/>
      <c r="B60" s="110"/>
      <c r="C60" s="111"/>
      <c r="D60" s="111"/>
    </row>
    <row r="61" spans="1:15" x14ac:dyDescent="0.4">
      <c r="A61" s="104"/>
      <c r="B61" s="110"/>
      <c r="C61" s="111"/>
      <c r="D61" s="111"/>
    </row>
    <row r="62" spans="1:15" x14ac:dyDescent="0.4">
      <c r="A62" s="104"/>
      <c r="B62" s="110"/>
      <c r="C62" s="111"/>
      <c r="D62" s="111"/>
    </row>
    <row r="63" spans="1:15" x14ac:dyDescent="0.4">
      <c r="A63" s="104"/>
      <c r="B63" s="110"/>
      <c r="C63" s="111"/>
      <c r="D63" s="111"/>
    </row>
    <row r="64" spans="1:15" x14ac:dyDescent="0.4">
      <c r="A64" s="104"/>
      <c r="B64" s="110"/>
      <c r="C64" s="111"/>
      <c r="D64" s="111"/>
    </row>
    <row r="65" spans="1:4" x14ac:dyDescent="0.4">
      <c r="A65" s="104"/>
      <c r="B65" s="110"/>
      <c r="C65" s="111"/>
      <c r="D65" s="111"/>
    </row>
    <row r="66" spans="1:4" x14ac:dyDescent="0.4">
      <c r="A66" s="104"/>
      <c r="B66" s="110"/>
      <c r="C66" s="111"/>
      <c r="D66" s="111"/>
    </row>
    <row r="67" spans="1:4" x14ac:dyDescent="0.4">
      <c r="A67" s="104"/>
      <c r="B67" s="110"/>
      <c r="C67" s="111"/>
      <c r="D67" s="111"/>
    </row>
    <row r="68" spans="1:4" x14ac:dyDescent="0.4">
      <c r="A68" s="104"/>
      <c r="B68" s="110"/>
      <c r="C68" s="111"/>
      <c r="D68" s="111"/>
    </row>
    <row r="69" spans="1:4" x14ac:dyDescent="0.4">
      <c r="A69" s="104"/>
      <c r="B69" s="110"/>
      <c r="C69" s="111"/>
      <c r="D69" s="111"/>
    </row>
    <row r="70" spans="1:4" x14ac:dyDescent="0.4">
      <c r="A70" s="104"/>
      <c r="B70" s="110"/>
      <c r="C70" s="111"/>
      <c r="D70" s="111"/>
    </row>
    <row r="71" spans="1:4" x14ac:dyDescent="0.4">
      <c r="A71" s="104"/>
      <c r="B71" s="110"/>
      <c r="C71" s="111"/>
      <c r="D71" s="111"/>
    </row>
    <row r="72" spans="1:4" x14ac:dyDescent="0.4">
      <c r="A72" s="104"/>
      <c r="B72" s="110"/>
      <c r="C72" s="111"/>
      <c r="D72" s="111"/>
    </row>
    <row r="73" spans="1:4" x14ac:dyDescent="0.4">
      <c r="A73" s="104"/>
      <c r="B73" s="110"/>
      <c r="C73" s="111"/>
      <c r="D73" s="111"/>
    </row>
    <row r="74" spans="1:4" x14ac:dyDescent="0.4">
      <c r="A74" s="104"/>
      <c r="B74" s="110"/>
      <c r="C74" s="111"/>
      <c r="D74" s="111"/>
    </row>
    <row r="75" spans="1:4" x14ac:dyDescent="0.4">
      <c r="A75" s="104"/>
      <c r="B75" s="110"/>
      <c r="C75" s="111"/>
      <c r="D75" s="111"/>
    </row>
    <row r="76" spans="1:4" x14ac:dyDescent="0.4">
      <c r="A76" s="104"/>
      <c r="B76" s="110"/>
      <c r="C76" s="111"/>
      <c r="D76" s="111"/>
    </row>
    <row r="77" spans="1:4" x14ac:dyDescent="0.4">
      <c r="A77" s="104"/>
      <c r="B77" s="110"/>
      <c r="C77" s="111"/>
      <c r="D77" s="111"/>
    </row>
    <row r="78" spans="1:4" x14ac:dyDescent="0.4">
      <c r="A78" s="104"/>
      <c r="B78" s="110"/>
      <c r="C78" s="111"/>
      <c r="D78" s="111"/>
    </row>
    <row r="79" spans="1:4" x14ac:dyDescent="0.4">
      <c r="A79" s="104"/>
      <c r="B79" s="110"/>
      <c r="C79" s="111"/>
      <c r="D79" s="111"/>
    </row>
    <row r="80" spans="1:4" x14ac:dyDescent="0.4">
      <c r="A80" s="104"/>
      <c r="B80" s="110"/>
      <c r="C80" s="111"/>
      <c r="D80" s="111"/>
    </row>
    <row r="81" spans="1:4" x14ac:dyDescent="0.4">
      <c r="A81" s="104"/>
      <c r="B81" s="110"/>
      <c r="C81" s="111"/>
      <c r="D81" s="111"/>
    </row>
    <row r="82" spans="1:4" x14ac:dyDescent="0.4">
      <c r="A82" s="104"/>
      <c r="B82" s="110"/>
      <c r="C82" s="111"/>
      <c r="D82" s="111"/>
    </row>
    <row r="83" spans="1:4" x14ac:dyDescent="0.4">
      <c r="A83" s="104"/>
      <c r="B83" s="110"/>
      <c r="C83" s="111"/>
      <c r="D83" s="111"/>
    </row>
    <row r="84" spans="1:4" x14ac:dyDescent="0.4">
      <c r="A84" s="104"/>
      <c r="B84" s="110"/>
      <c r="C84" s="111"/>
      <c r="D84" s="111"/>
    </row>
    <row r="85" spans="1:4" x14ac:dyDescent="0.4">
      <c r="A85" s="104"/>
      <c r="B85" s="110"/>
      <c r="C85" s="111"/>
      <c r="D85" s="111"/>
    </row>
    <row r="86" spans="1:4" x14ac:dyDescent="0.4">
      <c r="A86" s="104"/>
      <c r="B86" s="110"/>
      <c r="C86" s="111"/>
      <c r="D86" s="111"/>
    </row>
    <row r="87" spans="1:4" x14ac:dyDescent="0.4">
      <c r="A87" s="104"/>
      <c r="B87" s="110"/>
      <c r="C87" s="111"/>
      <c r="D87" s="111"/>
    </row>
    <row r="88" spans="1:4" x14ac:dyDescent="0.4">
      <c r="A88" s="104"/>
      <c r="B88" s="110"/>
      <c r="C88" s="111"/>
      <c r="D88" s="111"/>
    </row>
    <row r="89" spans="1:4" x14ac:dyDescent="0.4">
      <c r="A89" s="104"/>
      <c r="B89" s="110"/>
      <c r="C89" s="111"/>
      <c r="D89" s="111"/>
    </row>
    <row r="90" spans="1:4" x14ac:dyDescent="0.4">
      <c r="A90" s="104"/>
      <c r="B90" s="110"/>
      <c r="C90" s="111"/>
      <c r="D90" s="111"/>
    </row>
    <row r="91" spans="1:4" x14ac:dyDescent="0.4">
      <c r="A91" s="104"/>
      <c r="B91" s="110"/>
      <c r="C91" s="111"/>
      <c r="D91" s="111"/>
    </row>
    <row r="92" spans="1:4" x14ac:dyDescent="0.4">
      <c r="A92" s="104"/>
      <c r="B92" s="110"/>
      <c r="C92" s="111"/>
      <c r="D92" s="111"/>
    </row>
    <row r="93" spans="1:4" x14ac:dyDescent="0.4">
      <c r="A93" s="104"/>
      <c r="B93" s="110"/>
      <c r="C93" s="111"/>
      <c r="D93" s="111"/>
    </row>
    <row r="94" spans="1:4" x14ac:dyDescent="0.4">
      <c r="A94" s="104"/>
      <c r="B94" s="110"/>
      <c r="C94" s="111"/>
      <c r="D94" s="111"/>
    </row>
    <row r="95" spans="1:4" x14ac:dyDescent="0.4">
      <c r="A95" s="104"/>
      <c r="B95" s="110"/>
      <c r="C95" s="111"/>
      <c r="D95" s="111"/>
    </row>
    <row r="96" spans="1:4" x14ac:dyDescent="0.4">
      <c r="A96" s="104"/>
      <c r="B96" s="110"/>
      <c r="C96" s="111"/>
      <c r="D96" s="111"/>
    </row>
    <row r="97" spans="1:4" x14ac:dyDescent="0.4">
      <c r="A97" s="104"/>
      <c r="B97" s="110"/>
      <c r="C97" s="111"/>
      <c r="D97" s="111"/>
    </row>
    <row r="98" spans="1:4" x14ac:dyDescent="0.4">
      <c r="A98" s="104"/>
      <c r="B98" s="110"/>
      <c r="C98" s="111"/>
      <c r="D98" s="111"/>
    </row>
    <row r="99" spans="1:4" x14ac:dyDescent="0.4">
      <c r="A99" s="104"/>
      <c r="B99" s="110"/>
      <c r="C99" s="111"/>
      <c r="D99" s="111"/>
    </row>
    <row r="100" spans="1:4" x14ac:dyDescent="0.4">
      <c r="A100" s="104"/>
      <c r="B100" s="110"/>
      <c r="C100" s="111"/>
      <c r="D100" s="111"/>
    </row>
    <row r="101" spans="1:4" x14ac:dyDescent="0.4">
      <c r="A101" s="104"/>
      <c r="B101" s="110"/>
      <c r="C101" s="111"/>
      <c r="D101" s="111"/>
    </row>
    <row r="102" spans="1:4" x14ac:dyDescent="0.4">
      <c r="A102" s="104"/>
      <c r="B102" s="110"/>
      <c r="C102" s="111"/>
      <c r="D102" s="111"/>
    </row>
    <row r="103" spans="1:4" x14ac:dyDescent="0.4">
      <c r="A103" s="104"/>
      <c r="B103" s="110"/>
      <c r="C103" s="111"/>
      <c r="D103" s="111"/>
    </row>
    <row r="104" spans="1:4" x14ac:dyDescent="0.4">
      <c r="A104" s="104"/>
      <c r="B104" s="110"/>
      <c r="C104" s="111"/>
      <c r="D104" s="111"/>
    </row>
    <row r="105" spans="1:4" x14ac:dyDescent="0.4">
      <c r="A105" s="104"/>
      <c r="B105" s="110"/>
      <c r="C105" s="111"/>
      <c r="D105" s="111"/>
    </row>
    <row r="106" spans="1:4" x14ac:dyDescent="0.4">
      <c r="A106" s="104"/>
      <c r="B106" s="110"/>
      <c r="C106" s="111"/>
      <c r="D106" s="111"/>
    </row>
    <row r="107" spans="1:4" x14ac:dyDescent="0.4">
      <c r="A107" s="104"/>
      <c r="B107" s="110"/>
      <c r="C107" s="111"/>
      <c r="D107" s="111"/>
    </row>
    <row r="108" spans="1:4" x14ac:dyDescent="0.4">
      <c r="A108" s="104"/>
      <c r="B108" s="110"/>
      <c r="C108" s="111"/>
      <c r="D108" s="111"/>
    </row>
    <row r="109" spans="1:4" x14ac:dyDescent="0.4">
      <c r="A109" s="104"/>
      <c r="B109" s="110"/>
      <c r="C109" s="111"/>
      <c r="D109" s="111"/>
    </row>
    <row r="110" spans="1:4" x14ac:dyDescent="0.4">
      <c r="A110" s="104"/>
      <c r="B110" s="110"/>
      <c r="C110" s="111"/>
      <c r="D110" s="111"/>
    </row>
    <row r="111" spans="1:4" x14ac:dyDescent="0.4">
      <c r="A111" s="104"/>
      <c r="B111" s="110"/>
      <c r="C111" s="111"/>
      <c r="D111" s="111"/>
    </row>
    <row r="112" spans="1:4" x14ac:dyDescent="0.4">
      <c r="A112" s="104"/>
      <c r="B112" s="110"/>
      <c r="C112" s="111"/>
      <c r="D112" s="111"/>
    </row>
    <row r="113" spans="1:4" x14ac:dyDescent="0.4">
      <c r="A113" s="104"/>
      <c r="B113" s="110"/>
      <c r="C113" s="111"/>
      <c r="D113" s="111"/>
    </row>
    <row r="114" spans="1:4" x14ac:dyDescent="0.4">
      <c r="A114" s="104"/>
      <c r="B114" s="110"/>
      <c r="C114" s="111"/>
      <c r="D114" s="111"/>
    </row>
    <row r="115" spans="1:4" x14ac:dyDescent="0.4">
      <c r="A115" s="104"/>
      <c r="B115" s="110"/>
      <c r="C115" s="111"/>
      <c r="D115" s="111"/>
    </row>
    <row r="116" spans="1:4" x14ac:dyDescent="0.4">
      <c r="A116" s="104"/>
      <c r="B116" s="110"/>
      <c r="C116" s="111"/>
      <c r="D116" s="111"/>
    </row>
    <row r="117" spans="1:4" x14ac:dyDescent="0.4">
      <c r="A117" s="104"/>
      <c r="B117" s="110"/>
      <c r="C117" s="111"/>
      <c r="D117" s="111"/>
    </row>
    <row r="118" spans="1:4" x14ac:dyDescent="0.4">
      <c r="A118" s="104"/>
      <c r="B118" s="110"/>
      <c r="C118" s="111"/>
      <c r="D118" s="111"/>
    </row>
    <row r="119" spans="1:4" x14ac:dyDescent="0.4">
      <c r="A119" s="104"/>
      <c r="B119" s="110"/>
      <c r="C119" s="111"/>
      <c r="D119" s="111"/>
    </row>
    <row r="120" spans="1:4" x14ac:dyDescent="0.4">
      <c r="A120" s="104"/>
      <c r="B120" s="110"/>
      <c r="C120" s="111"/>
      <c r="D120" s="111"/>
    </row>
    <row r="121" spans="1:4" x14ac:dyDescent="0.4">
      <c r="A121" s="104"/>
      <c r="B121" s="110"/>
      <c r="C121" s="111"/>
      <c r="D121" s="111"/>
    </row>
    <row r="122" spans="1:4" x14ac:dyDescent="0.4">
      <c r="A122" s="104"/>
      <c r="B122" s="110"/>
      <c r="C122" s="111"/>
      <c r="D122" s="111"/>
    </row>
    <row r="123" spans="1:4" x14ac:dyDescent="0.4">
      <c r="A123" s="104"/>
      <c r="B123" s="110"/>
      <c r="C123" s="111"/>
      <c r="D123" s="111"/>
    </row>
    <row r="124" spans="1:4" x14ac:dyDescent="0.4">
      <c r="A124" s="104"/>
      <c r="B124" s="110"/>
      <c r="C124" s="111"/>
      <c r="D124" s="111"/>
    </row>
    <row r="125" spans="1:4" x14ac:dyDescent="0.4">
      <c r="A125" s="104"/>
      <c r="B125" s="110"/>
      <c r="C125" s="111"/>
      <c r="D125" s="111"/>
    </row>
    <row r="126" spans="1:4" x14ac:dyDescent="0.4">
      <c r="A126" s="104"/>
      <c r="B126" s="110"/>
      <c r="C126" s="111"/>
      <c r="D126" s="111"/>
    </row>
    <row r="127" spans="1:4" x14ac:dyDescent="0.4">
      <c r="A127" s="104"/>
      <c r="B127" s="110"/>
      <c r="C127" s="111"/>
      <c r="D127" s="111"/>
    </row>
    <row r="128" spans="1:4" x14ac:dyDescent="0.4">
      <c r="A128" s="104"/>
      <c r="B128" s="110"/>
      <c r="C128" s="111"/>
      <c r="D128" s="111"/>
    </row>
    <row r="129" spans="1:4" x14ac:dyDescent="0.4">
      <c r="A129" s="104"/>
      <c r="B129" s="110"/>
      <c r="C129" s="111"/>
      <c r="D129" s="111"/>
    </row>
    <row r="130" spans="1:4" x14ac:dyDescent="0.4">
      <c r="A130" s="104"/>
      <c r="B130" s="110"/>
      <c r="C130" s="111"/>
      <c r="D130" s="111"/>
    </row>
    <row r="131" spans="1:4" x14ac:dyDescent="0.4">
      <c r="A131" s="104"/>
      <c r="B131" s="110"/>
      <c r="C131" s="111"/>
      <c r="D131" s="111"/>
    </row>
    <row r="132" spans="1:4" x14ac:dyDescent="0.4">
      <c r="A132" s="104"/>
      <c r="B132" s="110"/>
      <c r="C132" s="111"/>
      <c r="D132" s="111"/>
    </row>
    <row r="133" spans="1:4" x14ac:dyDescent="0.4">
      <c r="A133" s="104"/>
      <c r="B133" s="110"/>
      <c r="C133" s="111"/>
      <c r="D133" s="111"/>
    </row>
    <row r="134" spans="1:4" x14ac:dyDescent="0.4">
      <c r="A134" s="104"/>
      <c r="B134" s="110"/>
      <c r="C134" s="111"/>
      <c r="D134" s="111"/>
    </row>
    <row r="135" spans="1:4" x14ac:dyDescent="0.4">
      <c r="A135" s="104"/>
      <c r="B135" s="110"/>
      <c r="C135" s="111"/>
      <c r="D135" s="111"/>
    </row>
    <row r="136" spans="1:4" x14ac:dyDescent="0.4">
      <c r="A136" s="104"/>
      <c r="B136" s="110"/>
      <c r="C136" s="111"/>
      <c r="D136" s="111"/>
    </row>
    <row r="137" spans="1:4" x14ac:dyDescent="0.4">
      <c r="A137" s="104"/>
      <c r="B137" s="110"/>
      <c r="C137" s="111"/>
      <c r="D137" s="111"/>
    </row>
    <row r="138" spans="1:4" x14ac:dyDescent="0.4">
      <c r="A138" s="104"/>
      <c r="B138" s="110"/>
      <c r="C138" s="111"/>
      <c r="D138" s="111"/>
    </row>
    <row r="139" spans="1:4" x14ac:dyDescent="0.4">
      <c r="A139" s="104"/>
      <c r="B139" s="110"/>
      <c r="C139" s="111"/>
      <c r="D139" s="111"/>
    </row>
    <row r="140" spans="1:4" x14ac:dyDescent="0.4">
      <c r="A140" s="104"/>
      <c r="B140" s="110"/>
      <c r="C140" s="111"/>
      <c r="D140" s="111"/>
    </row>
    <row r="141" spans="1:4" x14ac:dyDescent="0.4">
      <c r="A141" s="104"/>
      <c r="B141" s="110"/>
      <c r="C141" s="111"/>
      <c r="D141" s="111"/>
    </row>
    <row r="142" spans="1:4" x14ac:dyDescent="0.4">
      <c r="A142" s="104"/>
      <c r="B142" s="110"/>
      <c r="C142" s="111"/>
      <c r="D142" s="111"/>
    </row>
    <row r="143" spans="1:4" x14ac:dyDescent="0.4">
      <c r="A143" s="104"/>
      <c r="B143" s="110"/>
      <c r="C143" s="111"/>
      <c r="D143" s="111"/>
    </row>
    <row r="144" spans="1:4" x14ac:dyDescent="0.4">
      <c r="A144" s="104"/>
      <c r="B144" s="110"/>
      <c r="C144" s="111"/>
      <c r="D144" s="111"/>
    </row>
    <row r="145" spans="1:4" x14ac:dyDescent="0.4">
      <c r="A145" s="104"/>
      <c r="B145" s="110"/>
      <c r="C145" s="111"/>
      <c r="D145" s="111"/>
    </row>
    <row r="146" spans="1:4" x14ac:dyDescent="0.4">
      <c r="A146" s="104"/>
      <c r="B146" s="110"/>
      <c r="C146" s="111"/>
      <c r="D146" s="111"/>
    </row>
    <row r="147" spans="1:4" x14ac:dyDescent="0.4">
      <c r="A147" s="104"/>
      <c r="B147" s="110"/>
      <c r="C147" s="111"/>
      <c r="D147" s="111"/>
    </row>
    <row r="148" spans="1:4" x14ac:dyDescent="0.4">
      <c r="A148" s="104"/>
      <c r="B148" s="110"/>
      <c r="C148" s="111"/>
      <c r="D148" s="111"/>
    </row>
    <row r="149" spans="1:4" x14ac:dyDescent="0.4">
      <c r="A149" s="104"/>
      <c r="B149" s="110"/>
      <c r="C149" s="111"/>
      <c r="D149" s="111"/>
    </row>
    <row r="150" spans="1:4" x14ac:dyDescent="0.4">
      <c r="A150" s="104"/>
      <c r="B150" s="110"/>
      <c r="C150" s="111"/>
      <c r="D150" s="111"/>
    </row>
    <row r="151" spans="1:4" x14ac:dyDescent="0.4">
      <c r="A151" s="104"/>
      <c r="B151" s="110"/>
      <c r="C151" s="111"/>
      <c r="D151" s="111"/>
    </row>
    <row r="152" spans="1:4" x14ac:dyDescent="0.4">
      <c r="A152" s="104"/>
      <c r="B152" s="110"/>
      <c r="C152" s="111"/>
      <c r="D152" s="111"/>
    </row>
    <row r="153" spans="1:4" x14ac:dyDescent="0.4">
      <c r="A153" s="104"/>
      <c r="B153" s="110"/>
      <c r="C153" s="111"/>
      <c r="D153" s="111"/>
    </row>
    <row r="154" spans="1:4" x14ac:dyDescent="0.4">
      <c r="A154" s="104"/>
      <c r="B154" s="110"/>
      <c r="C154" s="111"/>
      <c r="D154" s="111"/>
    </row>
    <row r="155" spans="1:4" x14ac:dyDescent="0.4">
      <c r="A155" s="104"/>
      <c r="B155" s="110"/>
      <c r="C155" s="111"/>
      <c r="D155" s="111"/>
    </row>
    <row r="156" spans="1:4" x14ac:dyDescent="0.4">
      <c r="A156" s="104"/>
      <c r="B156" s="110"/>
      <c r="C156" s="111"/>
      <c r="D156" s="111"/>
    </row>
    <row r="157" spans="1:4" x14ac:dyDescent="0.4">
      <c r="A157" s="104"/>
      <c r="B157" s="110"/>
      <c r="C157" s="111"/>
      <c r="D157" s="111"/>
    </row>
    <row r="158" spans="1:4" x14ac:dyDescent="0.4">
      <c r="A158" s="104"/>
      <c r="B158" s="110"/>
      <c r="C158" s="111"/>
      <c r="D158" s="111"/>
    </row>
    <row r="159" spans="1:4" x14ac:dyDescent="0.4">
      <c r="A159" s="104"/>
      <c r="B159" s="110"/>
      <c r="C159" s="111"/>
      <c r="D159" s="111"/>
    </row>
    <row r="160" spans="1:4" x14ac:dyDescent="0.4">
      <c r="A160" s="104"/>
      <c r="B160" s="110"/>
      <c r="C160" s="111"/>
      <c r="D160" s="111"/>
    </row>
    <row r="161" spans="1:4" x14ac:dyDescent="0.4">
      <c r="A161" s="104"/>
      <c r="B161" s="110"/>
      <c r="C161" s="111"/>
      <c r="D161" s="111"/>
    </row>
    <row r="162" spans="1:4" x14ac:dyDescent="0.4">
      <c r="A162" s="104"/>
      <c r="B162" s="110"/>
      <c r="C162" s="111"/>
      <c r="D162" s="111"/>
    </row>
    <row r="163" spans="1:4" x14ac:dyDescent="0.4">
      <c r="A163" s="104"/>
      <c r="B163" s="110"/>
      <c r="C163" s="111"/>
      <c r="D163" s="111"/>
    </row>
    <row r="164" spans="1:4" x14ac:dyDescent="0.4">
      <c r="A164" s="104"/>
      <c r="B164" s="110"/>
      <c r="C164" s="111"/>
      <c r="D164" s="111"/>
    </row>
    <row r="165" spans="1:4" x14ac:dyDescent="0.4">
      <c r="A165" s="104"/>
      <c r="B165" s="110"/>
      <c r="C165" s="111"/>
      <c r="D165" s="111"/>
    </row>
    <row r="166" spans="1:4" x14ac:dyDescent="0.4">
      <c r="A166" s="104"/>
      <c r="B166" s="110"/>
      <c r="C166" s="111"/>
      <c r="D166" s="111"/>
    </row>
    <row r="167" spans="1:4" x14ac:dyDescent="0.4">
      <c r="A167" s="104"/>
      <c r="B167" s="110"/>
      <c r="C167" s="111"/>
      <c r="D167" s="111"/>
    </row>
    <row r="168" spans="1:4" x14ac:dyDescent="0.4">
      <c r="A168" s="104"/>
      <c r="B168" s="110"/>
      <c r="C168" s="111"/>
      <c r="D168" s="111"/>
    </row>
    <row r="169" spans="1:4" x14ac:dyDescent="0.4">
      <c r="A169" s="104"/>
      <c r="B169" s="110"/>
      <c r="C169" s="111"/>
      <c r="D169" s="111"/>
    </row>
    <row r="170" spans="1:4" x14ac:dyDescent="0.4">
      <c r="A170" s="104"/>
      <c r="B170" s="110"/>
      <c r="C170" s="111"/>
      <c r="D170" s="111"/>
    </row>
    <row r="171" spans="1:4" x14ac:dyDescent="0.4">
      <c r="A171" s="104"/>
      <c r="B171" s="110"/>
      <c r="C171" s="111"/>
      <c r="D171" s="111"/>
    </row>
    <row r="172" spans="1:4" x14ac:dyDescent="0.4">
      <c r="A172" s="104"/>
      <c r="B172" s="110"/>
      <c r="C172" s="111"/>
      <c r="D172" s="111"/>
    </row>
    <row r="173" spans="1:4" x14ac:dyDescent="0.4">
      <c r="A173" s="104"/>
      <c r="B173" s="110"/>
      <c r="C173" s="111"/>
      <c r="D173" s="111"/>
    </row>
    <row r="174" spans="1:4" x14ac:dyDescent="0.4">
      <c r="A174" s="104"/>
      <c r="B174" s="110"/>
      <c r="C174" s="111"/>
      <c r="D174" s="111"/>
    </row>
    <row r="175" spans="1:4" x14ac:dyDescent="0.4">
      <c r="A175" s="104"/>
      <c r="B175" s="110"/>
      <c r="C175" s="111"/>
      <c r="D175" s="111"/>
    </row>
    <row r="176" spans="1:4" x14ac:dyDescent="0.4">
      <c r="A176" s="104"/>
      <c r="B176" s="110"/>
      <c r="C176" s="111"/>
      <c r="D176" s="111"/>
    </row>
    <row r="177" spans="1:4" x14ac:dyDescent="0.4">
      <c r="A177" s="104"/>
      <c r="B177" s="110"/>
      <c r="C177" s="111"/>
      <c r="D177" s="111"/>
    </row>
    <row r="178" spans="1:4" x14ac:dyDescent="0.4">
      <c r="A178" s="104"/>
      <c r="B178" s="110"/>
      <c r="C178" s="111"/>
      <c r="D178" s="111"/>
    </row>
    <row r="179" spans="1:4" x14ac:dyDescent="0.4">
      <c r="A179" s="104"/>
      <c r="B179" s="110"/>
      <c r="C179" s="111"/>
      <c r="D179" s="111"/>
    </row>
    <row r="180" spans="1:4" x14ac:dyDescent="0.4">
      <c r="A180" s="104"/>
      <c r="B180" s="110"/>
      <c r="C180" s="111"/>
      <c r="D180" s="111"/>
    </row>
    <row r="181" spans="1:4" x14ac:dyDescent="0.4">
      <c r="A181" s="104"/>
      <c r="B181" s="110"/>
      <c r="C181" s="111"/>
      <c r="D181" s="111"/>
    </row>
    <row r="182" spans="1:4" x14ac:dyDescent="0.4">
      <c r="A182" s="104"/>
      <c r="B182" s="110"/>
      <c r="C182" s="111"/>
      <c r="D182" s="111"/>
    </row>
    <row r="183" spans="1:4" x14ac:dyDescent="0.4">
      <c r="A183" s="104"/>
      <c r="B183" s="110"/>
      <c r="C183" s="111"/>
      <c r="D183" s="111"/>
    </row>
    <row r="184" spans="1:4" x14ac:dyDescent="0.4">
      <c r="A184" s="104"/>
      <c r="B184" s="110"/>
      <c r="C184" s="111"/>
      <c r="D184" s="111"/>
    </row>
    <row r="185" spans="1:4" x14ac:dyDescent="0.4">
      <c r="A185" s="104"/>
      <c r="B185" s="110"/>
      <c r="C185" s="111"/>
      <c r="D185" s="111"/>
    </row>
    <row r="186" spans="1:4" x14ac:dyDescent="0.4">
      <c r="A186" s="104"/>
      <c r="B186" s="110"/>
      <c r="C186" s="111"/>
      <c r="D186" s="111"/>
    </row>
    <row r="187" spans="1:4" x14ac:dyDescent="0.4">
      <c r="A187" s="104"/>
      <c r="B187" s="110"/>
      <c r="C187" s="111"/>
      <c r="D187" s="111"/>
    </row>
    <row r="188" spans="1:4" x14ac:dyDescent="0.4">
      <c r="A188" s="104"/>
      <c r="B188" s="110"/>
      <c r="C188" s="111"/>
      <c r="D188" s="111"/>
    </row>
    <row r="189" spans="1:4" x14ac:dyDescent="0.4">
      <c r="A189" s="104"/>
      <c r="B189" s="110"/>
      <c r="C189" s="111"/>
      <c r="D189" s="111"/>
    </row>
    <row r="190" spans="1:4" x14ac:dyDescent="0.4">
      <c r="A190" s="104"/>
      <c r="B190" s="110"/>
      <c r="C190" s="111"/>
      <c r="D190" s="111"/>
    </row>
    <row r="191" spans="1:4" x14ac:dyDescent="0.4">
      <c r="A191" s="104"/>
      <c r="B191" s="110"/>
      <c r="C191" s="111"/>
      <c r="D191" s="111"/>
    </row>
    <row r="192" spans="1:4" x14ac:dyDescent="0.4">
      <c r="A192" s="104"/>
      <c r="B192" s="110"/>
      <c r="C192" s="111"/>
      <c r="D192" s="111"/>
    </row>
    <row r="193" spans="1:4" x14ac:dyDescent="0.4">
      <c r="A193" s="104"/>
      <c r="B193" s="110"/>
      <c r="C193" s="111"/>
      <c r="D193" s="111"/>
    </row>
    <row r="194" spans="1:4" x14ac:dyDescent="0.4">
      <c r="A194" s="104"/>
      <c r="B194" s="110"/>
      <c r="C194" s="111"/>
      <c r="D194" s="111"/>
    </row>
    <row r="195" spans="1:4" x14ac:dyDescent="0.4">
      <c r="A195" s="104"/>
      <c r="B195" s="110"/>
      <c r="C195" s="111"/>
      <c r="D195" s="111"/>
    </row>
    <row r="196" spans="1:4" x14ac:dyDescent="0.4">
      <c r="A196" s="104"/>
      <c r="B196" s="110"/>
      <c r="C196" s="111"/>
      <c r="D196" s="111"/>
    </row>
    <row r="197" spans="1:4" x14ac:dyDescent="0.4">
      <c r="A197" s="104"/>
      <c r="B197" s="110"/>
      <c r="C197" s="111"/>
      <c r="D197" s="111"/>
    </row>
    <row r="198" spans="1:4" x14ac:dyDescent="0.4">
      <c r="A198" s="104"/>
      <c r="B198" s="110"/>
      <c r="C198" s="111"/>
      <c r="D198" s="111"/>
    </row>
    <row r="199" spans="1:4" x14ac:dyDescent="0.4">
      <c r="A199" s="104"/>
      <c r="B199" s="110"/>
      <c r="C199" s="111"/>
      <c r="D199" s="111"/>
    </row>
    <row r="200" spans="1:4" x14ac:dyDescent="0.4">
      <c r="A200" s="104"/>
      <c r="B200" s="110"/>
      <c r="C200" s="111"/>
      <c r="D200" s="111"/>
    </row>
    <row r="201" spans="1:4" x14ac:dyDescent="0.4">
      <c r="A201" s="104"/>
      <c r="B201" s="110"/>
      <c r="C201" s="111"/>
      <c r="D201" s="111"/>
    </row>
    <row r="202" spans="1:4" x14ac:dyDescent="0.4">
      <c r="A202" s="104"/>
      <c r="B202" s="110"/>
      <c r="C202" s="111"/>
      <c r="D202" s="111"/>
    </row>
    <row r="203" spans="1:4" x14ac:dyDescent="0.4">
      <c r="A203" s="104"/>
      <c r="B203" s="110"/>
      <c r="C203" s="111"/>
      <c r="D203" s="111"/>
    </row>
    <row r="204" spans="1:4" x14ac:dyDescent="0.4">
      <c r="A204" s="104"/>
      <c r="B204" s="110"/>
      <c r="C204" s="111"/>
      <c r="D204" s="111"/>
    </row>
    <row r="205" spans="1:4" x14ac:dyDescent="0.4">
      <c r="A205" s="104"/>
      <c r="B205" s="110"/>
      <c r="C205" s="111"/>
      <c r="D205" s="111"/>
    </row>
    <row r="206" spans="1:4" x14ac:dyDescent="0.4">
      <c r="A206" s="104"/>
      <c r="B206" s="110"/>
      <c r="C206" s="111"/>
      <c r="D206" s="111"/>
    </row>
    <row r="207" spans="1:4" x14ac:dyDescent="0.4">
      <c r="A207" s="104"/>
      <c r="B207" s="110"/>
      <c r="C207" s="111"/>
      <c r="D207" s="111"/>
    </row>
    <row r="208" spans="1:4" x14ac:dyDescent="0.4">
      <c r="A208" s="102"/>
      <c r="B208" s="110"/>
      <c r="C208" s="110"/>
      <c r="D208" s="110"/>
    </row>
    <row r="209" spans="1:8" x14ac:dyDescent="0.4">
      <c r="A209" s="102"/>
      <c r="B209" s="112" t="s">
        <v>82</v>
      </c>
      <c r="C209" s="112" t="s">
        <v>123</v>
      </c>
      <c r="D209" s="113" t="s">
        <v>82</v>
      </c>
      <c r="E209" s="113" t="s">
        <v>123</v>
      </c>
    </row>
    <row r="210" spans="1:8" x14ac:dyDescent="0.4">
      <c r="A210" s="102"/>
      <c r="B210" s="114" t="s">
        <v>84</v>
      </c>
      <c r="C210" s="114" t="s">
        <v>53</v>
      </c>
      <c r="D210" s="29" t="s">
        <v>84</v>
      </c>
      <c r="F210" s="29" t="str">
        <f>IF(NOT(ISBLANK(D210)),D210,IF(NOT(ISBLANK(E210)),"     "&amp;E210,FALSE))</f>
        <v>Afectación Económica o presupuestal</v>
      </c>
      <c r="G210" s="29" t="s">
        <v>84</v>
      </c>
      <c r="H210" s="29" t="str">
        <f>IF(NOT(ISERROR(MATCH(G210,_xlfn.ANCHORARRAY(B221),0))),F223&amp;"Por favor no seleccionar los criterios de impacto",G210)</f>
        <v>❌Por favor no seleccionar los criterios de impacto</v>
      </c>
    </row>
    <row r="211" spans="1:8" x14ac:dyDescent="0.4">
      <c r="A211" s="102"/>
      <c r="B211" s="114" t="s">
        <v>84</v>
      </c>
      <c r="C211" s="114" t="s">
        <v>86</v>
      </c>
      <c r="E211" s="29" t="s">
        <v>53</v>
      </c>
      <c r="F211" s="29" t="str">
        <f t="shared" ref="F211:F221" si="0">IF(NOT(ISBLANK(D211)),D211,IF(NOT(ISBLANK(E211)),"     "&amp;E211,FALSE))</f>
        <v xml:space="preserve">     Afectación menor a 10 SMLMV .</v>
      </c>
    </row>
    <row r="212" spans="1:8" x14ac:dyDescent="0.4">
      <c r="A212" s="102"/>
      <c r="B212" s="114" t="s">
        <v>84</v>
      </c>
      <c r="C212" s="114" t="s">
        <v>87</v>
      </c>
      <c r="E212" s="29" t="s">
        <v>86</v>
      </c>
      <c r="F212" s="29" t="str">
        <f t="shared" si="0"/>
        <v xml:space="preserve">     Entre 10 y 50 SMLMV </v>
      </c>
    </row>
    <row r="213" spans="1:8" x14ac:dyDescent="0.4">
      <c r="A213" s="102"/>
      <c r="B213" s="114" t="s">
        <v>84</v>
      </c>
      <c r="C213" s="114" t="s">
        <v>88</v>
      </c>
      <c r="E213" s="29" t="s">
        <v>87</v>
      </c>
      <c r="F213" s="29" t="str">
        <f t="shared" si="0"/>
        <v xml:space="preserve">     Entre 50 y 100 SMLMV </v>
      </c>
    </row>
    <row r="214" spans="1:8" x14ac:dyDescent="0.4">
      <c r="A214" s="102"/>
      <c r="B214" s="114" t="s">
        <v>84</v>
      </c>
      <c r="C214" s="114" t="s">
        <v>89</v>
      </c>
      <c r="E214" s="29" t="s">
        <v>88</v>
      </c>
      <c r="F214" s="29" t="str">
        <f t="shared" si="0"/>
        <v xml:space="preserve">     Entre 100 y 500 SMLMV </v>
      </c>
    </row>
    <row r="215" spans="1:8" x14ac:dyDescent="0.4">
      <c r="A215" s="102"/>
      <c r="B215" s="114" t="s">
        <v>52</v>
      </c>
      <c r="C215" s="114" t="s">
        <v>90</v>
      </c>
      <c r="E215" s="29" t="s">
        <v>89</v>
      </c>
      <c r="F215" s="29" t="str">
        <f t="shared" si="0"/>
        <v xml:space="preserve">     Mayor a 500 SMLMV </v>
      </c>
    </row>
    <row r="216" spans="1:8" x14ac:dyDescent="0.4">
      <c r="A216" s="102"/>
      <c r="B216" s="114" t="s">
        <v>52</v>
      </c>
      <c r="C216" s="114" t="s">
        <v>91</v>
      </c>
      <c r="D216" s="29" t="s">
        <v>52</v>
      </c>
      <c r="F216" s="29" t="str">
        <f t="shared" si="0"/>
        <v>Pérdida Reputacional</v>
      </c>
    </row>
    <row r="217" spans="1:8" x14ac:dyDescent="0.4">
      <c r="A217" s="102"/>
      <c r="B217" s="114" t="s">
        <v>52</v>
      </c>
      <c r="C217" s="114" t="s">
        <v>93</v>
      </c>
      <c r="E217" s="29" t="s">
        <v>90</v>
      </c>
      <c r="F217" s="29" t="str">
        <f t="shared" si="0"/>
        <v xml:space="preserve">     El riesgo afecta la imagen de alguna área de la organización</v>
      </c>
    </row>
    <row r="218" spans="1:8" x14ac:dyDescent="0.4">
      <c r="A218" s="102"/>
      <c r="B218" s="114" t="s">
        <v>52</v>
      </c>
      <c r="C218" s="114" t="s">
        <v>92</v>
      </c>
      <c r="E218" s="29" t="s">
        <v>91</v>
      </c>
      <c r="F218" s="29" t="str">
        <f t="shared" si="0"/>
        <v xml:space="preserve">     El riesgo afecta la imagen de la entidad internamente, de conocimiento general, nivel interno, de junta dircetiva y accionistas y/o de provedores</v>
      </c>
    </row>
    <row r="219" spans="1:8" x14ac:dyDescent="0.4">
      <c r="A219" s="102"/>
      <c r="B219" s="114" t="s">
        <v>52</v>
      </c>
      <c r="C219" s="114" t="s">
        <v>101</v>
      </c>
      <c r="E219" s="29" t="s">
        <v>93</v>
      </c>
      <c r="F219" s="29" t="str">
        <f t="shared" si="0"/>
        <v xml:space="preserve">     El riesgo afecta la imagen de la entidad con algunos usuarios de relevancia frente al logro de los objetivos</v>
      </c>
    </row>
    <row r="220" spans="1:8" x14ac:dyDescent="0.4">
      <c r="A220" s="102"/>
      <c r="B220" s="115"/>
      <c r="C220" s="115"/>
      <c r="E220" s="29" t="s">
        <v>92</v>
      </c>
      <c r="F220" s="29" t="str">
        <f t="shared" si="0"/>
        <v xml:space="preserve">     El riesgo afecta la imagen de de la entidad con efecto publicitario sostenido a nivel de sector administrativo, nivel departamental o municipal</v>
      </c>
    </row>
    <row r="221" spans="1:8" x14ac:dyDescent="0.4">
      <c r="A221" s="102"/>
      <c r="B221" s="115" t="str" cm="1">
        <f t="array" ref="B221:B223">_xlfn.UNIQUE(Tabla1[[#All],[Criterios]])</f>
        <v>Criterios</v>
      </c>
      <c r="C221" s="115"/>
      <c r="E221" s="29" t="s">
        <v>101</v>
      </c>
      <c r="F221" s="29" t="str">
        <f t="shared" si="0"/>
        <v xml:space="preserve">     El riesgo afecta la imagen de la entidad a nivel nacional, con efecto publicitarios sostenible a nivel país</v>
      </c>
    </row>
    <row r="222" spans="1:8" x14ac:dyDescent="0.4">
      <c r="A222" s="102"/>
      <c r="B222" s="115" t="str">
        <v>Afectación Económica o presupuestal</v>
      </c>
      <c r="C222" s="115"/>
    </row>
    <row r="223" spans="1:8" x14ac:dyDescent="0.4">
      <c r="B223" s="115" t="str">
        <v>Pérdida Reputacional</v>
      </c>
      <c r="C223" s="115"/>
      <c r="F223" s="116" t="s">
        <v>125</v>
      </c>
    </row>
    <row r="224" spans="1:8" x14ac:dyDescent="0.4">
      <c r="B224" s="117"/>
      <c r="C224" s="117"/>
      <c r="F224" s="116" t="s">
        <v>126</v>
      </c>
    </row>
    <row r="225" spans="2:4" x14ac:dyDescent="0.4">
      <c r="B225" s="117"/>
      <c r="C225" s="117"/>
    </row>
    <row r="226" spans="2:4" x14ac:dyDescent="0.4">
      <c r="B226" s="117"/>
      <c r="C226" s="117"/>
    </row>
    <row r="227" spans="2:4" x14ac:dyDescent="0.4">
      <c r="B227" s="117"/>
      <c r="C227" s="117"/>
      <c r="D227" s="117"/>
    </row>
    <row r="228" spans="2:4" x14ac:dyDescent="0.4">
      <c r="B228" s="117"/>
      <c r="C228" s="117"/>
      <c r="D228" s="117"/>
    </row>
    <row r="229" spans="2:4" x14ac:dyDescent="0.4">
      <c r="B229" s="117"/>
      <c r="C229" s="117"/>
      <c r="D229" s="117"/>
    </row>
    <row r="230" spans="2:4" x14ac:dyDescent="0.4">
      <c r="B230" s="117"/>
      <c r="C230" s="117"/>
      <c r="D230" s="117"/>
    </row>
    <row r="231" spans="2:4" x14ac:dyDescent="0.4">
      <c r="B231" s="117"/>
      <c r="C231" s="117"/>
      <c r="D231" s="117"/>
    </row>
    <row r="232" spans="2:4" x14ac:dyDescent="0.4">
      <c r="B232" s="117"/>
      <c r="C232" s="117"/>
      <c r="D232" s="117"/>
    </row>
  </sheetData>
  <sheetProtection algorithmName="SHA-512" hashValue="sNaKypniIW07OsAdLfiO8ce3Ta9Oywg/KISNa1fSv0CqsPFY1G1l4ZfMEmBXOFe6xc526CTpEcYaNL+BY/Yd+A==" saltValue="GNwHpccMAdwwuFH+A3rixg==" spinCount="100000" sheet="1" objects="1" scenarios="1"/>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114</v>
      </c>
    </row>
    <row r="3" spans="2:5" x14ac:dyDescent="0.25">
      <c r="B3" t="s">
        <v>31</v>
      </c>
      <c r="E3" t="s">
        <v>113</v>
      </c>
    </row>
    <row r="4" spans="2:5" x14ac:dyDescent="0.25">
      <c r="B4" t="s">
        <v>118</v>
      </c>
      <c r="E4" t="s">
        <v>115</v>
      </c>
    </row>
    <row r="5" spans="2:5" x14ac:dyDescent="0.25">
      <c r="B5" t="s">
        <v>117</v>
      </c>
    </row>
    <row r="8" spans="2:5" x14ac:dyDescent="0.25">
      <c r="B8" t="s">
        <v>80</v>
      </c>
    </row>
    <row r="9" spans="2:5" x14ac:dyDescent="0.25">
      <c r="B9" t="s">
        <v>37</v>
      </c>
    </row>
    <row r="10" spans="2:5" x14ac:dyDescent="0.25">
      <c r="B10" t="s">
        <v>38</v>
      </c>
    </row>
    <row r="13" spans="2:5" x14ac:dyDescent="0.25">
      <c r="B13" t="s">
        <v>112</v>
      </c>
    </row>
    <row r="14" spans="2:5" x14ac:dyDescent="0.25">
      <c r="B14" t="s">
        <v>106</v>
      </c>
    </row>
    <row r="15" spans="2:5" x14ac:dyDescent="0.25">
      <c r="B15" t="s">
        <v>109</v>
      </c>
    </row>
    <row r="16" spans="2:5" x14ac:dyDescent="0.25">
      <c r="B16" t="s">
        <v>107</v>
      </c>
    </row>
    <row r="17" spans="2:2" x14ac:dyDescent="0.25">
      <c r="B17" t="s">
        <v>108</v>
      </c>
    </row>
    <row r="18" spans="2:2" x14ac:dyDescent="0.25">
      <c r="B18" t="s">
        <v>110</v>
      </c>
    </row>
    <row r="19" spans="2:2" x14ac:dyDescent="0.25">
      <c r="B19" t="s">
        <v>111</v>
      </c>
    </row>
  </sheetData>
  <sortState ref="B2:B5">
    <sortCondition ref="B2:B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37</v>
      </c>
    </row>
    <row r="21" spans="1:1" x14ac:dyDescent="0.2">
      <c r="A21" s="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vt:lpstr>
      <vt:lpstr>208-PLA-Ft-78 Mapa Gestión</vt:lpstr>
      <vt:lpstr>FORMULAS</vt:lpstr>
      <vt:lpstr>Tabla Valoración controles</vt:lpstr>
      <vt:lpstr>Tabla probabilidad</vt:lpstr>
      <vt:lpstr>Tabla Impacto</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Ingrid</cp:lastModifiedBy>
  <cp:lastPrinted>2020-05-13T01:12:22Z</cp:lastPrinted>
  <dcterms:created xsi:type="dcterms:W3CDTF">2020-03-24T23:12:47Z</dcterms:created>
  <dcterms:modified xsi:type="dcterms:W3CDTF">2021-09-08T00:29:43Z</dcterms:modified>
</cp:coreProperties>
</file>