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ka\Documents\CAJA DE VIVIENDA\PLAN PLURIANUAL\"/>
    </mc:Choice>
  </mc:AlternateContent>
  <bookViews>
    <workbookView xWindow="0" yWindow="0" windowWidth="28800" windowHeight="11235" tabRatio="553" firstSheet="2" activeTab="2"/>
  </bookViews>
  <sheets>
    <sheet name="DIFERENCIAS" sheetId="52" state="hidden" r:id="rId1"/>
    <sheet name="SOPORTE REPROGRAMACIÓN $ 2017" sheetId="53" state="hidden" r:id="rId2"/>
    <sheet name="Diciembre 2020" sheetId="93" r:id="rId3"/>
  </sheets>
  <externalReferences>
    <externalReference r:id="rId4"/>
  </externalReferences>
  <definedNames>
    <definedName name="_aqj16" localSheetId="2">#REF!</definedName>
    <definedName name="_aqj16">#REF!</definedName>
    <definedName name="_MO5" localSheetId="2">#REF!</definedName>
    <definedName name="_MO5">#REF!</definedName>
    <definedName name="a" localSheetId="2">#REF!</definedName>
    <definedName name="a">#REF!</definedName>
    <definedName name="acumuladoplan" localSheetId="2">#REF!</definedName>
    <definedName name="acumuladoplan">#REF!</definedName>
    <definedName name="alternaplazas" localSheetId="2">#REF!</definedName>
    <definedName name="alternaplazas">#REF!</definedName>
    <definedName name="alternativas" localSheetId="2">#REF!</definedName>
    <definedName name="alternativas">#REF!</definedName>
    <definedName name="ALTERNATIVASCOMERCIALES" localSheetId="2">#REF!</definedName>
    <definedName name="ALTERNATIVASCOMERCIALES">#REF!</definedName>
    <definedName name="AMBIENTETRABAJO" localSheetId="2">#REF!</definedName>
    <definedName name="AMBIENTETRABAJO">#REF!</definedName>
    <definedName name="AÑO">[1]Hoja2!$I$2:$I$5</definedName>
    <definedName name="AREA">[1]Hoja2!$B$2:$B$7</definedName>
    <definedName name="_xlnm.Print_Area" localSheetId="2">'Diciembre 2020'!$A:$AL</definedName>
    <definedName name="CAPACIT" localSheetId="2">#REF!</definedName>
    <definedName name="CAPACIT">#REF!</definedName>
    <definedName name="CAPACITACION" localSheetId="2">#REF!</definedName>
    <definedName name="CAPACITACION">#REF!</definedName>
    <definedName name="CAPACITACIONSERVIDORES" localSheetId="2">#REF!</definedName>
    <definedName name="CAPACITACIONSERVIDORES">#REF!</definedName>
    <definedName name="CATEGORIA">[1]Hoja2!$C$2:$C$8</definedName>
    <definedName name="CODIGOS">[1]Hoja2!$A$2:$A$52</definedName>
    <definedName name="CUALIFICACIÓN" localSheetId="2">#REF!</definedName>
    <definedName name="CUALIFICACIÓN">#REF!</definedName>
    <definedName name="desarrollo" localSheetId="2">#REF!</definedName>
    <definedName name="desarrollo">#REF!</definedName>
    <definedName name="DIA">[1]Hoja2!$H$2:$H$32</definedName>
    <definedName name="e">#REF!</definedName>
    <definedName name="Ejecucionpresupuestal" localSheetId="2">#REF!</definedName>
    <definedName name="Ejecucionpresupuestal">#REF!</definedName>
    <definedName name="EMP" localSheetId="2">#REF!</definedName>
    <definedName name="EMP">#REF!</definedName>
    <definedName name="EMPRENDIMIENTO" localSheetId="2">#REF!</definedName>
    <definedName name="EMPRENDIMIENTO">#REF!</definedName>
    <definedName name="ESTADOSFINNACIEROS" localSheetId="2">#REF!</definedName>
    <definedName name="ESTADOSFINNACIEROS">#REF!</definedName>
    <definedName name="EVALUA">[1]Hoja2!$D$2:$D$7</definedName>
    <definedName name="FOCALIZACIÓN" localSheetId="2">#REF!</definedName>
    <definedName name="FOCALIZACIÓN">#REF!</definedName>
    <definedName name="focasigrh" localSheetId="2">#REF!</definedName>
    <definedName name="focasigrh">#REF!</definedName>
    <definedName name="FRECUENCIA">[1]Hoja2!$E$2:$E$6</definedName>
    <definedName name="gastosgenerales" localSheetId="2">#REF!</definedName>
    <definedName name="gastosgenerales">#REF!</definedName>
    <definedName name="GCO" localSheetId="2">#REF!</definedName>
    <definedName name="GCO">#REF!</definedName>
    <definedName name="GRF" localSheetId="2">#REF!</definedName>
    <definedName name="GRF">#REF!</definedName>
    <definedName name="GRT" localSheetId="2">#REF!</definedName>
    <definedName name="GRT">#REF!</definedName>
    <definedName name="hahaha" localSheetId="2">#REF!</definedName>
    <definedName name="hahaha">#REF!</definedName>
    <definedName name="HUMANA" localSheetId="2">#REF!</definedName>
    <definedName name="HUMANA">#REF!</definedName>
    <definedName name="identif" localSheetId="2">#REF!</definedName>
    <definedName name="identif">#REF!</definedName>
    <definedName name="Identificacion" localSheetId="2">#REF!</definedName>
    <definedName name="Identificacion">#REF!</definedName>
    <definedName name="indicadorcapacitacion" localSheetId="2">#REF!</definedName>
    <definedName name="indicadorcapacitacion">#REF!</definedName>
    <definedName name="indicadoremprendim" localSheetId="2">#REF!</definedName>
    <definedName name="indicadoremprendim">#REF!</definedName>
    <definedName name="indicadorescapacitacion" localSheetId="2">#REF!</definedName>
    <definedName name="indicadorescapacitacion">#REF!</definedName>
    <definedName name="indicadorescomunicaciones" localSheetId="2">#REF!</definedName>
    <definedName name="indicadorescomunicaciones">#REF!</definedName>
    <definedName name="indicadoresemprendimiento" localSheetId="2">#REF!</definedName>
    <definedName name="indicadoresemprendimiento">#REF!</definedName>
    <definedName name="indicadoresfortalecimientof" localSheetId="2">#REF!</definedName>
    <definedName name="indicadoresfortalecimientof">#REF!</definedName>
    <definedName name="indicadoresfortalecimientoinstitucional" localSheetId="2">#REF!</definedName>
    <definedName name="indicadoresfortalecimientoinstitucional">#REF!</definedName>
    <definedName name="Indicadoresgestioncontractual" localSheetId="2">#REF!</definedName>
    <definedName name="Indicadoresgestioncontractual">#REF!</definedName>
    <definedName name="INDICADORESICPP" localSheetId="2">#REF!</definedName>
    <definedName name="INDICADORESICPP">#REF!</definedName>
    <definedName name="indicadoresplazasdemercado" localSheetId="2">#REF!</definedName>
    <definedName name="indicadoresplazasdemercado">#REF!</definedName>
    <definedName name="Indicadoresservicioalusuario" localSheetId="2">#REF!</definedName>
    <definedName name="Indicadoresservicioalusuario">#REF!</definedName>
    <definedName name="INDICADORESTHHH" localSheetId="2">#REF!</definedName>
    <definedName name="INDICADORESTHHH">#REF!</definedName>
    <definedName name="indicadoresvendedoresinformales" localSheetId="2">#REF!</definedName>
    <definedName name="indicadoresvendedoresinformales">#REF!</definedName>
    <definedName name="indicadorfortalecimiento2" localSheetId="2">#REF!</definedName>
    <definedName name="indicadorfortalecimiento2">#REF!</definedName>
    <definedName name="indicadorMB" localSheetId="2">#REF!</definedName>
    <definedName name="indicadorMB">#REF!</definedName>
    <definedName name="indicadorplazas" localSheetId="2">#REF!</definedName>
    <definedName name="indicadorplazas">#REF!</definedName>
    <definedName name="indicvendedores" localSheetId="2">#REF!</definedName>
    <definedName name="indicvendedores">#REF!</definedName>
    <definedName name="indocadoremprendimientof" localSheetId="2">#REF!</definedName>
    <definedName name="indocadoremprendimientof">#REF!</definedName>
    <definedName name="iniciativas" localSheetId="2">#REF!</definedName>
    <definedName name="iniciativas">#REF!</definedName>
    <definedName name="MB" localSheetId="2">#REF!</definedName>
    <definedName name="MB">#REF!</definedName>
    <definedName name="MEC" localSheetId="2">#REF!</definedName>
    <definedName name="MEC">#REF!</definedName>
    <definedName name="mejorargestion" localSheetId="2">#REF!</definedName>
    <definedName name="mejorargestion">#REF!</definedName>
    <definedName name="MES">[1]Hoja2!$G$2:$G$13</definedName>
    <definedName name="NUEVO" localSheetId="2">#REF!</definedName>
    <definedName name="NUEVO">#REF!</definedName>
    <definedName name="Obfocalizacion" localSheetId="2">#REF!</definedName>
    <definedName name="Obfocalizacion">#REF!</definedName>
    <definedName name="Objalternativas" localSheetId="2">#REF!</definedName>
    <definedName name="Objalternativas">#REF!</definedName>
    <definedName name="Objcapacitacion" localSheetId="2">#REF!</definedName>
    <definedName name="Objcapacitacion">#REF!</definedName>
    <definedName name="Objemprendi" localSheetId="2">#REF!</definedName>
    <definedName name="Objemprendi">#REF!</definedName>
    <definedName name="Objetirecursosfinancier" localSheetId="2">#REF!</definedName>
    <definedName name="Objetirecursosfinancier">#REF!</definedName>
    <definedName name="OBJETIVOIDENTIFICACION" localSheetId="2">#REF!</definedName>
    <definedName name="OBJETIVOIDENTIFICACION">#REF!</definedName>
    <definedName name="OBJETIVOINSTITUCIONAL2" localSheetId="2">#REF!</definedName>
    <definedName name="OBJETIVOINSTITUCIONAL2">#REF!</definedName>
    <definedName name="ObjetivoSIG" localSheetId="2">#REF!</definedName>
    <definedName name="ObjetivoSIG">#REF!</definedName>
    <definedName name="Objplazas" localSheetId="2">#REF!</definedName>
    <definedName name="Objplazas">#REF!</definedName>
    <definedName name="Objtalentohumano" localSheetId="2">#REF!</definedName>
    <definedName name="Objtalentohumano">#REF!</definedName>
    <definedName name="PAPRENDIZAJE" localSheetId="2">#REF!</definedName>
    <definedName name="PAPRENDIZAJE">#REF!</definedName>
    <definedName name="PET" localSheetId="2">#REF!</definedName>
    <definedName name="PET">#REF!</definedName>
    <definedName name="PFINNACIERA" localSheetId="2">#REF!</definedName>
    <definedName name="PFINNACIERA">#REF!</definedName>
    <definedName name="Piniciativas" localSheetId="2">#REF!</definedName>
    <definedName name="Piniciativas">#REF!</definedName>
    <definedName name="PLAZAS" localSheetId="2">#REF!</definedName>
    <definedName name="PLAZAS">#REF!</definedName>
    <definedName name="potenicacion" localSheetId="2">#REF!</definedName>
    <definedName name="potenicacion">#REF!</definedName>
    <definedName name="PPROCESO" localSheetId="2">#REF!</definedName>
    <definedName name="PPROCESO">#REF!</definedName>
    <definedName name="procesodesarrollodealternativascomerciales" localSheetId="2">#REF!</definedName>
    <definedName name="procesodesarrollodealternativascomerciales">#REF!</definedName>
    <definedName name="procesoemprendimiento" localSheetId="2">#REF!</definedName>
    <definedName name="procesoemprendimiento">#REF!</definedName>
    <definedName name="procesogestiondeltalentohumano" localSheetId="2">#REF!</definedName>
    <definedName name="procesogestiondeltalentohumano">#REF!</definedName>
    <definedName name="procesogestionfinanciera" localSheetId="2">#REF!</definedName>
    <definedName name="procesogestionfinanciera">#REF!</definedName>
    <definedName name="procesoplazasdemercado" localSheetId="2">#REF!</definedName>
    <definedName name="procesoplazasdemercado">#REF!</definedName>
    <definedName name="proidentif" localSheetId="2">#REF!</definedName>
    <definedName name="proidentif">#REF!</definedName>
    <definedName name="promedio2008" localSheetId="2">#REF!</definedName>
    <definedName name="promedio2008">#REF!</definedName>
    <definedName name="propotenKhumano" localSheetId="2">#REF!</definedName>
    <definedName name="propotenKhumano">#REF!</definedName>
    <definedName name="ProyecMB" localSheetId="2">#REF!</definedName>
    <definedName name="ProyecMB">#REF!</definedName>
    <definedName name="Proyecplazas" localSheetId="2">#REF!</definedName>
    <definedName name="Proyecplazas">#REF!</definedName>
    <definedName name="Proyectcapacitacion" localSheetId="2">#REF!</definedName>
    <definedName name="Proyectcapacitacion">#REF!</definedName>
    <definedName name="Proyectemprendimiento" localSheetId="2">#REF!</definedName>
    <definedName name="Proyectemprendimiento">#REF!</definedName>
    <definedName name="Proyectfortalecimiento" localSheetId="2">#REF!</definedName>
    <definedName name="Proyectfortalecimiento">#REF!</definedName>
    <definedName name="proyectocapacitacion" localSheetId="2">#REF!</definedName>
    <definedName name="proyectocapacitacion">#REF!</definedName>
    <definedName name="proyectocapacitacion22" localSheetId="2">#REF!</definedName>
    <definedName name="proyectocapacitacion22">#REF!</definedName>
    <definedName name="proyectocapacitacionf" localSheetId="2">#REF!</definedName>
    <definedName name="proyectocapacitacionf">#REF!</definedName>
    <definedName name="proyectoemprendimiento" localSheetId="2">#REF!</definedName>
    <definedName name="proyectoemprendimiento">#REF!</definedName>
    <definedName name="proyectofortalecimientoinstitucional" localSheetId="2">#REF!</definedName>
    <definedName name="proyectofortalecimientoinstitucional">#REF!</definedName>
    <definedName name="Proyectombf" localSheetId="2">#REF!</definedName>
    <definedName name="Proyectombf">#REF!</definedName>
    <definedName name="proyectomisionbogotacapacitacion" localSheetId="2">#REF!</definedName>
    <definedName name="proyectomisionbogotacapacitacion">#REF!</definedName>
    <definedName name="proyectoplazasdemercado" localSheetId="2">#REF!</definedName>
    <definedName name="proyectoplazasdemercado">#REF!</definedName>
    <definedName name="proyectoplazasyvendedoresinformales" localSheetId="2">#REF!</definedName>
    <definedName name="proyectoplazasyvendedoresinformales">#REF!</definedName>
    <definedName name="proyectovendedoresinformales" localSheetId="2">#REF!</definedName>
    <definedName name="proyectovendedoresinformales">#REF!</definedName>
    <definedName name="Proyectplazas2" localSheetId="2">#REF!</definedName>
    <definedName name="Proyectplazas2">#REF!</definedName>
    <definedName name="proyectvendedores" localSheetId="2">#REF!</definedName>
    <definedName name="proyectvendedores">#REF!</definedName>
    <definedName name="proymbcapacitacion" localSheetId="2">#REF!</definedName>
    <definedName name="proymbcapacitacion">#REF!</definedName>
    <definedName name="PUSUARIO" localSheetId="2">#REF!</definedName>
    <definedName name="PUSUARIO">#REF!</definedName>
    <definedName name="q">#REF!</definedName>
    <definedName name="REFERENCIACIÓN" localSheetId="2">#REF!</definedName>
    <definedName name="REFERENCIACIÓN">#REF!</definedName>
    <definedName name="RESOLUCION">[1]Hoja2!$J$2:$J$4</definedName>
    <definedName name="RFinancieros" localSheetId="2">#REF!</definedName>
    <definedName name="RFinancieros">#REF!</definedName>
    <definedName name="s" localSheetId="2">#REF!</definedName>
    <definedName name="s">#REF!</definedName>
    <definedName name="SCI" localSheetId="2">#REF!</definedName>
    <definedName name="SCI">#REF!</definedName>
    <definedName name="serviciospersonales" localSheetId="2">#REF!</definedName>
    <definedName name="serviciospersonales">#REF!</definedName>
    <definedName name="SIG" localSheetId="2">#REF!</definedName>
    <definedName name="SIG">#REF!</definedName>
    <definedName name="t">#REF!</definedName>
    <definedName name="talentohumrefinancieros" localSheetId="2">#REF!</definedName>
    <definedName name="talentohumrefinancieros">#REF!</definedName>
    <definedName name="THumano" localSheetId="2">#REF!</definedName>
    <definedName name="THumano">#REF!</definedName>
    <definedName name="VIGENTE">[1]Hoja2!$F$2:$F$3</definedName>
    <definedName name="w">#REF!</definedName>
    <definedName name="xx" localSheetId="2">#REF!</definedName>
    <definedName name="xx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F57" i="93" l="1"/>
  <c r="AF58" i="93"/>
  <c r="AF59" i="93"/>
  <c r="AA59" i="93"/>
  <c r="AA58" i="93"/>
  <c r="AA57" i="93"/>
  <c r="V59" i="93"/>
  <c r="V58" i="93"/>
  <c r="V57" i="93"/>
  <c r="Q59" i="93"/>
  <c r="Q58" i="93"/>
  <c r="Q57" i="93"/>
  <c r="AF94" i="93" l="1"/>
  <c r="AF93" i="93"/>
  <c r="AF92" i="93"/>
  <c r="AF91" i="93"/>
  <c r="AF90" i="93"/>
  <c r="AA94" i="93"/>
  <c r="AA93" i="93"/>
  <c r="AA92" i="93"/>
  <c r="AA91" i="93"/>
  <c r="AA90" i="93"/>
  <c r="V94" i="93"/>
  <c r="V93" i="93"/>
  <c r="V92" i="93"/>
  <c r="V91" i="93"/>
  <c r="V90" i="93"/>
  <c r="Q94" i="93"/>
  <c r="Q93" i="93"/>
  <c r="Q92" i="93"/>
  <c r="Q91" i="93"/>
  <c r="Q90" i="93"/>
  <c r="AF75" i="93"/>
  <c r="AF74" i="93"/>
  <c r="AA75" i="93"/>
  <c r="AA74" i="93"/>
  <c r="V75" i="93"/>
  <c r="V74" i="93"/>
  <c r="Q75" i="93"/>
  <c r="Q74" i="93"/>
  <c r="AF40" i="93"/>
  <c r="AA41" i="93"/>
  <c r="AA40" i="93"/>
  <c r="V41" i="93"/>
  <c r="V40" i="93"/>
  <c r="Q42" i="93"/>
  <c r="Q41" i="93"/>
  <c r="Q40" i="93"/>
  <c r="AF25" i="93"/>
  <c r="AA25" i="93"/>
  <c r="AF23" i="93"/>
  <c r="AF20" i="93"/>
  <c r="AF19" i="93"/>
  <c r="AA23" i="93"/>
  <c r="AA20" i="93"/>
  <c r="AA19" i="93"/>
  <c r="V25" i="93"/>
  <c r="V23" i="93"/>
  <c r="Q25" i="93"/>
  <c r="Q23" i="93"/>
  <c r="V20" i="93"/>
  <c r="V19" i="93"/>
  <c r="Q20" i="93"/>
  <c r="Q19" i="93"/>
  <c r="L75" i="93"/>
  <c r="L74" i="93"/>
  <c r="L25" i="93"/>
  <c r="AI22" i="93"/>
  <c r="AL22" i="93"/>
  <c r="AK22" i="93"/>
  <c r="AJ22" i="93"/>
  <c r="AI19" i="93" l="1"/>
  <c r="AJ19" i="93"/>
  <c r="H89" i="93" l="1"/>
  <c r="E89" i="93"/>
  <c r="H73" i="93"/>
  <c r="E73" i="93"/>
  <c r="H56" i="93"/>
  <c r="E56" i="93"/>
  <c r="H39" i="93"/>
  <c r="E39" i="93"/>
  <c r="H18" i="93"/>
  <c r="E18" i="93"/>
  <c r="AG95" i="93" l="1"/>
  <c r="AF95" i="93"/>
  <c r="AB95" i="93"/>
  <c r="AA95" i="93"/>
  <c r="W95" i="93"/>
  <c r="V95" i="93"/>
  <c r="R95" i="93"/>
  <c r="Q95" i="93"/>
  <c r="M95" i="93"/>
  <c r="L95" i="93"/>
  <c r="AL94" i="93"/>
  <c r="AK94" i="93"/>
  <c r="AJ94" i="93"/>
  <c r="AI94" i="93"/>
  <c r="AL93" i="93" l="1"/>
  <c r="AK93" i="93"/>
  <c r="AJ93" i="93"/>
  <c r="AI93" i="93"/>
  <c r="AL92" i="93"/>
  <c r="AK92" i="93"/>
  <c r="AJ92" i="93"/>
  <c r="AI92" i="93"/>
  <c r="AL91" i="93"/>
  <c r="AK91" i="93"/>
  <c r="AJ91" i="93"/>
  <c r="AI91" i="93"/>
  <c r="AI90" i="93"/>
  <c r="AL90" i="93"/>
  <c r="AK90" i="93"/>
  <c r="AJ90" i="93"/>
  <c r="AI89" i="93"/>
  <c r="AL89" i="93"/>
  <c r="AK89" i="93"/>
  <c r="AJ89" i="93"/>
  <c r="AL75" i="93"/>
  <c r="AK75" i="93"/>
  <c r="AJ75" i="93"/>
  <c r="AI75" i="93"/>
  <c r="AJ74" i="93"/>
  <c r="AI74" i="93"/>
  <c r="AI73" i="93"/>
  <c r="AI59" i="93"/>
  <c r="AJ59" i="93"/>
  <c r="AK59" i="93"/>
  <c r="AL59" i="93"/>
  <c r="AI58" i="93"/>
  <c r="AI57" i="93"/>
  <c r="AI56" i="93"/>
  <c r="AI42" i="93"/>
  <c r="AI41" i="93"/>
  <c r="AL40" i="93"/>
  <c r="AK40" i="93"/>
  <c r="AJ40" i="93"/>
  <c r="AI40" i="93"/>
  <c r="AI39" i="93"/>
  <c r="AL25" i="93"/>
  <c r="AK25" i="93"/>
  <c r="AJ25" i="93"/>
  <c r="AI25" i="93"/>
  <c r="AL24" i="93"/>
  <c r="AK24" i="93"/>
  <c r="AJ24" i="93"/>
  <c r="AI24" i="93"/>
  <c r="AL23" i="93"/>
  <c r="AK23" i="93"/>
  <c r="AJ23" i="93"/>
  <c r="AI23" i="93"/>
  <c r="AL21" i="93"/>
  <c r="AK21" i="93"/>
  <c r="AJ21" i="93"/>
  <c r="AI21" i="93"/>
  <c r="AI20" i="93"/>
  <c r="AI18" i="93"/>
  <c r="AG76" i="93"/>
  <c r="AF76" i="93"/>
  <c r="AB76" i="93"/>
  <c r="AA76" i="93"/>
  <c r="W76" i="93"/>
  <c r="V76" i="93"/>
  <c r="R76" i="93"/>
  <c r="Q76" i="93"/>
  <c r="M76" i="93"/>
  <c r="L76" i="93"/>
  <c r="AL74" i="93"/>
  <c r="AK74" i="93"/>
  <c r="AL73" i="93"/>
  <c r="AK73" i="93"/>
  <c r="AJ73" i="93"/>
  <c r="AG60" i="93"/>
  <c r="AF60" i="93"/>
  <c r="AB60" i="93"/>
  <c r="AA60" i="93"/>
  <c r="W60" i="93"/>
  <c r="V60" i="93"/>
  <c r="R60" i="93"/>
  <c r="Q60" i="93"/>
  <c r="M60" i="93"/>
  <c r="L60" i="93"/>
  <c r="AL58" i="93"/>
  <c r="AK58" i="93"/>
  <c r="AJ58" i="93"/>
  <c r="AL57" i="93"/>
  <c r="AK57" i="93"/>
  <c r="AJ57" i="93"/>
  <c r="AL56" i="93"/>
  <c r="AK56" i="93"/>
  <c r="AJ56" i="93"/>
  <c r="AG43" i="93"/>
  <c r="AF43" i="93"/>
  <c r="AB43" i="93"/>
  <c r="AA43" i="93"/>
  <c r="W43" i="93"/>
  <c r="V43" i="93"/>
  <c r="R43" i="93"/>
  <c r="Q43" i="93"/>
  <c r="M43" i="93"/>
  <c r="L43" i="93"/>
  <c r="AL42" i="93"/>
  <c r="AK42" i="93"/>
  <c r="AJ42" i="93"/>
  <c r="AL41" i="93"/>
  <c r="AK41" i="93"/>
  <c r="AJ41" i="93"/>
  <c r="AL39" i="93"/>
  <c r="AK39" i="93"/>
  <c r="AJ39" i="93"/>
  <c r="M26" i="93"/>
  <c r="L26" i="93"/>
  <c r="R26" i="93"/>
  <c r="Q26" i="93"/>
  <c r="W26" i="93"/>
  <c r="V26" i="93"/>
  <c r="AB26" i="93"/>
  <c r="AA26" i="93"/>
  <c r="AF26" i="93"/>
  <c r="AL95" i="93" l="1"/>
  <c r="AK95" i="93"/>
  <c r="AL60" i="93"/>
  <c r="AK76" i="93"/>
  <c r="AK60" i="93"/>
  <c r="AL76" i="93"/>
  <c r="AK43" i="93"/>
  <c r="AL43" i="93"/>
  <c r="AG26" i="93" l="1"/>
  <c r="AL20" i="93"/>
  <c r="AK20" i="93"/>
  <c r="AJ20" i="93"/>
  <c r="AL18" i="93" l="1"/>
  <c r="AL19" i="93"/>
  <c r="AJ18" i="93"/>
  <c r="AK19" i="93"/>
  <c r="AK18" i="93"/>
  <c r="F72" i="53"/>
  <c r="O67" i="53"/>
  <c r="M67" i="53"/>
  <c r="K67" i="53"/>
  <c r="I67" i="53"/>
  <c r="J66" i="53"/>
  <c r="N66" i="53"/>
  <c r="N67" i="53" s="1"/>
  <c r="O59" i="53"/>
  <c r="M59" i="53"/>
  <c r="K59" i="53"/>
  <c r="I59" i="53"/>
  <c r="J57" i="53"/>
  <c r="L57" i="53"/>
  <c r="J58" i="53"/>
  <c r="N58" i="53" s="1"/>
  <c r="J49" i="53"/>
  <c r="P49" i="53"/>
  <c r="P50" i="53" s="1"/>
  <c r="N49" i="53"/>
  <c r="J48" i="53"/>
  <c r="I50" i="53"/>
  <c r="I40" i="53"/>
  <c r="J38" i="53"/>
  <c r="L38" i="53" s="1"/>
  <c r="P38" i="53"/>
  <c r="J39" i="53"/>
  <c r="L39" i="53" s="1"/>
  <c r="J37" i="53"/>
  <c r="O36" i="53"/>
  <c r="J34" i="53"/>
  <c r="J35" i="53"/>
  <c r="L35" i="53" s="1"/>
  <c r="R35" i="53" s="1"/>
  <c r="J33" i="53"/>
  <c r="P33" i="53"/>
  <c r="R33" i="53" s="1"/>
  <c r="I36" i="53"/>
  <c r="J31" i="53"/>
  <c r="J30" i="53"/>
  <c r="P30" i="53" s="1"/>
  <c r="I32" i="53"/>
  <c r="J17" i="53"/>
  <c r="J18" i="53"/>
  <c r="L18" i="53"/>
  <c r="R18" i="53" s="1"/>
  <c r="J19" i="53"/>
  <c r="P19" i="53" s="1"/>
  <c r="R19" i="53" s="1"/>
  <c r="J20" i="53"/>
  <c r="N20" i="53" s="1"/>
  <c r="R20" i="53" s="1"/>
  <c r="J16" i="53"/>
  <c r="L16" i="53" s="1"/>
  <c r="I21" i="53"/>
  <c r="Q16" i="53"/>
  <c r="Q21" i="53" s="1"/>
  <c r="Q17" i="53"/>
  <c r="Q18" i="53"/>
  <c r="Q19" i="53"/>
  <c r="Q20" i="53"/>
  <c r="Q30" i="53"/>
  <c r="Q32" i="53" s="1"/>
  <c r="Q31" i="53"/>
  <c r="Q33" i="53"/>
  <c r="Q36" i="53" s="1"/>
  <c r="Q34" i="53"/>
  <c r="Q35" i="53"/>
  <c r="Q37" i="53"/>
  <c r="Q38" i="53"/>
  <c r="Q39" i="53"/>
  <c r="Q48" i="53"/>
  <c r="Q49" i="53"/>
  <c r="Q57" i="53"/>
  <c r="Q59" i="53" s="1"/>
  <c r="Q58" i="53"/>
  <c r="Q66" i="53"/>
  <c r="Q67" i="53" s="1"/>
  <c r="F21" i="53"/>
  <c r="F32" i="53"/>
  <c r="F36" i="53"/>
  <c r="F40" i="53"/>
  <c r="F50" i="53"/>
  <c r="F69" i="53" s="1"/>
  <c r="F59" i="53"/>
  <c r="F67" i="53"/>
  <c r="H67" i="53"/>
  <c r="H59" i="53"/>
  <c r="O50" i="53"/>
  <c r="M50" i="53"/>
  <c r="K50" i="53"/>
  <c r="H50" i="53"/>
  <c r="O40" i="53"/>
  <c r="M40" i="53"/>
  <c r="K40" i="53"/>
  <c r="H40" i="53"/>
  <c r="M36" i="53"/>
  <c r="K36" i="53"/>
  <c r="H36" i="53"/>
  <c r="O32" i="53"/>
  <c r="M32" i="53"/>
  <c r="K32" i="53"/>
  <c r="H32" i="53"/>
  <c r="O21" i="53"/>
  <c r="M21" i="53"/>
  <c r="K21" i="53"/>
  <c r="H21" i="53"/>
  <c r="B9" i="52"/>
  <c r="C9" i="52" s="1"/>
  <c r="C4" i="52"/>
  <c r="C5" i="52"/>
  <c r="C2" i="52"/>
  <c r="C8" i="52"/>
  <c r="C7" i="52"/>
  <c r="C6" i="52"/>
  <c r="C3" i="52"/>
  <c r="N57" i="53"/>
  <c r="L49" i="53"/>
  <c r="R49" i="53" s="1"/>
  <c r="R50" i="53" s="1"/>
  <c r="T50" i="53" s="1"/>
  <c r="P57" i="53"/>
  <c r="R57" i="53" s="1"/>
  <c r="P20" i="53"/>
  <c r="L33" i="53"/>
  <c r="L36" i="53" s="1"/>
  <c r="N33" i="53"/>
  <c r="N38" i="53"/>
  <c r="P37" i="53"/>
  <c r="N37" i="53"/>
  <c r="L37" i="53"/>
  <c r="L30" i="53"/>
  <c r="N30" i="53"/>
  <c r="J36" i="53"/>
  <c r="L34" i="53"/>
  <c r="R34" i="53" s="1"/>
  <c r="P34" i="53"/>
  <c r="P17" i="53"/>
  <c r="L17" i="53"/>
  <c r="R17" i="53" s="1"/>
  <c r="P31" i="53"/>
  <c r="J32" i="53"/>
  <c r="L31" i="53"/>
  <c r="N31" i="53"/>
  <c r="N32" i="53" s="1"/>
  <c r="N34" i="53"/>
  <c r="N17" i="53"/>
  <c r="N21" i="53" s="1"/>
  <c r="N19" i="53"/>
  <c r="L19" i="53"/>
  <c r="Q40" i="53"/>
  <c r="Q50" i="53"/>
  <c r="N48" i="53"/>
  <c r="N50" i="53"/>
  <c r="L48" i="53"/>
  <c r="P48" i="53"/>
  <c r="P58" i="53"/>
  <c r="P59" i="53" s="1"/>
  <c r="P18" i="53"/>
  <c r="J50" i="53"/>
  <c r="L20" i="53"/>
  <c r="R37" i="53"/>
  <c r="J59" i="53"/>
  <c r="N18" i="53"/>
  <c r="L66" i="53"/>
  <c r="N35" i="53"/>
  <c r="P35" i="53"/>
  <c r="J67" i="53"/>
  <c r="J21" i="53"/>
  <c r="P16" i="53"/>
  <c r="P21" i="53" s="1"/>
  <c r="L58" i="53"/>
  <c r="P66" i="53"/>
  <c r="P67" i="53"/>
  <c r="N16" i="53"/>
  <c r="L32" i="53"/>
  <c r="R31" i="53"/>
  <c r="L67" i="53"/>
  <c r="R66" i="53"/>
  <c r="R67" i="53"/>
  <c r="T67" i="53" s="1"/>
  <c r="L50" i="53"/>
  <c r="R48" i="53"/>
  <c r="N36" i="53"/>
  <c r="L59" i="53"/>
  <c r="Q69" i="53" l="1"/>
  <c r="R30" i="53"/>
  <c r="R32" i="53" s="1"/>
  <c r="T32" i="53" s="1"/>
  <c r="P32" i="53"/>
  <c r="R58" i="53"/>
  <c r="R59" i="53" s="1"/>
  <c r="T59" i="53" s="1"/>
  <c r="N59" i="53"/>
  <c r="L21" i="53"/>
  <c r="R16" i="53"/>
  <c r="R21" i="53" s="1"/>
  <c r="L40" i="53"/>
  <c r="R38" i="53"/>
  <c r="R36" i="53"/>
  <c r="T36" i="53" s="1"/>
  <c r="P36" i="53"/>
  <c r="P39" i="53"/>
  <c r="P40" i="53" s="1"/>
  <c r="J40" i="53"/>
  <c r="N39" i="53"/>
  <c r="N40" i="53" s="1"/>
  <c r="AK26" i="93"/>
  <c r="AL26" i="93"/>
  <c r="T21" i="53" l="1"/>
  <c r="R39" i="53"/>
  <c r="R40" i="53" s="1"/>
  <c r="T40" i="53" l="1"/>
  <c r="R69" i="53"/>
  <c r="S69" i="53" s="1"/>
</calcChain>
</file>

<file path=xl/sharedStrings.xml><?xml version="1.0" encoding="utf-8"?>
<sst xmlns="http://schemas.openxmlformats.org/spreadsheetml/2006/main" count="497" uniqueCount="178">
  <si>
    <t>CAJA DE LA VIVIENDA POPULAR</t>
  </si>
  <si>
    <t>01</t>
  </si>
  <si>
    <t>CÓD</t>
  </si>
  <si>
    <t>PROYECTO DE INVERSIÓN</t>
  </si>
  <si>
    <t>MAGNITUD META PROGRAMADA</t>
  </si>
  <si>
    <t>PRESUPUESTO EJECUTADO EN  MILLONES</t>
  </si>
  <si>
    <t>MAGNITUD META</t>
  </si>
  <si>
    <t>MAGNITUD META
PROGRAMADA</t>
  </si>
  <si>
    <t>PRESUPUESTO PROGRAMADO EN  MILLONES</t>
  </si>
  <si>
    <t>Estructurar proyectos en 5 Hectáreas para la construcción de Vivienda de Interés
Prioritario</t>
  </si>
  <si>
    <t>7328</t>
  </si>
  <si>
    <t>3075</t>
  </si>
  <si>
    <t>Reasentamiento de hogares localizados en zonas de alto riesgo no mitigable</t>
  </si>
  <si>
    <t>Fortalecimiento institucional para aumentar la eficiencia de la gestión</t>
  </si>
  <si>
    <t>PLAN DE ACCIÓN - PLAN DE DESARROLLO BOGOTÁ MEJOR PARA TODOS</t>
  </si>
  <si>
    <t>METAS PLAN DE DESARROLLO 2016-2020</t>
  </si>
  <si>
    <t>Pilar: Igualdad de Calidad de Vida</t>
  </si>
  <si>
    <t>04'</t>
  </si>
  <si>
    <t>Programa: Familias Protegidas y Adaptadas al Cambio Climático</t>
  </si>
  <si>
    <t>META
2016-2020</t>
  </si>
  <si>
    <t>Reasentar 4.000 Hogares localizados en zonas de alto riesgo no mitigable</t>
  </si>
  <si>
    <t>02'</t>
  </si>
  <si>
    <t>Pilar: Democracia Urbana</t>
  </si>
  <si>
    <t>Programa: Intervenciones Integrales del Hábitat</t>
  </si>
  <si>
    <t>208</t>
  </si>
  <si>
    <t>Mejoramiento de Barrios</t>
  </si>
  <si>
    <t>Mejoramiento de vivienda en sus condiciones físicas y de habitabilidad en los asentamientos humanos
priorizados en área urbana y rural</t>
  </si>
  <si>
    <t>471</t>
  </si>
  <si>
    <t>Titulación de predios y gestión de urbanizaciones</t>
  </si>
  <si>
    <t>Obtener 10.000 títulos de Predios</t>
  </si>
  <si>
    <t>Entregar 8 zonas de Cesión</t>
  </si>
  <si>
    <t>Hacer el cierre de 7 Proyectos constructivos  y de urbanismo para  Vivienda VIP</t>
  </si>
  <si>
    <t>07'</t>
  </si>
  <si>
    <t>Eje Transversal: Gobierno legítimo, fortalecimiento local y eficiencia</t>
  </si>
  <si>
    <t>Programa: Transparencia, gestión pública y servicio a la ciudadanía</t>
  </si>
  <si>
    <t>943</t>
  </si>
  <si>
    <t>Fortalecimiento institucional para la transparencia, participación ciudadana, control y responsabilidad
social y anticorrupción</t>
  </si>
  <si>
    <t>Implementar el 100% de plan de acción para la transparencia y las comunicaciones.</t>
  </si>
  <si>
    <t>Implementar el 100%  del plan de acción de Servicio  a la Ciudadanía</t>
  </si>
  <si>
    <t>404</t>
  </si>
  <si>
    <t>Programa: Modernización institucional</t>
  </si>
  <si>
    <t>Ejecutar el 100% del plan de acción para la implementación del Sistema Integrado de Gestión de la CVP.</t>
  </si>
  <si>
    <t>Garantizar el 100 % de los servicios de apoyo y desarrollo institucional para el buen funcionamiento de la Entidad  de acuerdo al plan de acción.</t>
  </si>
  <si>
    <t>Programa:Gobierno y ciudadanía digital</t>
  </si>
  <si>
    <t>1174</t>
  </si>
  <si>
    <t>Fortalecimiento de las tecnologías de información y la comunicación</t>
  </si>
  <si>
    <t>Implementar el 100% Del plan de acción para el fortalecimiento, innovación e integración de los sistemas información.</t>
  </si>
  <si>
    <t xml:space="preserve">Contribuir 100% al Mejoramiento de barrios a través de los  Procesos  Estudios y Diseños   de Infraestructura en Espacios Públicos a escala barrial en los Territorios Priorizados  para la accesibilidad de los ciudadanos a un Hábitat.
</t>
  </si>
  <si>
    <t>Contribuir 100% al Mejoramiento de barrios a través de los Procesos Obras  de Infraestructura en Espacios Públicos a escala barrial en los Territorios Priorizados  para la accesibilidad de los ciudadanos a un Hábitat.</t>
  </si>
  <si>
    <t xml:space="preserve">Realizar 7.600  asistencias técnicas, jurídicas y sociales en las intervenciones integrales de mejoramiento de vivienda priorizadas por la Secretaria Distrital del Hábitat
</t>
  </si>
  <si>
    <t>Realizar 6,800  visitas para supervisar la interventorías de las obras de Mejoramiento de Vivienda, priorizadas por la Secretaria Distrital del Hábitat</t>
  </si>
  <si>
    <t>Realizar 300 asistencias técnicas, jurídicas y sociales a los predios localizados en unidades de planeamiento zonal (UPZ) de mejoramiento integral o en territorios
priorizados para el trámite de licencias de construcción y/o actos de reconocimiento ante curadurías urbanas.</t>
  </si>
  <si>
    <t>Total 3075</t>
  </si>
  <si>
    <t>Total 208</t>
  </si>
  <si>
    <t>Total 7328</t>
  </si>
  <si>
    <t>Total 471</t>
  </si>
  <si>
    <t>Total 943</t>
  </si>
  <si>
    <t>Total 404</t>
  </si>
  <si>
    <t>Total 1174</t>
  </si>
  <si>
    <t>Programada</t>
  </si>
  <si>
    <t>Ejecutada</t>
  </si>
  <si>
    <t>PRESUPUESTO EN  MILLONES</t>
  </si>
  <si>
    <t>Programdo</t>
  </si>
  <si>
    <t>Ejecutado</t>
  </si>
  <si>
    <t>Programado</t>
  </si>
  <si>
    <t>COMPONENTE DE INVERSIÓN</t>
  </si>
  <si>
    <t>MAGNITUD META EJECUTADA</t>
  </si>
  <si>
    <t>OBJETIVO GENERAL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</si>
  <si>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</si>
  <si>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Mejorar la Infraestructura en espacios públicos a Escala Barrial en los Territorios priorizados para la accesibilidad de todos los ciudadanos a un Hábitat.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</si>
  <si>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</si>
  <si>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</si>
  <si>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</si>
  <si>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</si>
  <si>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</si>
  <si>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TOTAL PPI</t>
  </si>
  <si>
    <t>Diferencias</t>
  </si>
  <si>
    <t>Proyecto</t>
  </si>
  <si>
    <t>2016-2020</t>
  </si>
  <si>
    <t>AJUSTADO</t>
  </si>
  <si>
    <t>DIFERENCIA</t>
  </si>
  <si>
    <t xml:space="preserve">Asignar 1.428 Valor Único de Reconocimiento -VUR- </t>
  </si>
  <si>
    <t xml:space="preserve">Lograr que 2.102 hogares seleccionen vivienda </t>
  </si>
  <si>
    <t xml:space="preserve">Adquirir 370 Predios en Alto Riesgo </t>
  </si>
  <si>
    <t>AJUSTADO CUOTA GLOBAL</t>
  </si>
  <si>
    <t>FECHA DE ACTUALIZACIÓN  13/10/2016 POAI 2017</t>
  </si>
  <si>
    <t>Atender   el 100% de los hogares que se encuentran en relocalización transitoria</t>
  </si>
  <si>
    <t>RESPONSABLE DEL PROYECTO</t>
  </si>
  <si>
    <t>Dirección de Mejoramiento de Barrios</t>
  </si>
  <si>
    <t>Dirección de Mejoramiento de Vivienda</t>
  </si>
  <si>
    <t>INDICADOR</t>
  </si>
  <si>
    <t>Número de predios titulados</t>
  </si>
  <si>
    <t>PLAN DE ACCIÓN - PLAN DE DESARROLLO "UN NUEVO CONTRATO SOCIAL Y AMBIENTAL PARA LA BOGOTÁ DEL SIGLO XXI"</t>
  </si>
  <si>
    <t>METAS PLAN DE DESARROLLO 2020 - 2024</t>
  </si>
  <si>
    <t xml:space="preserve">PROPÓSITO: </t>
  </si>
  <si>
    <t xml:space="preserve">PROGRAMA: </t>
  </si>
  <si>
    <t>Sistema Distrital de Cuidado</t>
  </si>
  <si>
    <t>Hacer un nuevo contrato social con igualdad de oportunidades para la inclusión social, productiva y política</t>
  </si>
  <si>
    <t>PROYECTO ESTRATÉGICO:</t>
  </si>
  <si>
    <t>7680</t>
  </si>
  <si>
    <t>IMPLEMENTACIÓN DEL PLAN TERRAZAS, COMO VEHÍCULO DEL CONTRATO SOCIAL DE LA BOGOTÁ DEL SIGLO XXI, PARA EL MEJORAMIENTO Y LA CONSTRUCCIÓN DE VIVIENDA NUEVA EN SITIO PROPIO</t>
  </si>
  <si>
    <t>META
2020 -2024</t>
  </si>
  <si>
    <t>PROGRAMADO PLAN "UN NUEVO CONTRATO SOCIAL Y AMBIENTAL PARA LA BOGOTÁ DEL SIGLO XXI"</t>
  </si>
  <si>
    <t xml:space="preserve">Total </t>
  </si>
  <si>
    <t>Porcentaje de avance en la implementación del proyecto piloto "Plan Terrazas"</t>
  </si>
  <si>
    <t>Estructurar 1250 proyectos que desarrollen un esquema de solución habitacional "Plan Terrazas", con los componentes técnico, social, jurídico y financiero para determinar la viabilidad del predio y el hogar por modalidad de intervención (habitabilidad, reforzamiento, construcción en sitio propio).</t>
  </si>
  <si>
    <t>Ejecutar 1250 intervenciones en desarrollo del proyecto piloto del Plan Terrazas para el mejoramiento de vivienda y el apoyo social requerido por la población para mejorar sus condiciones habitacionales con la supervisión e interventoría requerida para este tipo de proyectos</t>
  </si>
  <si>
    <t>Número de predios intervenidos en el proyecto piloto del Plan Terrazas</t>
  </si>
  <si>
    <t>Curaduría social implementada como parte de la estructura misional de la CVP</t>
  </si>
  <si>
    <t>Expedir 1500 actos de reconocimiento de viviendas de interés social en barrios legalizados urbanísticamente, a través de la Curaduría pública social definida en la estructura misional de la CVP</t>
  </si>
  <si>
    <t>Número de actos de reconocimiento expedidos</t>
  </si>
  <si>
    <t>Porcentaje de avance en la implementación del Banco de materiales</t>
  </si>
  <si>
    <t>Implementar el 100% del banco de materiales como un instrumento de soporte técnico y financiero para la ejecución del proyecto piloto del Plan Terrazas que contribuya a mejorar la calidad de los materiales y disminuir los costos de transacción</t>
  </si>
  <si>
    <t>Hacer un nuevo contrato social con igualdad de oportunidades para la inclusión social, productiva y política.</t>
  </si>
  <si>
    <t>Sistema Distrital de cuidado</t>
  </si>
  <si>
    <t>7684</t>
  </si>
  <si>
    <t>Titulación de predios estratos 1 y 2 y saneamiento de espacio público en la ciudad Bogotá D.C.</t>
  </si>
  <si>
    <t>Dirección de Urbanización y Titulación</t>
  </si>
  <si>
    <t>Titular 2400 predios registrados en las 20 localidades / Obtener 2400 títulos predios registrados</t>
  </si>
  <si>
    <t>Entregar 4 zonas de cesión obligatoria</t>
  </si>
  <si>
    <t>Zonas de cesión entregadas</t>
  </si>
  <si>
    <t>Hacer el cierre de 2 proyectos constructivos y de urbanismo para vivienda VIP</t>
  </si>
  <si>
    <t>Cierre de proyectos constructivos y de urbanismo para vivienda VIP</t>
  </si>
  <si>
    <t>7698</t>
  </si>
  <si>
    <t>Dirección de Reasentamientos</t>
  </si>
  <si>
    <t>Traslado de hogares localizados en zonas de alto riesgo No mitigable o los ordenados mediante sentencias judiciales o actos administrativos. Bogotá.</t>
  </si>
  <si>
    <t>220 - Reasentar 2.150 hogares localizados en zonas de alto riesgo no mitigable mediante las modalidades establecidas en el Decreto 255 de 2013 o la última norma vigente; o los ordenados mediante sentencias judiciales o actos administrativos</t>
  </si>
  <si>
    <t>Número de hogares trasladados</t>
  </si>
  <si>
    <t>Beneficiar 1.223 hogares localizados en zonas de alto riesgo no mitigable o los ordenados mediante sentencias judiciales o actos administrativos, con instrumentos financieros para su reubicación definitiva.</t>
  </si>
  <si>
    <t>Hogares beneficiados con instrumentos financieros para su reubicación definitiva.</t>
  </si>
  <si>
    <t>Asignar 116 instrumentos financieros para la adquisición de predios localizados zonas de alto riesgo no mitigable o los ordenados mediante sentencias judiciales o actos administrativos.</t>
  </si>
  <si>
    <t>Resoluciones de oferta para adquisición de predios.</t>
  </si>
  <si>
    <t>Beneficiar 2.550 hogares localizados en zonas de alto riesgo no mitigable o los ordenados mediante sentencias judiciales o actos administrativos, con instrumentos financieros para relocalización transitoria.</t>
  </si>
  <si>
    <t>Hogares beneficiados con ayuda en recursos para relocalización transitoria</t>
  </si>
  <si>
    <t>7703</t>
  </si>
  <si>
    <t xml:space="preserve">MEJORAMIENTO INTEGRAL DE BARRIOS CON PARTICIPACIÓN CIUDADANA </t>
  </si>
  <si>
    <t>Espacio público Construido</t>
  </si>
  <si>
    <t>Ejecutar el 100% de la estructuración, formulación y seguimiento del proyecto.</t>
  </si>
  <si>
    <t>Gestión Pública Efectiva</t>
  </si>
  <si>
    <t>Gestión pública efectiva, abierta y transparente</t>
  </si>
  <si>
    <t>7696</t>
  </si>
  <si>
    <t>Fortalecimiento del modelo de gestión institucional y modernización de los sistemas de información de la Caja de la Vivienda Popular</t>
  </si>
  <si>
    <t>Dirección Corporativa</t>
  </si>
  <si>
    <t>Gestión institucional y modelo de gestión de La Caja de la Vivienda Popular, fortalecidos.</t>
  </si>
  <si>
    <t>Fortalecer el 100 % de las dimensiones y políticas del desempeño institucional que integran el Modelo Integrado de Planeación y Gestión de la CVP.</t>
  </si>
  <si>
    <t>Dimensiones y políticas implementadas</t>
  </si>
  <si>
    <t>Garantizar el 100% de los servicios de apoyo y desarrollo institucional requeridos para el buen funcionamiento de la Entidad</t>
  </si>
  <si>
    <t>Servicios de apoyo y desarrollo institucional</t>
  </si>
  <si>
    <t>Aumentar en 15 puntos la calificación del índice de Transparencia de Bogotá 2018-2019, en particular en los ítems "Divulgación de trámites y servicios al ciudadano", "Políticas y medidas anticorrupción", "Control social y participación ciudadana"</t>
  </si>
  <si>
    <t>Calificación del grado de satisfacción de la ciudadanía</t>
  </si>
  <si>
    <t>Renovar y fortalecer el 50% de la infraestructura TIC.</t>
  </si>
  <si>
    <t>Infraestructura TIC</t>
  </si>
  <si>
    <t xml:space="preserve">Implementar un instrumento de política pública distrital de mejoramiento y construcción de vivienda denominado Plan Terrazas.
</t>
  </si>
  <si>
    <t xml:space="preserve">Realizar el acompañamiento técnico, jurídico y social a las familias asentadas VIS o VIP, con el fin de obtener un título de propiedad registrado y concretar la entrega de zonas de cesión obligatorias; facilitando el acceso a una ciudad legal.
</t>
  </si>
  <si>
    <t xml:space="preserve">Disminuir el número de hogares que habitan en predios localizados en zonas de Alto Riesgo no mitigable o los ordenados mediante sentencias judiciales o actos administrativos.
</t>
  </si>
  <si>
    <t xml:space="preserve">Realizar mejoramiento integral de espacio publico en 8 territorios priorizados
</t>
  </si>
  <si>
    <t xml:space="preserve">Fortalecer el modelo de gestión, la infraestructura operacional y los sistemas de información de la Caja de Vivienda Popular
</t>
  </si>
  <si>
    <t xml:space="preserve">Vivienda y entornos dignos en el territorio urbano y rural  </t>
  </si>
  <si>
    <t>LOGRO:</t>
  </si>
  <si>
    <t xml:space="preserve">Aumentar el acceso a vivienda digna, espacio público y equipamientos de la población vulnerable en suelo urbano y rural </t>
  </si>
  <si>
    <t>125. Crear una curaduría pública social.</t>
  </si>
  <si>
    <t>129. Formular e implementar un proyecto piloto que desarrolle un esquema de solución habitacional "Plan Terrazas".</t>
  </si>
  <si>
    <t>124. Crear el Banco Distrital de materiales para la construcción del Plan Terrazas</t>
  </si>
  <si>
    <t>134. Titular 2400 predios registrados en las 20 localidades / Obtener 2400 títulos predios registrados</t>
  </si>
  <si>
    <t xml:space="preserve">Cambiar nuestros hábitos de vida para reverdecer a Bogotá y adaptarnos y mitigar la crisis climática  
</t>
  </si>
  <si>
    <t xml:space="preserve">Intervenir integralmente áreas estratégicas de Bogotá teniendo en cuenta las dinámicas patrimoniales, ambientales, sociales y culturales  
</t>
  </si>
  <si>
    <t xml:space="preserve">Asentamientos y entornos protectores. 
</t>
  </si>
  <si>
    <t>Contruir Bogotá región con gobierno abierto, transparente y ciudadanía consciente</t>
  </si>
  <si>
    <t xml:space="preserve">Incrementar la efectividad de la gestión pública distrital y local. </t>
  </si>
  <si>
    <t>133. Realizar mejoramiento integral de barrios con participación ciudadana en 8 territorios priorizados (Puede incluir espacios públicos, malla vial, andenes, alamedas a escala barrial o bandas eléctricas)</t>
  </si>
  <si>
    <t>509. Fortalecer la gestión institucional y el modelo de gestión de la SDHT, CVP y UAESP</t>
  </si>
  <si>
    <t>Articular e implementar el 100.00 % el proceso de arquitectura empresarial de TIC, los sistemas de información de los procesos misionales y administrativos, y el sistema de seguridad de la información.</t>
  </si>
  <si>
    <t>LOGRO</t>
  </si>
  <si>
    <t>PROYECTO ESTRATÉGICO</t>
  </si>
  <si>
    <t>Numero de proyectos estructurados que desarrollan un esquema de solución habitacional "Plan Terrazas"</t>
  </si>
  <si>
    <t>Curaduría Pública Social Creada</t>
  </si>
  <si>
    <t>Construir 107.000 m2 de en espacio público en los territorios priorizados para realizar el mejoramiento de barrios en las Upz tipo1</t>
  </si>
  <si>
    <t>107.000 m2 de en espacio público en los territorios priorizados para realizar el mejoramiento de barrios en las Upz tipo1.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</si>
</sst>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(&quot;$&quot;\ * #,##0_);_(&quot;$&quot;\ * \(#,##0\);_(&quot;$&quot;\ 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0.0%"/>
    <numFmt numFmtId="171" formatCode="_(&quot;$&quot;\ * #,##0_);_(&quot;$&quot;\ * \(#,##0\);_(&quot;$&quot;\ * &quot;-&quot;??_);_(@_)"/>
    <numFmt numFmtId="172" formatCode="_ [$€-2]\ * #,##0.00_ ;_ [$€-2]\ * \-#,##0.00_ ;_ [$€-2]\ * &quot;-&quot;??_ "/>
    <numFmt numFmtId="173" formatCode="_(* #,##0_);_(* \(#,##0\);_(* &quot;-&quot;??_);_(@_)"/>
    <numFmt numFmtId="174" formatCode="&quot;$&quot;\ #,##0"/>
    <numFmt numFmtId="175" formatCode="_(* #,##0.0_);_(* \(#,##0.0\);_(* &quot;-&quot;??_);_(@_)"/>
    <numFmt numFmtId="176" formatCode="[$€-2]\ #,##0.00_);[Red]\([$€-2]\ #,##0.00\)"/>
    <numFmt numFmtId="177" formatCode="&quot;$&quot;\ #,##0.00;&quot;$&quot;\ \-#,##0.00"/>
    <numFmt numFmtId="178" formatCode="&quot;$&quot;\ #,##0.00;[Red]&quot;$&quot;\ \-#,##0.00"/>
    <numFmt numFmtId="179" formatCode="_ &quot;$&quot;\ * #,##0.00_ ;_ &quot;$&quot;\ * \-#,##0.00_ ;_ &quot;$&quot;\ * &quot;-&quot;??_ ;_ @_ "/>
    <numFmt numFmtId="180" formatCode="_ * #,##0.00_ ;_ * \-#,##0.00_ ;_ * &quot;-&quot;??_ ;_ @_ "/>
    <numFmt numFmtId="181" formatCode="_(&quot;$&quot;* #,##0.00_);_(&quot;$&quot;* \(#,##0.00\);_(&quot;$&quot;* &quot;-&quot;??_);_(@_)"/>
    <numFmt numFmtId="182" formatCode="_-* #,##0.00\ _P_t_a_-;\-* #,##0.00\ _P_t_a_-;_-* &quot;-&quot;??\ _P_t_a_-;_-@_-"/>
    <numFmt numFmtId="183" formatCode="[$$-80A]#,##0.00"/>
    <numFmt numFmtId="184" formatCode="_-* #,##0.00\ _p_t_a_-;\-* #,##0.00\ _p_t_a_-;_-* &quot;-&quot;??\ _p_t_a_-;_-@_-"/>
    <numFmt numFmtId="185" formatCode="_-* #,##0\ _P_t_a_-;\-* #,##0\ _P_t_a_-;_-* &quot;-&quot;\ _P_t_a_-;_-@_-"/>
    <numFmt numFmtId="186" formatCode="_ [$€]\ * #,##0.00_ ;_ [$€]\ * \-#,##0.00_ ;_ [$€]\ * &quot;-&quot;??_ ;_ @_ "/>
    <numFmt numFmtId="187" formatCode="#,##0.0"/>
    <numFmt numFmtId="188" formatCode="_-[$$-240A]* #,##0_-;\-[$$-240A]* #,##0_-;_-[$$-240A]* &quot;-&quot;??_-;_-@_-"/>
    <numFmt numFmtId="189" formatCode="_-&quot;$&quot;* #,##0_-;\-&quot;$&quot;* #,##0_-;_-&quot;$&quot;* &quot;-&quot;??_-;_-@_-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Trebuchet MS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2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516">
    <xf numFmtId="0" fontId="0" fillId="0" borderId="0"/>
    <xf numFmtId="0" fontId="11" fillId="2" borderId="0" applyNumberFormat="0" applyBorder="0" applyAlignment="0" applyProtection="0"/>
    <xf numFmtId="166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72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6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7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8" fillId="0" borderId="0"/>
    <xf numFmtId="0" fontId="18" fillId="4" borderId="16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11" fillId="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7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166" fontId="1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164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168" fontId="18" fillId="0" borderId="0" applyFont="0" applyFill="0" applyBorder="0" applyAlignment="0" applyProtection="0"/>
    <xf numFmtId="0" fontId="3" fillId="0" borderId="0"/>
    <xf numFmtId="41" fontId="18" fillId="0" borderId="0" applyFont="0" applyFill="0" applyBorder="0" applyAlignment="0" applyProtection="0"/>
    <xf numFmtId="0" fontId="18" fillId="0" borderId="0"/>
    <xf numFmtId="0" fontId="44" fillId="0" borderId="0"/>
    <xf numFmtId="0" fontId="43" fillId="14" borderId="0" applyNumberFormat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33">
    <xf numFmtId="0" fontId="0" fillId="0" borderId="0" xfId="0"/>
    <xf numFmtId="0" fontId="4" fillId="0" borderId="2" xfId="106" applyFont="1" applyBorder="1" applyAlignment="1"/>
    <xf numFmtId="0" fontId="4" fillId="0" borderId="0" xfId="106" applyFont="1" applyBorder="1" applyAlignment="1"/>
    <xf numFmtId="0" fontId="5" fillId="0" borderId="0" xfId="106" applyFont="1"/>
    <xf numFmtId="0" fontId="4" fillId="0" borderId="0" xfId="106" applyFont="1" applyBorder="1" applyAlignment="1">
      <alignment horizontal="left"/>
    </xf>
    <xf numFmtId="0" fontId="3" fillId="0" borderId="0" xfId="106" applyFont="1"/>
    <xf numFmtId="0" fontId="24" fillId="0" borderId="0" xfId="128" applyFont="1"/>
    <xf numFmtId="0" fontId="18" fillId="0" borderId="0" xfId="128" applyBorder="1"/>
    <xf numFmtId="0" fontId="18" fillId="0" borderId="0" xfId="128"/>
    <xf numFmtId="0" fontId="24" fillId="0" borderId="0" xfId="128" applyFont="1" applyAlignment="1">
      <alignment horizontal="left"/>
    </xf>
    <xf numFmtId="0" fontId="25" fillId="0" borderId="17" xfId="128" applyFont="1" applyBorder="1"/>
    <xf numFmtId="0" fontId="25" fillId="0" borderId="0" xfId="128" applyFont="1"/>
    <xf numFmtId="0" fontId="25" fillId="0" borderId="17" xfId="128" applyFont="1" applyBorder="1" applyAlignment="1">
      <alignment horizontal="center" vertical="center" wrapText="1"/>
    </xf>
    <xf numFmtId="0" fontId="26" fillId="0" borderId="3" xfId="128" applyFont="1" applyFill="1" applyBorder="1" applyAlignment="1" applyProtection="1">
      <alignment horizontal="justify" vertical="center" wrapText="1"/>
    </xf>
    <xf numFmtId="171" fontId="27" fillId="0" borderId="0" xfId="81" applyNumberFormat="1" applyFont="1" applyFill="1" applyBorder="1"/>
    <xf numFmtId="3" fontId="27" fillId="0" borderId="3" xfId="81" applyNumberFormat="1" applyFont="1" applyFill="1" applyBorder="1" applyAlignment="1">
      <alignment horizontal="center" vertical="center"/>
    </xf>
    <xf numFmtId="0" fontId="28" fillId="0" borderId="0" xfId="128" applyFont="1" applyBorder="1"/>
    <xf numFmtId="49" fontId="9" fillId="5" borderId="0" xfId="106" applyNumberFormat="1" applyFont="1" applyFill="1" applyBorder="1" applyAlignment="1">
      <alignment horizontal="center" vertical="center" wrapText="1"/>
    </xf>
    <xf numFmtId="0" fontId="26" fillId="5" borderId="3" xfId="128" applyFont="1" applyFill="1" applyBorder="1" applyAlignment="1" applyProtection="1">
      <alignment horizontal="justify" vertical="center" wrapText="1"/>
    </xf>
    <xf numFmtId="4" fontId="27" fillId="0" borderId="3" xfId="81" applyNumberFormat="1" applyFont="1" applyFill="1" applyBorder="1" applyAlignment="1">
      <alignment horizontal="center" vertical="center"/>
    </xf>
    <xf numFmtId="3" fontId="27" fillId="0" borderId="3" xfId="81" applyNumberFormat="1" applyFont="1" applyFill="1" applyBorder="1" applyAlignment="1">
      <alignment horizontal="center" vertical="center" wrapText="1"/>
    </xf>
    <xf numFmtId="171" fontId="27" fillId="5" borderId="0" xfId="81" applyNumberFormat="1" applyFont="1" applyFill="1" applyBorder="1"/>
    <xf numFmtId="0" fontId="18" fillId="5" borderId="0" xfId="128" applyFill="1"/>
    <xf numFmtId="0" fontId="28" fillId="0" borderId="0" xfId="128" applyFont="1" applyFill="1" applyBorder="1"/>
    <xf numFmtId="0" fontId="24" fillId="0" borderId="3" xfId="128" applyFont="1" applyFill="1" applyBorder="1" applyAlignment="1">
      <alignment vertical="center" wrapText="1"/>
    </xf>
    <xf numFmtId="171" fontId="24" fillId="0" borderId="0" xfId="128" applyNumberFormat="1" applyFont="1"/>
    <xf numFmtId="9" fontId="27" fillId="0" borderId="3" xfId="149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vertical="center"/>
    </xf>
    <xf numFmtId="171" fontId="27" fillId="0" borderId="3" xfId="88" applyNumberFormat="1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horizontal="center" vertical="center"/>
    </xf>
    <xf numFmtId="171" fontId="27" fillId="5" borderId="3" xfId="88" applyNumberFormat="1" applyFont="1" applyFill="1" applyBorder="1" applyAlignment="1">
      <alignment horizontal="center" vertical="center"/>
    </xf>
    <xf numFmtId="171" fontId="27" fillId="5" borderId="3" xfId="80" applyNumberFormat="1" applyFont="1" applyFill="1" applyBorder="1" applyAlignment="1">
      <alignment horizontal="center" vertical="center"/>
    </xf>
    <xf numFmtId="171" fontId="27" fillId="0" borderId="5" xfId="88" applyNumberFormat="1" applyFont="1" applyFill="1" applyBorder="1" applyAlignment="1">
      <alignment horizontal="center" vertical="center"/>
    </xf>
    <xf numFmtId="0" fontId="24" fillId="0" borderId="0" xfId="128" applyFont="1" applyAlignment="1">
      <alignment vertical="center"/>
    </xf>
    <xf numFmtId="171" fontId="27" fillId="0" borderId="3" xfId="88" applyNumberFormat="1" applyFont="1" applyFill="1" applyBorder="1" applyAlignment="1">
      <alignment vertical="center"/>
    </xf>
    <xf numFmtId="171" fontId="27" fillId="5" borderId="3" xfId="88" applyNumberFormat="1" applyFont="1" applyFill="1" applyBorder="1" applyAlignment="1">
      <alignment vertical="center"/>
    </xf>
    <xf numFmtId="171" fontId="27" fillId="5" borderId="3" xfId="80" applyNumberFormat="1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 wrapText="1"/>
    </xf>
    <xf numFmtId="49" fontId="9" fillId="6" borderId="3" xfId="106" applyNumberFormat="1" applyFont="1" applyFill="1" applyBorder="1" applyAlignment="1">
      <alignment vertical="center" wrapText="1"/>
    </xf>
    <xf numFmtId="0" fontId="30" fillId="0" borderId="3" xfId="128" applyFont="1" applyFill="1" applyBorder="1" applyAlignment="1" applyProtection="1">
      <alignment horizontal="justify" vertical="center" wrapText="1"/>
    </xf>
    <xf numFmtId="171" fontId="31" fillId="0" borderId="0" xfId="81" applyNumberFormat="1" applyFont="1" applyFill="1" applyBorder="1"/>
    <xf numFmtId="3" fontId="31" fillId="0" borderId="3" xfId="81" applyNumberFormat="1" applyFont="1" applyFill="1" applyBorder="1" applyAlignment="1">
      <alignment horizontal="center" vertical="center"/>
    </xf>
    <xf numFmtId="171" fontId="31" fillId="0" borderId="3" xfId="80" applyNumberFormat="1" applyFont="1" applyFill="1" applyBorder="1" applyAlignment="1">
      <alignment horizontal="center" vertical="center"/>
    </xf>
    <xf numFmtId="0" fontId="32" fillId="0" borderId="0" xfId="128" applyFont="1" applyBorder="1"/>
    <xf numFmtId="49" fontId="9" fillId="7" borderId="5" xfId="106" applyNumberFormat="1" applyFont="1" applyFill="1" applyBorder="1" applyAlignment="1">
      <alignment horizontal="center" vertical="center" wrapText="1"/>
    </xf>
    <xf numFmtId="0" fontId="30" fillId="5" borderId="3" xfId="128" applyFont="1" applyFill="1" applyBorder="1" applyAlignment="1" applyProtection="1">
      <alignment horizontal="justify" vertical="center" wrapText="1"/>
    </xf>
    <xf numFmtId="171" fontId="31" fillId="0" borderId="3" xfId="88" applyNumberFormat="1" applyFont="1" applyFill="1" applyBorder="1" applyAlignment="1">
      <alignment horizontal="center" vertical="center"/>
    </xf>
    <xf numFmtId="171" fontId="31" fillId="5" borderId="0" xfId="81" applyNumberFormat="1" applyFont="1" applyFill="1" applyBorder="1"/>
    <xf numFmtId="171" fontId="31" fillId="5" borderId="3" xfId="88" applyNumberFormat="1" applyFont="1" applyFill="1" applyBorder="1" applyAlignment="1">
      <alignment horizontal="center" vertical="center"/>
    </xf>
    <xf numFmtId="0" fontId="24" fillId="5" borderId="0" xfId="128" applyFont="1" applyFill="1"/>
    <xf numFmtId="0" fontId="18" fillId="0" borderId="0" xfId="128" applyFont="1"/>
    <xf numFmtId="0" fontId="32" fillId="0" borderId="0" xfId="128" applyFont="1" applyFill="1" applyBorder="1"/>
    <xf numFmtId="0" fontId="24" fillId="0" borderId="3" xfId="128" applyFont="1" applyBorder="1"/>
    <xf numFmtId="0" fontId="24" fillId="0" borderId="3" xfId="128" applyFont="1" applyBorder="1" applyAlignment="1">
      <alignment horizontal="center"/>
    </xf>
    <xf numFmtId="0" fontId="24" fillId="0" borderId="0" xfId="128" applyFont="1" applyBorder="1"/>
    <xf numFmtId="0" fontId="24" fillId="0" borderId="0" xfId="128" applyFont="1" applyBorder="1" applyAlignment="1">
      <alignment horizontal="center"/>
    </xf>
    <xf numFmtId="0" fontId="30" fillId="5" borderId="0" xfId="128" applyFont="1" applyFill="1" applyBorder="1" applyAlignment="1" applyProtection="1">
      <alignment horizontal="justify" vertical="center" wrapText="1"/>
    </xf>
    <xf numFmtId="171" fontId="31" fillId="0" borderId="0" xfId="80" applyNumberFormat="1" applyFont="1" applyFill="1" applyBorder="1" applyAlignment="1">
      <alignment horizontal="center" vertical="center"/>
    </xf>
    <xf numFmtId="171" fontId="31" fillId="0" borderId="0" xfId="80" applyNumberFormat="1" applyFont="1" applyFill="1" applyBorder="1" applyAlignment="1">
      <alignment vertical="center"/>
    </xf>
    <xf numFmtId="171" fontId="33" fillId="0" borderId="0" xfId="80" applyNumberFormat="1" applyFont="1" applyFill="1" applyBorder="1" applyAlignment="1">
      <alignment horizontal="center" vertical="center"/>
    </xf>
    <xf numFmtId="171" fontId="27" fillId="0" borderId="4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vertical="center" wrapText="1"/>
    </xf>
    <xf numFmtId="171" fontId="35" fillId="0" borderId="3" xfId="80" applyNumberFormat="1" applyFont="1" applyFill="1" applyBorder="1" applyAlignment="1">
      <alignment vertical="center"/>
    </xf>
    <xf numFmtId="171" fontId="35" fillId="0" borderId="3" xfId="80" applyNumberFormat="1" applyFont="1" applyFill="1" applyBorder="1" applyAlignment="1">
      <alignment horizontal="center" vertical="center"/>
    </xf>
    <xf numFmtId="171" fontId="36" fillId="0" borderId="3" xfId="80" applyNumberFormat="1" applyFont="1" applyFill="1" applyBorder="1" applyAlignment="1">
      <alignment horizontal="center" vertical="center"/>
    </xf>
    <xf numFmtId="0" fontId="24" fillId="0" borderId="4" xfId="128" applyFont="1" applyFill="1" applyBorder="1" applyAlignment="1">
      <alignment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173" fontId="18" fillId="0" borderId="0" xfId="24" applyNumberFormat="1" applyBorder="1"/>
    <xf numFmtId="171" fontId="18" fillId="0" borderId="0" xfId="128" applyNumberFormat="1" applyBorder="1"/>
    <xf numFmtId="0" fontId="24" fillId="0" borderId="3" xfId="0" applyFont="1" applyBorder="1"/>
    <xf numFmtId="0" fontId="0" fillId="0" borderId="3" xfId="0" applyBorder="1"/>
    <xf numFmtId="171" fontId="0" fillId="0" borderId="3" xfId="0" applyNumberFormat="1" applyBorder="1"/>
    <xf numFmtId="171" fontId="24" fillId="0" borderId="3" xfId="0" applyNumberFormat="1" applyFont="1" applyBorder="1"/>
    <xf numFmtId="171" fontId="31" fillId="10" borderId="3" xfId="80" applyNumberFormat="1" applyFont="1" applyFill="1" applyBorder="1" applyAlignment="1">
      <alignment horizontal="center" vertical="center"/>
    </xf>
    <xf numFmtId="0" fontId="25" fillId="0" borderId="3" xfId="128" applyFont="1" applyBorder="1"/>
    <xf numFmtId="0" fontId="25" fillId="0" borderId="3" xfId="128" applyFont="1" applyBorder="1" applyAlignment="1">
      <alignment horizontal="center" vertical="center" wrapText="1"/>
    </xf>
    <xf numFmtId="0" fontId="28" fillId="0" borderId="3" xfId="128" applyFont="1" applyBorder="1"/>
    <xf numFmtId="0" fontId="18" fillId="0" borderId="3" xfId="128" applyBorder="1"/>
    <xf numFmtId="0" fontId="32" fillId="0" borderId="3" xfId="128" applyFont="1" applyBorder="1"/>
    <xf numFmtId="0" fontId="28" fillId="5" borderId="3" xfId="128" applyFont="1" applyFill="1" applyBorder="1"/>
    <xf numFmtId="0" fontId="32" fillId="5" borderId="3" xfId="128" applyFont="1" applyFill="1" applyBorder="1"/>
    <xf numFmtId="171" fontId="31" fillId="0" borderId="3" xfId="80" applyNumberFormat="1" applyFont="1" applyFill="1" applyBorder="1" applyAlignment="1">
      <alignment vertical="center"/>
    </xf>
    <xf numFmtId="171" fontId="18" fillId="11" borderId="0" xfId="128" applyNumberFormat="1" applyFill="1"/>
    <xf numFmtId="171" fontId="24" fillId="11" borderId="0" xfId="128" applyNumberFormat="1" applyFont="1" applyFill="1"/>
    <xf numFmtId="171" fontId="18" fillId="0" borderId="0" xfId="128" applyNumberFormat="1"/>
    <xf numFmtId="10" fontId="35" fillId="0" borderId="3" xfId="149" applyNumberFormat="1" applyFont="1" applyFill="1" applyBorder="1" applyAlignment="1">
      <alignment horizontal="center" vertical="center"/>
    </xf>
    <xf numFmtId="3" fontId="35" fillId="0" borderId="3" xfId="81" applyNumberFormat="1" applyFont="1" applyFill="1" applyBorder="1" applyAlignment="1">
      <alignment horizontal="center" vertical="center"/>
    </xf>
    <xf numFmtId="0" fontId="19" fillId="0" borderId="0" xfId="128" applyFont="1" applyBorder="1"/>
    <xf numFmtId="0" fontId="23" fillId="0" borderId="0" xfId="128" applyFont="1"/>
    <xf numFmtId="0" fontId="38" fillId="0" borderId="0" xfId="106" applyFont="1"/>
    <xf numFmtId="0" fontId="39" fillId="0" borderId="0" xfId="106" applyFont="1"/>
    <xf numFmtId="0" fontId="23" fillId="0" borderId="0" xfId="128" applyFont="1" applyBorder="1"/>
    <xf numFmtId="3" fontId="33" fillId="0" borderId="3" xfId="81" applyNumberFormat="1" applyFont="1" applyFill="1" applyBorder="1" applyAlignment="1">
      <alignment horizontal="center" vertical="center"/>
    </xf>
    <xf numFmtId="173" fontId="23" fillId="0" borderId="0" xfId="24" applyNumberFormat="1" applyFont="1" applyBorder="1"/>
    <xf numFmtId="0" fontId="40" fillId="0" borderId="0" xfId="128" applyFont="1"/>
    <xf numFmtId="173" fontId="23" fillId="0" borderId="0" xfId="24" applyNumberFormat="1" applyFont="1" applyAlignment="1">
      <alignment vertical="center"/>
    </xf>
    <xf numFmtId="0" fontId="18" fillId="0" borderId="0" xfId="128" applyFill="1"/>
    <xf numFmtId="0" fontId="41" fillId="0" borderId="0" xfId="128" applyFont="1" applyFill="1"/>
    <xf numFmtId="0" fontId="4" fillId="0" borderId="0" xfId="168" applyFont="1" applyBorder="1" applyAlignment="1"/>
    <xf numFmtId="1" fontId="10" fillId="5" borderId="3" xfId="319" applyNumberFormat="1" applyFont="1" applyFill="1" applyBorder="1" applyAlignment="1">
      <alignment horizontal="center" vertical="center" wrapText="1"/>
    </xf>
    <xf numFmtId="6" fontId="3" fillId="0" borderId="3" xfId="0" applyNumberFormat="1" applyFont="1" applyFill="1" applyBorder="1" applyAlignment="1">
      <alignment horizontal="right" vertical="center"/>
    </xf>
    <xf numFmtId="174" fontId="3" fillId="0" borderId="3" xfId="0" applyNumberFormat="1" applyFont="1" applyFill="1" applyBorder="1" applyAlignment="1">
      <alignment horizontal="right" vertical="center"/>
    </xf>
    <xf numFmtId="174" fontId="29" fillId="0" borderId="3" xfId="0" applyNumberFormat="1" applyFont="1" applyFill="1" applyBorder="1" applyAlignment="1">
      <alignment horizontal="right" vertical="center"/>
    </xf>
    <xf numFmtId="3" fontId="27" fillId="0" borderId="4" xfId="81" applyNumberFormat="1" applyFont="1" applyFill="1" applyBorder="1" applyAlignment="1">
      <alignment horizontal="center" vertical="center"/>
    </xf>
    <xf numFmtId="0" fontId="18" fillId="0" borderId="0" xfId="128" applyFill="1" applyBorder="1"/>
    <xf numFmtId="0" fontId="37" fillId="0" borderId="0" xfId="168" applyFont="1" applyBorder="1" applyAlignment="1"/>
    <xf numFmtId="0" fontId="38" fillId="0" borderId="0" xfId="168" applyFont="1"/>
    <xf numFmtId="9" fontId="35" fillId="0" borderId="3" xfId="149" applyFont="1" applyFill="1" applyBorder="1" applyAlignment="1">
      <alignment horizontal="center" vertical="center"/>
    </xf>
    <xf numFmtId="0" fontId="24" fillId="0" borderId="0" xfId="128" applyFont="1" applyFill="1"/>
    <xf numFmtId="1" fontId="10" fillId="0" borderId="3" xfId="150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18" fillId="0" borderId="0" xfId="128" applyAlignment="1">
      <alignment horizontal="center"/>
    </xf>
    <xf numFmtId="0" fontId="24" fillId="0" borderId="0" xfId="128" applyFont="1" applyAlignment="1">
      <alignment vertical="center" wrapText="1"/>
    </xf>
    <xf numFmtId="0" fontId="24" fillId="0" borderId="0" xfId="128" applyFont="1" applyAlignment="1">
      <alignment wrapText="1"/>
    </xf>
    <xf numFmtId="9" fontId="10" fillId="0" borderId="3" xfId="149" applyFont="1" applyFill="1" applyBorder="1" applyAlignment="1">
      <alignment horizontal="center" vertical="center" wrapText="1"/>
    </xf>
    <xf numFmtId="173" fontId="23" fillId="0" borderId="0" xfId="24" applyNumberFormat="1" applyFont="1" applyFill="1" applyAlignment="1">
      <alignment vertical="center"/>
    </xf>
    <xf numFmtId="9" fontId="27" fillId="16" borderId="4" xfId="149" applyFont="1" applyFill="1" applyBorder="1" applyAlignment="1">
      <alignment horizontal="center" vertical="center"/>
    </xf>
    <xf numFmtId="3" fontId="27" fillId="16" borderId="4" xfId="81" applyNumberFormat="1" applyFont="1" applyFill="1" applyBorder="1" applyAlignment="1">
      <alignment horizontal="center" vertical="center"/>
    </xf>
    <xf numFmtId="171" fontId="27" fillId="16" borderId="3" xfId="80" applyNumberFormat="1" applyFont="1" applyFill="1" applyBorder="1" applyAlignment="1">
      <alignment horizontal="center" vertical="center"/>
    </xf>
    <xf numFmtId="0" fontId="28" fillId="16" borderId="0" xfId="128" applyFont="1" applyFill="1" applyBorder="1"/>
    <xf numFmtId="9" fontId="27" fillId="16" borderId="3" xfId="149" applyFont="1" applyFill="1" applyBorder="1" applyAlignment="1">
      <alignment horizontal="center" vertical="center"/>
    </xf>
    <xf numFmtId="0" fontId="18" fillId="16" borderId="0" xfId="128" applyFill="1"/>
    <xf numFmtId="9" fontId="10" fillId="16" borderId="3" xfId="149" applyFont="1" applyFill="1" applyBorder="1" applyAlignment="1">
      <alignment horizontal="center" vertical="center" wrapText="1"/>
    </xf>
    <xf numFmtId="6" fontId="3" fillId="16" borderId="3" xfId="0" applyNumberFormat="1" applyFont="1" applyFill="1" applyBorder="1" applyAlignment="1">
      <alignment horizontal="right" vertical="center"/>
    </xf>
    <xf numFmtId="174" fontId="3" fillId="16" borderId="3" xfId="0" applyNumberFormat="1" applyFont="1" applyFill="1" applyBorder="1" applyAlignment="1">
      <alignment horizontal="right" vertical="center"/>
    </xf>
    <xf numFmtId="0" fontId="41" fillId="16" borderId="0" xfId="128" applyFont="1" applyFill="1"/>
    <xf numFmtId="9" fontId="35" fillId="16" borderId="3" xfId="149" applyFont="1" applyFill="1" applyBorder="1" applyAlignment="1">
      <alignment horizontal="center" vertical="center"/>
    </xf>
    <xf numFmtId="171" fontId="35" fillId="16" borderId="3" xfId="80" applyNumberFormat="1" applyFont="1" applyFill="1" applyBorder="1" applyAlignment="1">
      <alignment vertical="center"/>
    </xf>
    <xf numFmtId="0" fontId="26" fillId="16" borderId="3" xfId="128" applyFont="1" applyFill="1" applyBorder="1" applyAlignment="1" applyProtection="1">
      <alignment horizontal="justify" vertical="center" wrapText="1"/>
    </xf>
    <xf numFmtId="9" fontId="10" fillId="5" borderId="3" xfId="149" applyFont="1" applyFill="1" applyBorder="1" applyAlignment="1">
      <alignment horizontal="center" vertical="center" wrapText="1"/>
    </xf>
    <xf numFmtId="0" fontId="4" fillId="0" borderId="0" xfId="106" applyFont="1" applyBorder="1" applyAlignment="1">
      <alignment horizontal="center"/>
    </xf>
    <xf numFmtId="0" fontId="24" fillId="0" borderId="0" xfId="128" applyFont="1" applyAlignment="1">
      <alignment horizontal="center"/>
    </xf>
    <xf numFmtId="0" fontId="24" fillId="0" borderId="0" xfId="128" applyFont="1" applyAlignment="1">
      <alignment horizontal="center" vertical="center"/>
    </xf>
    <xf numFmtId="0" fontId="18" fillId="0" borderId="0" xfId="128" applyFont="1" applyAlignment="1">
      <alignment horizontal="center"/>
    </xf>
    <xf numFmtId="3" fontId="27" fillId="16" borderId="3" xfId="81" applyNumberFormat="1" applyFont="1" applyFill="1" applyBorder="1" applyAlignment="1">
      <alignment horizontal="center" vertical="center"/>
    </xf>
    <xf numFmtId="1" fontId="10" fillId="16" borderId="3" xfId="319" applyNumberFormat="1" applyFont="1" applyFill="1" applyBorder="1" applyAlignment="1">
      <alignment horizontal="center" vertical="center" wrapText="1"/>
    </xf>
    <xf numFmtId="3" fontId="35" fillId="16" borderId="3" xfId="81" applyNumberFormat="1" applyFont="1" applyFill="1" applyBorder="1" applyAlignment="1">
      <alignment horizontal="center" vertical="center"/>
    </xf>
    <xf numFmtId="187" fontId="27" fillId="0" borderId="4" xfId="81" applyNumberFormat="1" applyFont="1" applyFill="1" applyBorder="1" applyAlignment="1">
      <alignment horizontal="center" vertical="center"/>
    </xf>
    <xf numFmtId="187" fontId="27" fillId="16" borderId="4" xfId="81" applyNumberFormat="1" applyFont="1" applyFill="1" applyBorder="1" applyAlignment="1">
      <alignment horizontal="center" vertical="center"/>
    </xf>
    <xf numFmtId="170" fontId="35" fillId="0" borderId="3" xfId="149" applyNumberFormat="1" applyFont="1" applyFill="1" applyBorder="1" applyAlignment="1">
      <alignment horizontal="center" vertical="center"/>
    </xf>
    <xf numFmtId="170" fontId="35" fillId="16" borderId="3" xfId="149" applyNumberFormat="1" applyFont="1" applyFill="1" applyBorder="1" applyAlignment="1">
      <alignment horizontal="center" vertical="center"/>
    </xf>
    <xf numFmtId="0" fontId="0" fillId="0" borderId="3" xfId="128" applyFont="1" applyBorder="1" applyAlignment="1">
      <alignment wrapText="1"/>
    </xf>
    <xf numFmtId="188" fontId="31" fillId="0" borderId="3" xfId="80" applyNumberFormat="1" applyFont="1" applyFill="1" applyBorder="1" applyAlignment="1">
      <alignment horizontal="center" vertical="center"/>
    </xf>
    <xf numFmtId="49" fontId="9" fillId="6" borderId="0" xfId="106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189" fontId="18" fillId="0" borderId="0" xfId="3515" applyNumberFormat="1"/>
    <xf numFmtId="189" fontId="4" fillId="0" borderId="0" xfId="3515" applyNumberFormat="1" applyFont="1" applyBorder="1" applyAlignment="1"/>
    <xf numFmtId="189" fontId="18" fillId="0" borderId="0" xfId="3515" applyNumberFormat="1" applyBorder="1"/>
    <xf numFmtId="189" fontId="34" fillId="8" borderId="3" xfId="3515" applyNumberFormat="1" applyFont="1" applyFill="1" applyBorder="1" applyAlignment="1">
      <alignment vertical="center" wrapText="1"/>
    </xf>
    <xf numFmtId="189" fontId="27" fillId="16" borderId="4" xfId="3515" applyNumberFormat="1" applyFont="1" applyFill="1" applyBorder="1" applyAlignment="1">
      <alignment horizontal="center" vertical="center"/>
    </xf>
    <xf numFmtId="189" fontId="27" fillId="0" borderId="3" xfId="3515" applyNumberFormat="1" applyFont="1" applyFill="1" applyBorder="1" applyAlignment="1">
      <alignment horizontal="center" vertical="center"/>
    </xf>
    <xf numFmtId="189" fontId="31" fillId="0" borderId="3" xfId="3515" applyNumberFormat="1" applyFont="1" applyFill="1" applyBorder="1" applyAlignment="1">
      <alignment horizontal="center" vertical="center"/>
    </xf>
    <xf numFmtId="189" fontId="27" fillId="0" borderId="4" xfId="3515" applyNumberFormat="1" applyFont="1" applyFill="1" applyBorder="1" applyAlignment="1">
      <alignment horizontal="center" vertical="center"/>
    </xf>
    <xf numFmtId="189" fontId="27" fillId="16" borderId="3" xfId="3515" applyNumberFormat="1" applyFont="1" applyFill="1" applyBorder="1" applyAlignment="1">
      <alignment horizontal="center" vertical="center"/>
    </xf>
    <xf numFmtId="0" fontId="18" fillId="0" borderId="0" xfId="128" applyBorder="1" applyAlignment="1">
      <alignment horizontal="center"/>
    </xf>
    <xf numFmtId="169" fontId="27" fillId="0" borderId="3" xfId="24" applyFont="1" applyFill="1" applyBorder="1" applyAlignment="1">
      <alignment horizontal="center" vertical="center"/>
    </xf>
    <xf numFmtId="169" fontId="35" fillId="0" borderId="3" xfId="24" applyFont="1" applyFill="1" applyBorder="1" applyAlignment="1">
      <alignment horizontal="center" vertical="center"/>
    </xf>
    <xf numFmtId="187" fontId="27" fillId="0" borderId="3" xfId="81" applyNumberFormat="1" applyFont="1" applyFill="1" applyBorder="1" applyAlignment="1">
      <alignment horizontal="center" vertical="center"/>
    </xf>
    <xf numFmtId="44" fontId="27" fillId="0" borderId="3" xfId="3515" applyNumberFormat="1" applyFont="1" applyFill="1" applyBorder="1" applyAlignment="1">
      <alignment horizontal="center" vertical="center"/>
    </xf>
    <xf numFmtId="168" fontId="27" fillId="0" borderId="3" xfId="80" applyNumberFormat="1" applyFont="1" applyFill="1" applyBorder="1" applyAlignment="1">
      <alignment horizontal="center" vertical="center"/>
    </xf>
    <xf numFmtId="0" fontId="38" fillId="0" borderId="0" xfId="106" applyFont="1" applyBorder="1"/>
    <xf numFmtId="0" fontId="5" fillId="0" borderId="0" xfId="106" applyFont="1" applyBorder="1"/>
    <xf numFmtId="0" fontId="24" fillId="0" borderId="0" xfId="128" applyFont="1" applyBorder="1" applyAlignment="1">
      <alignment horizontal="center" vertical="center"/>
    </xf>
    <xf numFmtId="0" fontId="24" fillId="0" borderId="0" xfId="128" applyFont="1" applyBorder="1" applyAlignment="1">
      <alignment vertical="center" wrapText="1"/>
    </xf>
    <xf numFmtId="0" fontId="24" fillId="0" borderId="0" xfId="128" applyFont="1" applyBorder="1" applyAlignment="1">
      <alignment wrapText="1"/>
    </xf>
    <xf numFmtId="0" fontId="34" fillId="8" borderId="3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5" fillId="8" borderId="8" xfId="128" applyFont="1" applyFill="1" applyBorder="1" applyAlignment="1">
      <alignment horizontal="center" vertical="center" wrapText="1"/>
    </xf>
    <xf numFmtId="0" fontId="25" fillId="8" borderId="9" xfId="128" applyFont="1" applyFill="1" applyBorder="1" applyAlignment="1">
      <alignment horizontal="center" vertical="center" wrapText="1"/>
    </xf>
    <xf numFmtId="0" fontId="34" fillId="8" borderId="5" xfId="128" applyFont="1" applyFill="1" applyBorder="1" applyAlignment="1">
      <alignment horizontal="center" vertical="center" wrapText="1"/>
    </xf>
    <xf numFmtId="0" fontId="34" fillId="8" borderId="4" xfId="128" applyFont="1" applyFill="1" applyBorder="1" applyAlignment="1">
      <alignment horizontal="center" vertical="center" wrapText="1"/>
    </xf>
    <xf numFmtId="0" fontId="25" fillId="8" borderId="18" xfId="128" applyFont="1" applyFill="1" applyBorder="1" applyAlignment="1">
      <alignment horizontal="center" vertical="center" wrapText="1"/>
    </xf>
    <xf numFmtId="0" fontId="25" fillId="8" borderId="19" xfId="128" applyFont="1" applyFill="1" applyBorder="1" applyAlignment="1">
      <alignment horizontal="center" vertical="center" wrapText="1"/>
    </xf>
    <xf numFmtId="0" fontId="25" fillId="8" borderId="2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center" vertical="center" wrapText="1"/>
    </xf>
    <xf numFmtId="49" fontId="9" fillId="6" borderId="5" xfId="106" applyNumberFormat="1" applyFont="1" applyFill="1" applyBorder="1" applyAlignment="1">
      <alignment horizontal="center" vertical="center" wrapText="1"/>
    </xf>
    <xf numFmtId="49" fontId="9" fillId="6" borderId="4" xfId="106" applyNumberFormat="1" applyFont="1" applyFill="1" applyBorder="1" applyAlignment="1">
      <alignment horizontal="center" vertical="center" wrapText="1"/>
    </xf>
    <xf numFmtId="49" fontId="9" fillId="13" borderId="5" xfId="106" applyNumberFormat="1" applyFont="1" applyFill="1" applyBorder="1" applyAlignment="1">
      <alignment horizontal="center" vertical="center" wrapText="1"/>
    </xf>
    <xf numFmtId="49" fontId="9" fillId="13" borderId="6" xfId="106" applyNumberFormat="1" applyFont="1" applyFill="1" applyBorder="1" applyAlignment="1">
      <alignment horizontal="center" vertical="center" wrapText="1"/>
    </xf>
    <xf numFmtId="49" fontId="9" fillId="13" borderId="4" xfId="106" applyNumberFormat="1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49" fontId="9" fillId="9" borderId="5" xfId="106" applyNumberFormat="1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49" fontId="9" fillId="9" borderId="4" xfId="106" applyNumberFormat="1" applyFont="1" applyFill="1" applyBorder="1" applyAlignment="1">
      <alignment horizontal="center" vertical="center" wrapText="1"/>
    </xf>
    <xf numFmtId="0" fontId="24" fillId="5" borderId="5" xfId="128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4" fillId="5" borderId="4" xfId="128" applyFont="1" applyFill="1" applyBorder="1" applyAlignment="1">
      <alignment horizontal="center" vertical="center" wrapText="1"/>
    </xf>
    <xf numFmtId="49" fontId="9" fillId="7" borderId="3" xfId="106" applyNumberFormat="1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4" fillId="0" borderId="11" xfId="106" applyFont="1" applyBorder="1" applyAlignment="1">
      <alignment horizontal="left"/>
    </xf>
    <xf numFmtId="0" fontId="4" fillId="0" borderId="12" xfId="106" applyFont="1" applyBorder="1" applyAlignment="1">
      <alignment horizontal="left"/>
    </xf>
    <xf numFmtId="0" fontId="4" fillId="0" borderId="13" xfId="106" applyFont="1" applyBorder="1" applyAlignment="1">
      <alignment horizontal="left"/>
    </xf>
    <xf numFmtId="0" fontId="25" fillId="8" borderId="24" xfId="128" applyFont="1" applyFill="1" applyBorder="1" applyAlignment="1">
      <alignment horizontal="center" vertical="center" wrapText="1"/>
    </xf>
    <xf numFmtId="0" fontId="25" fillId="8" borderId="6" xfId="128" applyFont="1" applyFill="1" applyBorder="1" applyAlignment="1">
      <alignment horizontal="center" vertical="center" wrapText="1"/>
    </xf>
    <xf numFmtId="0" fontId="25" fillId="8" borderId="25" xfId="128" applyFont="1" applyFill="1" applyBorder="1" applyAlignment="1">
      <alignment horizontal="center" vertical="center" wrapText="1"/>
    </xf>
    <xf numFmtId="0" fontId="25" fillId="8" borderId="21" xfId="128" applyFont="1" applyFill="1" applyBorder="1" applyAlignment="1">
      <alignment horizontal="center" vertical="center" wrapText="1"/>
    </xf>
    <xf numFmtId="0" fontId="25" fillId="8" borderId="22" xfId="128" applyFont="1" applyFill="1" applyBorder="1" applyAlignment="1">
      <alignment horizontal="center" vertical="center" wrapText="1"/>
    </xf>
    <xf numFmtId="0" fontId="25" fillId="8" borderId="23" xfId="128" applyFont="1" applyFill="1" applyBorder="1" applyAlignment="1">
      <alignment horizontal="center" vertical="center" wrapText="1"/>
    </xf>
    <xf numFmtId="0" fontId="6" fillId="12" borderId="2" xfId="106" applyFont="1" applyFill="1" applyBorder="1" applyAlignment="1">
      <alignment horizontal="left" vertical="center"/>
    </xf>
    <xf numFmtId="0" fontId="6" fillId="12" borderId="0" xfId="106" applyFont="1" applyFill="1" applyBorder="1" applyAlignment="1">
      <alignment horizontal="left" vertical="center"/>
    </xf>
    <xf numFmtId="0" fontId="24" fillId="0" borderId="0" xfId="128" applyFont="1" applyAlignment="1">
      <alignment horizontal="left" vertical="center" wrapText="1"/>
    </xf>
    <xf numFmtId="49" fontId="9" fillId="6" borderId="14" xfId="106" applyNumberFormat="1" applyFont="1" applyFill="1" applyBorder="1" applyAlignment="1">
      <alignment horizontal="center" vertical="center" wrapText="1"/>
    </xf>
    <xf numFmtId="49" fontId="9" fillId="6" borderId="7" xfId="106" applyNumberFormat="1" applyFont="1" applyFill="1" applyBorder="1" applyAlignment="1">
      <alignment horizontal="center" vertical="center" wrapText="1"/>
    </xf>
    <xf numFmtId="0" fontId="25" fillId="8" borderId="10" xfId="128" applyFont="1" applyFill="1" applyBorder="1" applyAlignment="1">
      <alignment horizontal="center" vertical="center" wrapText="1"/>
    </xf>
    <xf numFmtId="0" fontId="24" fillId="0" borderId="0" xfId="128" applyFont="1" applyBorder="1" applyAlignment="1">
      <alignment horizontal="left"/>
    </xf>
    <xf numFmtId="0" fontId="24" fillId="0" borderId="5" xfId="128" applyFont="1" applyFill="1" applyBorder="1" applyAlignment="1">
      <alignment horizontal="left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15" xfId="128" applyFont="1" applyFill="1" applyBorder="1" applyAlignment="1" applyProtection="1">
      <alignment horizontal="center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6" fillId="12" borderId="0" xfId="106" applyFont="1" applyFill="1" applyBorder="1" applyAlignment="1">
      <alignment horizontal="center" vertical="center"/>
    </xf>
    <xf numFmtId="0" fontId="0" fillId="0" borderId="0" xfId="128" applyFont="1" applyAlignment="1">
      <alignment horizontal="left" vertical="center" wrapText="1"/>
    </xf>
    <xf numFmtId="0" fontId="20" fillId="8" borderId="3" xfId="128" applyFont="1" applyFill="1" applyBorder="1" applyAlignment="1">
      <alignment horizontal="center" vertical="center" wrapText="1"/>
    </xf>
    <xf numFmtId="0" fontId="0" fillId="0" borderId="0" xfId="128" applyFont="1" applyBorder="1" applyAlignment="1">
      <alignment horizontal="left" vertical="center" wrapText="1"/>
    </xf>
    <xf numFmtId="0" fontId="25" fillId="8" borderId="5" xfId="128" applyFont="1" applyFill="1" applyBorder="1" applyAlignment="1">
      <alignment horizontal="center" vertical="center" wrapText="1"/>
    </xf>
    <xf numFmtId="0" fontId="25" fillId="8" borderId="4" xfId="128" applyFont="1" applyFill="1" applyBorder="1" applyAlignment="1">
      <alignment horizontal="center" vertical="center" wrapText="1"/>
    </xf>
    <xf numFmtId="0" fontId="25" fillId="8" borderId="2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left" vertical="center" wrapText="1"/>
    </xf>
    <xf numFmtId="0" fontId="24" fillId="0" borderId="11" xfId="128" applyFont="1" applyBorder="1" applyAlignment="1">
      <alignment horizontal="left"/>
    </xf>
    <xf numFmtId="0" fontId="24" fillId="0" borderId="12" xfId="128" applyFont="1" applyBorder="1" applyAlignment="1">
      <alignment horizontal="left"/>
    </xf>
    <xf numFmtId="0" fontId="24" fillId="0" borderId="13" xfId="128" applyFont="1" applyBorder="1" applyAlignment="1">
      <alignment horizontal="left"/>
    </xf>
    <xf numFmtId="171" fontId="37" fillId="0" borderId="0" xfId="168" applyNumberFormat="1" applyFont="1" applyBorder="1" applyAlignment="1"/>
  </cellXfs>
  <cellStyles count="3516">
    <cellStyle name="Accent1" xfId="1"/>
    <cellStyle name="Bueno 2" xfId="948"/>
    <cellStyle name="Comma 2" xfId="2"/>
    <cellStyle name="Comma 2 10" xfId="949"/>
    <cellStyle name="Comma 2 10 2" xfId="950"/>
    <cellStyle name="Comma 2 10 2 2" xfId="951"/>
    <cellStyle name="Comma 2 10 3" xfId="952"/>
    <cellStyle name="Comma 2 11" xfId="953"/>
    <cellStyle name="Comma 2 11 2" xfId="954"/>
    <cellStyle name="Comma 2 12" xfId="955"/>
    <cellStyle name="Comma 2 2" xfId="3"/>
    <cellStyle name="Comma 2 2 2" xfId="4"/>
    <cellStyle name="Comma 2 3" xfId="5"/>
    <cellStyle name="Comma 2 3 10" xfId="956"/>
    <cellStyle name="Comma 2 3 2" xfId="199"/>
    <cellStyle name="Comma 2 3 2 2" xfId="328"/>
    <cellStyle name="Comma 2 3 2 2 2" xfId="420"/>
    <cellStyle name="Comma 2 3 2 2 2 2" xfId="590"/>
    <cellStyle name="Comma 2 3 2 2 2 2 2" xfId="957"/>
    <cellStyle name="Comma 2 3 2 2 2 2 2 2" xfId="958"/>
    <cellStyle name="Comma 2 3 2 2 2 2 2 2 2" xfId="959"/>
    <cellStyle name="Comma 2 3 2 2 2 2 2 3" xfId="960"/>
    <cellStyle name="Comma 2 3 2 2 2 2 3" xfId="961"/>
    <cellStyle name="Comma 2 3 2 2 2 2 3 2" xfId="962"/>
    <cellStyle name="Comma 2 3 2 2 2 2 3 2 2" xfId="963"/>
    <cellStyle name="Comma 2 3 2 2 2 2 3 3" xfId="964"/>
    <cellStyle name="Comma 2 3 2 2 2 2 4" xfId="965"/>
    <cellStyle name="Comma 2 3 2 2 2 2 4 2" xfId="966"/>
    <cellStyle name="Comma 2 3 2 2 2 2 5" xfId="967"/>
    <cellStyle name="Comma 2 3 2 2 2 3" xfId="968"/>
    <cellStyle name="Comma 2 3 2 2 2 3 2" xfId="969"/>
    <cellStyle name="Comma 2 3 2 2 2 3 2 2" xfId="970"/>
    <cellStyle name="Comma 2 3 2 2 2 3 3" xfId="971"/>
    <cellStyle name="Comma 2 3 2 2 2 4" xfId="972"/>
    <cellStyle name="Comma 2 3 2 2 2 4 2" xfId="973"/>
    <cellStyle name="Comma 2 3 2 2 2 4 2 2" xfId="974"/>
    <cellStyle name="Comma 2 3 2 2 2 4 3" xfId="975"/>
    <cellStyle name="Comma 2 3 2 2 2 5" xfId="976"/>
    <cellStyle name="Comma 2 3 2 2 2 5 2" xfId="977"/>
    <cellStyle name="Comma 2 3 2 2 2 5 2 2" xfId="978"/>
    <cellStyle name="Comma 2 3 2 2 2 5 3" xfId="979"/>
    <cellStyle name="Comma 2 3 2 2 2 6" xfId="980"/>
    <cellStyle name="Comma 2 3 2 2 2 6 2" xfId="981"/>
    <cellStyle name="Comma 2 3 2 2 2 7" xfId="982"/>
    <cellStyle name="Comma 2 3 2 2 3" xfId="504"/>
    <cellStyle name="Comma 2 3 2 2 3 2" xfId="983"/>
    <cellStyle name="Comma 2 3 2 2 3 2 2" xfId="984"/>
    <cellStyle name="Comma 2 3 2 2 3 2 2 2" xfId="985"/>
    <cellStyle name="Comma 2 3 2 2 3 2 3" xfId="986"/>
    <cellStyle name="Comma 2 3 2 2 3 3" xfId="987"/>
    <cellStyle name="Comma 2 3 2 2 3 3 2" xfId="988"/>
    <cellStyle name="Comma 2 3 2 2 3 3 2 2" xfId="989"/>
    <cellStyle name="Comma 2 3 2 2 3 3 3" xfId="990"/>
    <cellStyle name="Comma 2 3 2 2 3 4" xfId="991"/>
    <cellStyle name="Comma 2 3 2 2 3 4 2" xfId="992"/>
    <cellStyle name="Comma 2 3 2 2 3 5" xfId="993"/>
    <cellStyle name="Comma 2 3 2 2 4" xfId="994"/>
    <cellStyle name="Comma 2 3 2 2 4 2" xfId="995"/>
    <cellStyle name="Comma 2 3 2 2 4 2 2" xfId="996"/>
    <cellStyle name="Comma 2 3 2 2 4 3" xfId="997"/>
    <cellStyle name="Comma 2 3 2 2 5" xfId="998"/>
    <cellStyle name="Comma 2 3 2 2 5 2" xfId="999"/>
    <cellStyle name="Comma 2 3 2 2 5 2 2" xfId="1000"/>
    <cellStyle name="Comma 2 3 2 2 5 3" xfId="1001"/>
    <cellStyle name="Comma 2 3 2 2 6" xfId="1002"/>
    <cellStyle name="Comma 2 3 2 2 6 2" xfId="1003"/>
    <cellStyle name="Comma 2 3 2 2 6 2 2" xfId="1004"/>
    <cellStyle name="Comma 2 3 2 2 6 3" xfId="1005"/>
    <cellStyle name="Comma 2 3 2 2 7" xfId="1006"/>
    <cellStyle name="Comma 2 3 2 2 7 2" xfId="1007"/>
    <cellStyle name="Comma 2 3 2 2 8" xfId="1008"/>
    <cellStyle name="Comma 2 3 2 3" xfId="419"/>
    <cellStyle name="Comma 2 3 2 3 2" xfId="589"/>
    <cellStyle name="Comma 2 3 2 3 2 2" xfId="1009"/>
    <cellStyle name="Comma 2 3 2 3 2 2 2" xfId="1010"/>
    <cellStyle name="Comma 2 3 2 3 2 2 2 2" xfId="1011"/>
    <cellStyle name="Comma 2 3 2 3 2 2 3" xfId="1012"/>
    <cellStyle name="Comma 2 3 2 3 2 3" xfId="1013"/>
    <cellStyle name="Comma 2 3 2 3 2 3 2" xfId="1014"/>
    <cellStyle name="Comma 2 3 2 3 2 3 2 2" xfId="1015"/>
    <cellStyle name="Comma 2 3 2 3 2 3 3" xfId="1016"/>
    <cellStyle name="Comma 2 3 2 3 2 4" xfId="1017"/>
    <cellStyle name="Comma 2 3 2 3 2 4 2" xfId="1018"/>
    <cellStyle name="Comma 2 3 2 3 2 5" xfId="1019"/>
    <cellStyle name="Comma 2 3 2 3 3" xfId="1020"/>
    <cellStyle name="Comma 2 3 2 3 3 2" xfId="1021"/>
    <cellStyle name="Comma 2 3 2 3 3 2 2" xfId="1022"/>
    <cellStyle name="Comma 2 3 2 3 3 3" xfId="1023"/>
    <cellStyle name="Comma 2 3 2 3 4" xfId="1024"/>
    <cellStyle name="Comma 2 3 2 3 4 2" xfId="1025"/>
    <cellStyle name="Comma 2 3 2 3 4 2 2" xfId="1026"/>
    <cellStyle name="Comma 2 3 2 3 4 3" xfId="1027"/>
    <cellStyle name="Comma 2 3 2 3 5" xfId="1028"/>
    <cellStyle name="Comma 2 3 2 3 5 2" xfId="1029"/>
    <cellStyle name="Comma 2 3 2 3 5 2 2" xfId="1030"/>
    <cellStyle name="Comma 2 3 2 3 5 3" xfId="1031"/>
    <cellStyle name="Comma 2 3 2 3 6" xfId="1032"/>
    <cellStyle name="Comma 2 3 2 3 6 2" xfId="1033"/>
    <cellStyle name="Comma 2 3 2 3 7" xfId="1034"/>
    <cellStyle name="Comma 2 3 2 4" xfId="503"/>
    <cellStyle name="Comma 2 3 2 4 2" xfId="1035"/>
    <cellStyle name="Comma 2 3 2 4 2 2" xfId="1036"/>
    <cellStyle name="Comma 2 3 2 4 2 2 2" xfId="1037"/>
    <cellStyle name="Comma 2 3 2 4 2 3" xfId="1038"/>
    <cellStyle name="Comma 2 3 2 4 3" xfId="1039"/>
    <cellStyle name="Comma 2 3 2 4 3 2" xfId="1040"/>
    <cellStyle name="Comma 2 3 2 4 3 2 2" xfId="1041"/>
    <cellStyle name="Comma 2 3 2 4 3 3" xfId="1042"/>
    <cellStyle name="Comma 2 3 2 4 4" xfId="1043"/>
    <cellStyle name="Comma 2 3 2 4 4 2" xfId="1044"/>
    <cellStyle name="Comma 2 3 2 4 5" xfId="1045"/>
    <cellStyle name="Comma 2 3 2 5" xfId="1046"/>
    <cellStyle name="Comma 2 3 2 5 2" xfId="1047"/>
    <cellStyle name="Comma 2 3 2 5 2 2" xfId="1048"/>
    <cellStyle name="Comma 2 3 2 5 3" xfId="1049"/>
    <cellStyle name="Comma 2 3 2 6" xfId="1050"/>
    <cellStyle name="Comma 2 3 2 6 2" xfId="1051"/>
    <cellStyle name="Comma 2 3 2 6 2 2" xfId="1052"/>
    <cellStyle name="Comma 2 3 2 6 3" xfId="1053"/>
    <cellStyle name="Comma 2 3 2 7" xfId="1054"/>
    <cellStyle name="Comma 2 3 2 7 2" xfId="1055"/>
    <cellStyle name="Comma 2 3 2 7 2 2" xfId="1056"/>
    <cellStyle name="Comma 2 3 2 7 3" xfId="1057"/>
    <cellStyle name="Comma 2 3 2 8" xfId="1058"/>
    <cellStyle name="Comma 2 3 2 8 2" xfId="1059"/>
    <cellStyle name="Comma 2 3 2 9" xfId="1060"/>
    <cellStyle name="Comma 2 3 3" xfId="329"/>
    <cellStyle name="Comma 2 3 3 2" xfId="330"/>
    <cellStyle name="Comma 2 3 3 2 2" xfId="422"/>
    <cellStyle name="Comma 2 3 3 2 2 2" xfId="592"/>
    <cellStyle name="Comma 2 3 3 2 2 2 2" xfId="1061"/>
    <cellStyle name="Comma 2 3 3 2 2 2 2 2" xfId="1062"/>
    <cellStyle name="Comma 2 3 3 2 2 2 3" xfId="1063"/>
    <cellStyle name="Comma 2 3 3 2 2 3" xfId="1064"/>
    <cellStyle name="Comma 2 3 3 2 2 3 2" xfId="1065"/>
    <cellStyle name="Comma 2 3 3 2 2 3 2 2" xfId="1066"/>
    <cellStyle name="Comma 2 3 3 2 2 3 3" xfId="1067"/>
    <cellStyle name="Comma 2 3 3 2 2 4" xfId="1068"/>
    <cellStyle name="Comma 2 3 3 2 2 4 2" xfId="1069"/>
    <cellStyle name="Comma 2 3 3 2 2 5" xfId="1070"/>
    <cellStyle name="Comma 2 3 3 2 3" xfId="506"/>
    <cellStyle name="Comma 2 3 3 2 3 2" xfId="1071"/>
    <cellStyle name="Comma 2 3 3 2 3 2 2" xfId="1072"/>
    <cellStyle name="Comma 2 3 3 2 3 3" xfId="1073"/>
    <cellStyle name="Comma 2 3 3 2 4" xfId="1074"/>
    <cellStyle name="Comma 2 3 3 2 4 2" xfId="1075"/>
    <cellStyle name="Comma 2 3 3 2 4 2 2" xfId="1076"/>
    <cellStyle name="Comma 2 3 3 2 4 3" xfId="1077"/>
    <cellStyle name="Comma 2 3 3 2 5" xfId="1078"/>
    <cellStyle name="Comma 2 3 3 2 5 2" xfId="1079"/>
    <cellStyle name="Comma 2 3 3 2 5 2 2" xfId="1080"/>
    <cellStyle name="Comma 2 3 3 2 5 3" xfId="1081"/>
    <cellStyle name="Comma 2 3 3 2 6" xfId="1082"/>
    <cellStyle name="Comma 2 3 3 2 6 2" xfId="1083"/>
    <cellStyle name="Comma 2 3 3 2 7" xfId="1084"/>
    <cellStyle name="Comma 2 3 3 3" xfId="421"/>
    <cellStyle name="Comma 2 3 3 3 2" xfId="591"/>
    <cellStyle name="Comma 2 3 3 3 2 2" xfId="1085"/>
    <cellStyle name="Comma 2 3 3 3 2 2 2" xfId="1086"/>
    <cellStyle name="Comma 2 3 3 3 2 3" xfId="1087"/>
    <cellStyle name="Comma 2 3 3 3 3" xfId="1088"/>
    <cellStyle name="Comma 2 3 3 3 3 2" xfId="1089"/>
    <cellStyle name="Comma 2 3 3 3 3 2 2" xfId="1090"/>
    <cellStyle name="Comma 2 3 3 3 3 3" xfId="1091"/>
    <cellStyle name="Comma 2 3 3 3 4" xfId="1092"/>
    <cellStyle name="Comma 2 3 3 3 4 2" xfId="1093"/>
    <cellStyle name="Comma 2 3 3 3 5" xfId="1094"/>
    <cellStyle name="Comma 2 3 3 4" xfId="505"/>
    <cellStyle name="Comma 2 3 3 4 2" xfId="1095"/>
    <cellStyle name="Comma 2 3 3 4 2 2" xfId="1096"/>
    <cellStyle name="Comma 2 3 3 4 3" xfId="1097"/>
    <cellStyle name="Comma 2 3 3 5" xfId="1098"/>
    <cellStyle name="Comma 2 3 3 5 2" xfId="1099"/>
    <cellStyle name="Comma 2 3 3 5 2 2" xfId="1100"/>
    <cellStyle name="Comma 2 3 3 5 3" xfId="1101"/>
    <cellStyle name="Comma 2 3 3 6" xfId="1102"/>
    <cellStyle name="Comma 2 3 3 6 2" xfId="1103"/>
    <cellStyle name="Comma 2 3 3 6 2 2" xfId="1104"/>
    <cellStyle name="Comma 2 3 3 6 3" xfId="1105"/>
    <cellStyle name="Comma 2 3 3 7" xfId="1106"/>
    <cellStyle name="Comma 2 3 3 7 2" xfId="1107"/>
    <cellStyle name="Comma 2 3 3 8" xfId="1108"/>
    <cellStyle name="Comma 2 3 4" xfId="331"/>
    <cellStyle name="Comma 2 3 4 2" xfId="423"/>
    <cellStyle name="Comma 2 3 4 2 2" xfId="593"/>
    <cellStyle name="Comma 2 3 4 2 2 2" xfId="1109"/>
    <cellStyle name="Comma 2 3 4 2 2 2 2" xfId="1110"/>
    <cellStyle name="Comma 2 3 4 2 2 3" xfId="1111"/>
    <cellStyle name="Comma 2 3 4 2 3" xfId="1112"/>
    <cellStyle name="Comma 2 3 4 2 3 2" xfId="1113"/>
    <cellStyle name="Comma 2 3 4 2 3 2 2" xfId="1114"/>
    <cellStyle name="Comma 2 3 4 2 3 3" xfId="1115"/>
    <cellStyle name="Comma 2 3 4 2 4" xfId="1116"/>
    <cellStyle name="Comma 2 3 4 2 4 2" xfId="1117"/>
    <cellStyle name="Comma 2 3 4 2 5" xfId="1118"/>
    <cellStyle name="Comma 2 3 4 3" xfId="507"/>
    <cellStyle name="Comma 2 3 4 3 2" xfId="1119"/>
    <cellStyle name="Comma 2 3 4 3 2 2" xfId="1120"/>
    <cellStyle name="Comma 2 3 4 3 3" xfId="1121"/>
    <cellStyle name="Comma 2 3 4 4" xfId="1122"/>
    <cellStyle name="Comma 2 3 4 4 2" xfId="1123"/>
    <cellStyle name="Comma 2 3 4 4 2 2" xfId="1124"/>
    <cellStyle name="Comma 2 3 4 4 3" xfId="1125"/>
    <cellStyle name="Comma 2 3 4 5" xfId="1126"/>
    <cellStyle name="Comma 2 3 4 5 2" xfId="1127"/>
    <cellStyle name="Comma 2 3 4 5 2 2" xfId="1128"/>
    <cellStyle name="Comma 2 3 4 5 3" xfId="1129"/>
    <cellStyle name="Comma 2 3 4 6" xfId="1130"/>
    <cellStyle name="Comma 2 3 4 6 2" xfId="1131"/>
    <cellStyle name="Comma 2 3 4 7" xfId="1132"/>
    <cellStyle name="Comma 2 3 5" xfId="418"/>
    <cellStyle name="Comma 2 3 5 2" xfId="588"/>
    <cellStyle name="Comma 2 3 5 2 2" xfId="1133"/>
    <cellStyle name="Comma 2 3 5 2 2 2" xfId="1134"/>
    <cellStyle name="Comma 2 3 5 2 3" xfId="1135"/>
    <cellStyle name="Comma 2 3 5 3" xfId="1136"/>
    <cellStyle name="Comma 2 3 5 3 2" xfId="1137"/>
    <cellStyle name="Comma 2 3 5 3 2 2" xfId="1138"/>
    <cellStyle name="Comma 2 3 5 3 3" xfId="1139"/>
    <cellStyle name="Comma 2 3 5 4" xfId="1140"/>
    <cellStyle name="Comma 2 3 5 4 2" xfId="1141"/>
    <cellStyle name="Comma 2 3 5 5" xfId="1142"/>
    <cellStyle name="Comma 2 3 6" xfId="502"/>
    <cellStyle name="Comma 2 3 6 2" xfId="1143"/>
    <cellStyle name="Comma 2 3 6 2 2" xfId="1144"/>
    <cellStyle name="Comma 2 3 6 3" xfId="1145"/>
    <cellStyle name="Comma 2 3 7" xfId="1146"/>
    <cellStyle name="Comma 2 3 7 2" xfId="1147"/>
    <cellStyle name="Comma 2 3 7 2 2" xfId="1148"/>
    <cellStyle name="Comma 2 3 7 3" xfId="1149"/>
    <cellStyle name="Comma 2 3 8" xfId="1150"/>
    <cellStyle name="Comma 2 3 8 2" xfId="1151"/>
    <cellStyle name="Comma 2 3 8 2 2" xfId="1152"/>
    <cellStyle name="Comma 2 3 8 3" xfId="1153"/>
    <cellStyle name="Comma 2 3 9" xfId="1154"/>
    <cellStyle name="Comma 2 3 9 2" xfId="1155"/>
    <cellStyle name="Comma 2 4" xfId="198"/>
    <cellStyle name="Comma 2 4 2" xfId="332"/>
    <cellStyle name="Comma 2 4 2 2" xfId="425"/>
    <cellStyle name="Comma 2 4 2 2 2" xfId="595"/>
    <cellStyle name="Comma 2 4 2 2 2 2" xfId="1156"/>
    <cellStyle name="Comma 2 4 2 2 2 2 2" xfId="1157"/>
    <cellStyle name="Comma 2 4 2 2 2 2 2 2" xfId="1158"/>
    <cellStyle name="Comma 2 4 2 2 2 2 3" xfId="1159"/>
    <cellStyle name="Comma 2 4 2 2 2 3" xfId="1160"/>
    <cellStyle name="Comma 2 4 2 2 2 3 2" xfId="1161"/>
    <cellStyle name="Comma 2 4 2 2 2 3 2 2" xfId="1162"/>
    <cellStyle name="Comma 2 4 2 2 2 3 3" xfId="1163"/>
    <cellStyle name="Comma 2 4 2 2 2 4" xfId="1164"/>
    <cellStyle name="Comma 2 4 2 2 2 4 2" xfId="1165"/>
    <cellStyle name="Comma 2 4 2 2 2 5" xfId="1166"/>
    <cellStyle name="Comma 2 4 2 2 3" xfId="1167"/>
    <cellStyle name="Comma 2 4 2 2 3 2" xfId="1168"/>
    <cellStyle name="Comma 2 4 2 2 3 2 2" xfId="1169"/>
    <cellStyle name="Comma 2 4 2 2 3 3" xfId="1170"/>
    <cellStyle name="Comma 2 4 2 2 4" xfId="1171"/>
    <cellStyle name="Comma 2 4 2 2 4 2" xfId="1172"/>
    <cellStyle name="Comma 2 4 2 2 4 2 2" xfId="1173"/>
    <cellStyle name="Comma 2 4 2 2 4 3" xfId="1174"/>
    <cellStyle name="Comma 2 4 2 2 5" xfId="1175"/>
    <cellStyle name="Comma 2 4 2 2 5 2" xfId="1176"/>
    <cellStyle name="Comma 2 4 2 2 5 2 2" xfId="1177"/>
    <cellStyle name="Comma 2 4 2 2 5 3" xfId="1178"/>
    <cellStyle name="Comma 2 4 2 2 6" xfId="1179"/>
    <cellStyle name="Comma 2 4 2 2 6 2" xfId="1180"/>
    <cellStyle name="Comma 2 4 2 2 7" xfId="1181"/>
    <cellStyle name="Comma 2 4 2 3" xfId="509"/>
    <cellStyle name="Comma 2 4 2 3 2" xfId="1182"/>
    <cellStyle name="Comma 2 4 2 3 2 2" xfId="1183"/>
    <cellStyle name="Comma 2 4 2 3 2 2 2" xfId="1184"/>
    <cellStyle name="Comma 2 4 2 3 2 3" xfId="1185"/>
    <cellStyle name="Comma 2 4 2 3 3" xfId="1186"/>
    <cellStyle name="Comma 2 4 2 3 3 2" xfId="1187"/>
    <cellStyle name="Comma 2 4 2 3 3 2 2" xfId="1188"/>
    <cellStyle name="Comma 2 4 2 3 3 3" xfId="1189"/>
    <cellStyle name="Comma 2 4 2 3 4" xfId="1190"/>
    <cellStyle name="Comma 2 4 2 3 4 2" xfId="1191"/>
    <cellStyle name="Comma 2 4 2 3 5" xfId="1192"/>
    <cellStyle name="Comma 2 4 2 4" xfId="1193"/>
    <cellStyle name="Comma 2 4 2 4 2" xfId="1194"/>
    <cellStyle name="Comma 2 4 2 4 2 2" xfId="1195"/>
    <cellStyle name="Comma 2 4 2 4 3" xfId="1196"/>
    <cellStyle name="Comma 2 4 2 5" xfId="1197"/>
    <cellStyle name="Comma 2 4 2 5 2" xfId="1198"/>
    <cellStyle name="Comma 2 4 2 5 2 2" xfId="1199"/>
    <cellStyle name="Comma 2 4 2 5 3" xfId="1200"/>
    <cellStyle name="Comma 2 4 2 6" xfId="1201"/>
    <cellStyle name="Comma 2 4 2 6 2" xfId="1202"/>
    <cellStyle name="Comma 2 4 2 6 2 2" xfId="1203"/>
    <cellStyle name="Comma 2 4 2 6 3" xfId="1204"/>
    <cellStyle name="Comma 2 4 2 7" xfId="1205"/>
    <cellStyle name="Comma 2 4 2 7 2" xfId="1206"/>
    <cellStyle name="Comma 2 4 2 8" xfId="1207"/>
    <cellStyle name="Comma 2 4 3" xfId="424"/>
    <cellStyle name="Comma 2 4 3 2" xfId="594"/>
    <cellStyle name="Comma 2 4 3 2 2" xfId="1208"/>
    <cellStyle name="Comma 2 4 3 2 2 2" xfId="1209"/>
    <cellStyle name="Comma 2 4 3 2 2 2 2" xfId="1210"/>
    <cellStyle name="Comma 2 4 3 2 2 3" xfId="1211"/>
    <cellStyle name="Comma 2 4 3 2 3" xfId="1212"/>
    <cellStyle name="Comma 2 4 3 2 3 2" xfId="1213"/>
    <cellStyle name="Comma 2 4 3 2 3 2 2" xfId="1214"/>
    <cellStyle name="Comma 2 4 3 2 3 3" xfId="1215"/>
    <cellStyle name="Comma 2 4 3 2 4" xfId="1216"/>
    <cellStyle name="Comma 2 4 3 2 4 2" xfId="1217"/>
    <cellStyle name="Comma 2 4 3 2 5" xfId="1218"/>
    <cellStyle name="Comma 2 4 3 3" xfId="1219"/>
    <cellStyle name="Comma 2 4 3 3 2" xfId="1220"/>
    <cellStyle name="Comma 2 4 3 3 2 2" xfId="1221"/>
    <cellStyle name="Comma 2 4 3 3 3" xfId="1222"/>
    <cellStyle name="Comma 2 4 3 4" xfId="1223"/>
    <cellStyle name="Comma 2 4 3 4 2" xfId="1224"/>
    <cellStyle name="Comma 2 4 3 4 2 2" xfId="1225"/>
    <cellStyle name="Comma 2 4 3 4 3" xfId="1226"/>
    <cellStyle name="Comma 2 4 3 5" xfId="1227"/>
    <cellStyle name="Comma 2 4 3 5 2" xfId="1228"/>
    <cellStyle name="Comma 2 4 3 5 2 2" xfId="1229"/>
    <cellStyle name="Comma 2 4 3 5 3" xfId="1230"/>
    <cellStyle name="Comma 2 4 3 6" xfId="1231"/>
    <cellStyle name="Comma 2 4 3 6 2" xfId="1232"/>
    <cellStyle name="Comma 2 4 3 7" xfId="1233"/>
    <cellStyle name="Comma 2 4 4" xfId="508"/>
    <cellStyle name="Comma 2 4 4 2" xfId="1234"/>
    <cellStyle name="Comma 2 4 4 2 2" xfId="1235"/>
    <cellStyle name="Comma 2 4 4 2 2 2" xfId="1236"/>
    <cellStyle name="Comma 2 4 4 2 3" xfId="1237"/>
    <cellStyle name="Comma 2 4 4 3" xfId="1238"/>
    <cellStyle name="Comma 2 4 4 3 2" xfId="1239"/>
    <cellStyle name="Comma 2 4 4 3 2 2" xfId="1240"/>
    <cellStyle name="Comma 2 4 4 3 3" xfId="1241"/>
    <cellStyle name="Comma 2 4 4 4" xfId="1242"/>
    <cellStyle name="Comma 2 4 4 4 2" xfId="1243"/>
    <cellStyle name="Comma 2 4 4 5" xfId="1244"/>
    <cellStyle name="Comma 2 4 5" xfId="1245"/>
    <cellStyle name="Comma 2 4 5 2" xfId="1246"/>
    <cellStyle name="Comma 2 4 5 2 2" xfId="1247"/>
    <cellStyle name="Comma 2 4 5 3" xfId="1248"/>
    <cellStyle name="Comma 2 4 6" xfId="1249"/>
    <cellStyle name="Comma 2 4 6 2" xfId="1250"/>
    <cellStyle name="Comma 2 4 6 2 2" xfId="1251"/>
    <cellStyle name="Comma 2 4 6 3" xfId="1252"/>
    <cellStyle name="Comma 2 4 7" xfId="1253"/>
    <cellStyle name="Comma 2 4 7 2" xfId="1254"/>
    <cellStyle name="Comma 2 4 7 2 2" xfId="1255"/>
    <cellStyle name="Comma 2 4 7 3" xfId="1256"/>
    <cellStyle name="Comma 2 4 8" xfId="1257"/>
    <cellStyle name="Comma 2 4 8 2" xfId="1258"/>
    <cellStyle name="Comma 2 4 9" xfId="1259"/>
    <cellStyle name="Comma 2 5" xfId="333"/>
    <cellStyle name="Comma 2 5 2" xfId="334"/>
    <cellStyle name="Comma 2 5 2 2" xfId="427"/>
    <cellStyle name="Comma 2 5 2 2 2" xfId="597"/>
    <cellStyle name="Comma 2 5 2 2 2 2" xfId="1260"/>
    <cellStyle name="Comma 2 5 2 2 2 2 2" xfId="1261"/>
    <cellStyle name="Comma 2 5 2 2 2 3" xfId="1262"/>
    <cellStyle name="Comma 2 5 2 2 3" xfId="1263"/>
    <cellStyle name="Comma 2 5 2 2 3 2" xfId="1264"/>
    <cellStyle name="Comma 2 5 2 2 3 2 2" xfId="1265"/>
    <cellStyle name="Comma 2 5 2 2 3 3" xfId="1266"/>
    <cellStyle name="Comma 2 5 2 2 4" xfId="1267"/>
    <cellStyle name="Comma 2 5 2 2 4 2" xfId="1268"/>
    <cellStyle name="Comma 2 5 2 2 5" xfId="1269"/>
    <cellStyle name="Comma 2 5 2 3" xfId="511"/>
    <cellStyle name="Comma 2 5 2 3 2" xfId="1270"/>
    <cellStyle name="Comma 2 5 2 3 2 2" xfId="1271"/>
    <cellStyle name="Comma 2 5 2 3 3" xfId="1272"/>
    <cellStyle name="Comma 2 5 2 4" xfId="1273"/>
    <cellStyle name="Comma 2 5 2 4 2" xfId="1274"/>
    <cellStyle name="Comma 2 5 2 4 2 2" xfId="1275"/>
    <cellStyle name="Comma 2 5 2 4 3" xfId="1276"/>
    <cellStyle name="Comma 2 5 2 5" xfId="1277"/>
    <cellStyle name="Comma 2 5 2 5 2" xfId="1278"/>
    <cellStyle name="Comma 2 5 2 5 2 2" xfId="1279"/>
    <cellStyle name="Comma 2 5 2 5 3" xfId="1280"/>
    <cellStyle name="Comma 2 5 2 6" xfId="1281"/>
    <cellStyle name="Comma 2 5 2 6 2" xfId="1282"/>
    <cellStyle name="Comma 2 5 2 7" xfId="1283"/>
    <cellStyle name="Comma 2 5 3" xfId="426"/>
    <cellStyle name="Comma 2 5 3 2" xfId="596"/>
    <cellStyle name="Comma 2 5 3 2 2" xfId="1284"/>
    <cellStyle name="Comma 2 5 3 2 2 2" xfId="1285"/>
    <cellStyle name="Comma 2 5 3 2 3" xfId="1286"/>
    <cellStyle name="Comma 2 5 3 3" xfId="1287"/>
    <cellStyle name="Comma 2 5 3 3 2" xfId="1288"/>
    <cellStyle name="Comma 2 5 3 3 2 2" xfId="1289"/>
    <cellStyle name="Comma 2 5 3 3 3" xfId="1290"/>
    <cellStyle name="Comma 2 5 3 4" xfId="1291"/>
    <cellStyle name="Comma 2 5 3 4 2" xfId="1292"/>
    <cellStyle name="Comma 2 5 3 5" xfId="1293"/>
    <cellStyle name="Comma 2 5 4" xfId="510"/>
    <cellStyle name="Comma 2 5 4 2" xfId="1294"/>
    <cellStyle name="Comma 2 5 4 2 2" xfId="1295"/>
    <cellStyle name="Comma 2 5 4 3" xfId="1296"/>
    <cellStyle name="Comma 2 5 5" xfId="1297"/>
    <cellStyle name="Comma 2 5 5 2" xfId="1298"/>
    <cellStyle name="Comma 2 5 5 2 2" xfId="1299"/>
    <cellStyle name="Comma 2 5 5 3" xfId="1300"/>
    <cellStyle name="Comma 2 5 6" xfId="1301"/>
    <cellStyle name="Comma 2 5 6 2" xfId="1302"/>
    <cellStyle name="Comma 2 5 6 2 2" xfId="1303"/>
    <cellStyle name="Comma 2 5 6 3" xfId="1304"/>
    <cellStyle name="Comma 2 5 7" xfId="1305"/>
    <cellStyle name="Comma 2 5 7 2" xfId="1306"/>
    <cellStyle name="Comma 2 5 8" xfId="1307"/>
    <cellStyle name="Comma 2 6" xfId="335"/>
    <cellStyle name="Comma 2 6 2" xfId="428"/>
    <cellStyle name="Comma 2 6 2 2" xfId="598"/>
    <cellStyle name="Comma 2 6 2 2 2" xfId="1308"/>
    <cellStyle name="Comma 2 6 2 2 2 2" xfId="1309"/>
    <cellStyle name="Comma 2 6 2 2 3" xfId="1310"/>
    <cellStyle name="Comma 2 6 2 3" xfId="1311"/>
    <cellStyle name="Comma 2 6 2 3 2" xfId="1312"/>
    <cellStyle name="Comma 2 6 2 3 2 2" xfId="1313"/>
    <cellStyle name="Comma 2 6 2 3 3" xfId="1314"/>
    <cellStyle name="Comma 2 6 2 4" xfId="1315"/>
    <cellStyle name="Comma 2 6 2 4 2" xfId="1316"/>
    <cellStyle name="Comma 2 6 2 5" xfId="1317"/>
    <cellStyle name="Comma 2 6 3" xfId="512"/>
    <cellStyle name="Comma 2 6 3 2" xfId="1318"/>
    <cellStyle name="Comma 2 6 3 2 2" xfId="1319"/>
    <cellStyle name="Comma 2 6 3 3" xfId="1320"/>
    <cellStyle name="Comma 2 6 4" xfId="1321"/>
    <cellStyle name="Comma 2 6 4 2" xfId="1322"/>
    <cellStyle name="Comma 2 6 4 2 2" xfId="1323"/>
    <cellStyle name="Comma 2 6 4 3" xfId="1324"/>
    <cellStyle name="Comma 2 6 5" xfId="1325"/>
    <cellStyle name="Comma 2 6 5 2" xfId="1326"/>
    <cellStyle name="Comma 2 6 5 2 2" xfId="1327"/>
    <cellStyle name="Comma 2 6 5 3" xfId="1328"/>
    <cellStyle name="Comma 2 6 6" xfId="1329"/>
    <cellStyle name="Comma 2 6 6 2" xfId="1330"/>
    <cellStyle name="Comma 2 6 7" xfId="1331"/>
    <cellStyle name="Comma 2 7" xfId="417"/>
    <cellStyle name="Comma 2 7 2" xfId="587"/>
    <cellStyle name="Comma 2 7 2 2" xfId="1332"/>
    <cellStyle name="Comma 2 7 2 2 2" xfId="1333"/>
    <cellStyle name="Comma 2 7 2 3" xfId="1334"/>
    <cellStyle name="Comma 2 7 3" xfId="1335"/>
    <cellStyle name="Comma 2 7 3 2" xfId="1336"/>
    <cellStyle name="Comma 2 7 3 2 2" xfId="1337"/>
    <cellStyle name="Comma 2 7 3 3" xfId="1338"/>
    <cellStyle name="Comma 2 7 4" xfId="1339"/>
    <cellStyle name="Comma 2 7 4 2" xfId="1340"/>
    <cellStyle name="Comma 2 7 5" xfId="1341"/>
    <cellStyle name="Comma 2 8" xfId="501"/>
    <cellStyle name="Comma 2 8 2" xfId="1342"/>
    <cellStyle name="Comma 2 8 2 2" xfId="1343"/>
    <cellStyle name="Comma 2 8 3" xfId="1344"/>
    <cellStyle name="Comma 2 9" xfId="1345"/>
    <cellStyle name="Comma 2 9 2" xfId="1346"/>
    <cellStyle name="Comma 2 9 2 2" xfId="1347"/>
    <cellStyle name="Comma 2 9 3" xfId="1348"/>
    <cellStyle name="Comma 3" xfId="6"/>
    <cellStyle name="Comma 3 2" xfId="7"/>
    <cellStyle name="Comma 3 2 2" xfId="201"/>
    <cellStyle name="Comma 3 2 2 2" xfId="338"/>
    <cellStyle name="Comma 3 2 2 2 2" xfId="430"/>
    <cellStyle name="Comma 3 2 2 2 2 2" xfId="600"/>
    <cellStyle name="Comma 3 2 2 2 2 2 2" xfId="1349"/>
    <cellStyle name="Comma 3 2 2 2 2 2 2 2" xfId="1350"/>
    <cellStyle name="Comma 3 2 2 2 2 2 2 2 2" xfId="1351"/>
    <cellStyle name="Comma 3 2 2 2 2 2 2 3" xfId="1352"/>
    <cellStyle name="Comma 3 2 2 2 2 2 3" xfId="1353"/>
    <cellStyle name="Comma 3 2 2 2 2 2 3 2" xfId="1354"/>
    <cellStyle name="Comma 3 2 2 2 2 2 3 2 2" xfId="1355"/>
    <cellStyle name="Comma 3 2 2 2 2 2 3 3" xfId="1356"/>
    <cellStyle name="Comma 3 2 2 2 2 2 4" xfId="1357"/>
    <cellStyle name="Comma 3 2 2 2 2 2 4 2" xfId="1358"/>
    <cellStyle name="Comma 3 2 2 2 2 2 5" xfId="1359"/>
    <cellStyle name="Comma 3 2 2 2 2 3" xfId="1360"/>
    <cellStyle name="Comma 3 2 2 2 2 3 2" xfId="1361"/>
    <cellStyle name="Comma 3 2 2 2 2 3 2 2" xfId="1362"/>
    <cellStyle name="Comma 3 2 2 2 2 3 3" xfId="1363"/>
    <cellStyle name="Comma 3 2 2 2 2 4" xfId="1364"/>
    <cellStyle name="Comma 3 2 2 2 2 4 2" xfId="1365"/>
    <cellStyle name="Comma 3 2 2 2 2 4 2 2" xfId="1366"/>
    <cellStyle name="Comma 3 2 2 2 2 4 3" xfId="1367"/>
    <cellStyle name="Comma 3 2 2 2 2 5" xfId="1368"/>
    <cellStyle name="Comma 3 2 2 2 2 5 2" xfId="1369"/>
    <cellStyle name="Comma 3 2 2 2 2 5 2 2" xfId="1370"/>
    <cellStyle name="Comma 3 2 2 2 2 5 3" xfId="1371"/>
    <cellStyle name="Comma 3 2 2 2 2 6" xfId="1372"/>
    <cellStyle name="Comma 3 2 2 2 2 6 2" xfId="1373"/>
    <cellStyle name="Comma 3 2 2 2 2 7" xfId="1374"/>
    <cellStyle name="Comma 3 2 2 2 3" xfId="514"/>
    <cellStyle name="Comma 3 2 2 2 3 2" xfId="1375"/>
    <cellStyle name="Comma 3 2 2 2 3 2 2" xfId="1376"/>
    <cellStyle name="Comma 3 2 2 2 3 2 2 2" xfId="1377"/>
    <cellStyle name="Comma 3 2 2 2 3 2 3" xfId="1378"/>
    <cellStyle name="Comma 3 2 2 2 3 3" xfId="1379"/>
    <cellStyle name="Comma 3 2 2 2 3 3 2" xfId="1380"/>
    <cellStyle name="Comma 3 2 2 2 3 3 2 2" xfId="1381"/>
    <cellStyle name="Comma 3 2 2 2 3 3 3" xfId="1382"/>
    <cellStyle name="Comma 3 2 2 2 3 4" xfId="1383"/>
    <cellStyle name="Comma 3 2 2 2 3 4 2" xfId="1384"/>
    <cellStyle name="Comma 3 2 2 2 3 5" xfId="1385"/>
    <cellStyle name="Comma 3 2 2 2 4" xfId="1386"/>
    <cellStyle name="Comma 3 2 2 2 4 2" xfId="1387"/>
    <cellStyle name="Comma 3 2 2 2 4 2 2" xfId="1388"/>
    <cellStyle name="Comma 3 2 2 2 4 3" xfId="1389"/>
    <cellStyle name="Comma 3 2 2 2 5" xfId="1390"/>
    <cellStyle name="Comma 3 2 2 2 5 2" xfId="1391"/>
    <cellStyle name="Comma 3 2 2 2 5 2 2" xfId="1392"/>
    <cellStyle name="Comma 3 2 2 2 5 3" xfId="1393"/>
    <cellStyle name="Comma 3 2 2 2 6" xfId="1394"/>
    <cellStyle name="Comma 3 2 2 2 6 2" xfId="1395"/>
    <cellStyle name="Comma 3 2 2 2 6 2 2" xfId="1396"/>
    <cellStyle name="Comma 3 2 2 2 6 3" xfId="1397"/>
    <cellStyle name="Comma 3 2 2 2 7" xfId="1398"/>
    <cellStyle name="Comma 3 2 2 2 7 2" xfId="1399"/>
    <cellStyle name="Comma 3 2 2 2 8" xfId="1400"/>
    <cellStyle name="Comma 3 2 2 3" xfId="429"/>
    <cellStyle name="Comma 3 2 2 3 2" xfId="599"/>
    <cellStyle name="Comma 3 2 2 3 2 2" xfId="1401"/>
    <cellStyle name="Comma 3 2 2 3 2 2 2" xfId="1402"/>
    <cellStyle name="Comma 3 2 2 3 2 2 2 2" xfId="1403"/>
    <cellStyle name="Comma 3 2 2 3 2 2 3" xfId="1404"/>
    <cellStyle name="Comma 3 2 2 3 2 3" xfId="1405"/>
    <cellStyle name="Comma 3 2 2 3 2 3 2" xfId="1406"/>
    <cellStyle name="Comma 3 2 2 3 2 3 2 2" xfId="1407"/>
    <cellStyle name="Comma 3 2 2 3 2 3 3" xfId="1408"/>
    <cellStyle name="Comma 3 2 2 3 2 4" xfId="1409"/>
    <cellStyle name="Comma 3 2 2 3 2 4 2" xfId="1410"/>
    <cellStyle name="Comma 3 2 2 3 2 5" xfId="1411"/>
    <cellStyle name="Comma 3 2 2 3 3" xfId="1412"/>
    <cellStyle name="Comma 3 2 2 3 3 2" xfId="1413"/>
    <cellStyle name="Comma 3 2 2 3 3 2 2" xfId="1414"/>
    <cellStyle name="Comma 3 2 2 3 3 3" xfId="1415"/>
    <cellStyle name="Comma 3 2 2 3 4" xfId="1416"/>
    <cellStyle name="Comma 3 2 2 3 4 2" xfId="1417"/>
    <cellStyle name="Comma 3 2 2 3 4 2 2" xfId="1418"/>
    <cellStyle name="Comma 3 2 2 3 4 3" xfId="1419"/>
    <cellStyle name="Comma 3 2 2 3 5" xfId="1420"/>
    <cellStyle name="Comma 3 2 2 3 5 2" xfId="1421"/>
    <cellStyle name="Comma 3 2 2 3 5 2 2" xfId="1422"/>
    <cellStyle name="Comma 3 2 2 3 5 3" xfId="1423"/>
    <cellStyle name="Comma 3 2 2 3 6" xfId="1424"/>
    <cellStyle name="Comma 3 2 2 3 6 2" xfId="1425"/>
    <cellStyle name="Comma 3 2 2 3 7" xfId="1426"/>
    <cellStyle name="Comma 3 2 2 4" xfId="513"/>
    <cellStyle name="Comma 3 2 2 4 2" xfId="1427"/>
    <cellStyle name="Comma 3 2 2 4 2 2" xfId="1428"/>
    <cellStyle name="Comma 3 2 2 4 2 2 2" xfId="1429"/>
    <cellStyle name="Comma 3 2 2 4 2 3" xfId="1430"/>
    <cellStyle name="Comma 3 2 2 4 3" xfId="1431"/>
    <cellStyle name="Comma 3 2 2 4 3 2" xfId="1432"/>
    <cellStyle name="Comma 3 2 2 4 3 2 2" xfId="1433"/>
    <cellStyle name="Comma 3 2 2 4 3 3" xfId="1434"/>
    <cellStyle name="Comma 3 2 2 4 4" xfId="1435"/>
    <cellStyle name="Comma 3 2 2 4 4 2" xfId="1436"/>
    <cellStyle name="Comma 3 2 2 4 5" xfId="1437"/>
    <cellStyle name="Comma 3 2 2 5" xfId="1438"/>
    <cellStyle name="Comma 3 2 2 5 2" xfId="1439"/>
    <cellStyle name="Comma 3 2 2 5 2 2" xfId="1440"/>
    <cellStyle name="Comma 3 2 2 5 3" xfId="1441"/>
    <cellStyle name="Comma 3 2 2 6" xfId="1442"/>
    <cellStyle name="Comma 3 2 2 6 2" xfId="1443"/>
    <cellStyle name="Comma 3 2 2 6 2 2" xfId="1444"/>
    <cellStyle name="Comma 3 2 2 6 3" xfId="1445"/>
    <cellStyle name="Comma 3 2 2 7" xfId="1446"/>
    <cellStyle name="Comma 3 2 2 7 2" xfId="1447"/>
    <cellStyle name="Comma 3 2 2 7 2 2" xfId="1448"/>
    <cellStyle name="Comma 3 2 2 7 3" xfId="1449"/>
    <cellStyle name="Comma 3 2 2 8" xfId="1450"/>
    <cellStyle name="Comma 3 2 2 8 2" xfId="1451"/>
    <cellStyle name="Comma 3 2 2 9" xfId="1452"/>
    <cellStyle name="Comma 3 2 3" xfId="235"/>
    <cellStyle name="Comma 3 2 3 2" xfId="340"/>
    <cellStyle name="Comma 3 2 3 2 2" xfId="432"/>
    <cellStyle name="Comma 3 2 3 2 2 2" xfId="602"/>
    <cellStyle name="Comma 3 2 3 2 3" xfId="516"/>
    <cellStyle name="Comma 3 2 3 3" xfId="431"/>
    <cellStyle name="Comma 3 2 3 3 2" xfId="601"/>
    <cellStyle name="Comma 3 2 3 4" xfId="515"/>
    <cellStyle name="Comma 3 2 3 5" xfId="1453"/>
    <cellStyle name="Comma 3 2 3 6" xfId="339"/>
    <cellStyle name="Comma 3 2 4" xfId="173"/>
    <cellStyle name="Comma 3 2 4 2" xfId="835"/>
    <cellStyle name="Comma 3 2 4 3" xfId="674"/>
    <cellStyle name="Comma 3 2 5" xfId="673"/>
    <cellStyle name="Comma 3 2 5 2" xfId="834"/>
    <cellStyle name="Comma 3 2 6" xfId="337"/>
    <cellStyle name="Comma 3 3" xfId="200"/>
    <cellStyle name="Comma 3 3 2" xfId="341"/>
    <cellStyle name="Comma 3 3 2 2" xfId="434"/>
    <cellStyle name="Comma 3 3 2 2 2" xfId="604"/>
    <cellStyle name="Comma 3 3 2 2 2 2" xfId="1454"/>
    <cellStyle name="Comma 3 3 2 2 2 2 2" xfId="1455"/>
    <cellStyle name="Comma 3 3 2 2 2 2 2 2" xfId="1456"/>
    <cellStyle name="Comma 3 3 2 2 2 2 3" xfId="1457"/>
    <cellStyle name="Comma 3 3 2 2 2 3" xfId="1458"/>
    <cellStyle name="Comma 3 3 2 2 2 3 2" xfId="1459"/>
    <cellStyle name="Comma 3 3 2 2 2 3 2 2" xfId="1460"/>
    <cellStyle name="Comma 3 3 2 2 2 3 3" xfId="1461"/>
    <cellStyle name="Comma 3 3 2 2 2 4" xfId="1462"/>
    <cellStyle name="Comma 3 3 2 2 2 4 2" xfId="1463"/>
    <cellStyle name="Comma 3 3 2 2 2 5" xfId="1464"/>
    <cellStyle name="Comma 3 3 2 2 3" xfId="1465"/>
    <cellStyle name="Comma 3 3 2 2 3 2" xfId="1466"/>
    <cellStyle name="Comma 3 3 2 2 3 2 2" xfId="1467"/>
    <cellStyle name="Comma 3 3 2 2 3 3" xfId="1468"/>
    <cellStyle name="Comma 3 3 2 2 4" xfId="1469"/>
    <cellStyle name="Comma 3 3 2 2 4 2" xfId="1470"/>
    <cellStyle name="Comma 3 3 2 2 4 2 2" xfId="1471"/>
    <cellStyle name="Comma 3 3 2 2 4 3" xfId="1472"/>
    <cellStyle name="Comma 3 3 2 2 5" xfId="1473"/>
    <cellStyle name="Comma 3 3 2 2 5 2" xfId="1474"/>
    <cellStyle name="Comma 3 3 2 2 5 2 2" xfId="1475"/>
    <cellStyle name="Comma 3 3 2 2 5 3" xfId="1476"/>
    <cellStyle name="Comma 3 3 2 2 6" xfId="1477"/>
    <cellStyle name="Comma 3 3 2 2 6 2" xfId="1478"/>
    <cellStyle name="Comma 3 3 2 2 7" xfId="1479"/>
    <cellStyle name="Comma 3 3 2 3" xfId="518"/>
    <cellStyle name="Comma 3 3 2 3 2" xfId="1480"/>
    <cellStyle name="Comma 3 3 2 3 2 2" xfId="1481"/>
    <cellStyle name="Comma 3 3 2 3 2 2 2" xfId="1482"/>
    <cellStyle name="Comma 3 3 2 3 2 3" xfId="1483"/>
    <cellStyle name="Comma 3 3 2 3 3" xfId="1484"/>
    <cellStyle name="Comma 3 3 2 3 3 2" xfId="1485"/>
    <cellStyle name="Comma 3 3 2 3 3 2 2" xfId="1486"/>
    <cellStyle name="Comma 3 3 2 3 3 3" xfId="1487"/>
    <cellStyle name="Comma 3 3 2 3 4" xfId="1488"/>
    <cellStyle name="Comma 3 3 2 3 4 2" xfId="1489"/>
    <cellStyle name="Comma 3 3 2 3 5" xfId="1490"/>
    <cellStyle name="Comma 3 3 2 4" xfId="1491"/>
    <cellStyle name="Comma 3 3 2 4 2" xfId="1492"/>
    <cellStyle name="Comma 3 3 2 4 2 2" xfId="1493"/>
    <cellStyle name="Comma 3 3 2 4 3" xfId="1494"/>
    <cellStyle name="Comma 3 3 2 5" xfId="1495"/>
    <cellStyle name="Comma 3 3 2 5 2" xfId="1496"/>
    <cellStyle name="Comma 3 3 2 5 2 2" xfId="1497"/>
    <cellStyle name="Comma 3 3 2 5 3" xfId="1498"/>
    <cellStyle name="Comma 3 3 2 6" xfId="1499"/>
    <cellStyle name="Comma 3 3 2 6 2" xfId="1500"/>
    <cellStyle name="Comma 3 3 2 6 2 2" xfId="1501"/>
    <cellStyle name="Comma 3 3 2 6 3" xfId="1502"/>
    <cellStyle name="Comma 3 3 2 7" xfId="1503"/>
    <cellStyle name="Comma 3 3 2 7 2" xfId="1504"/>
    <cellStyle name="Comma 3 3 2 8" xfId="1505"/>
    <cellStyle name="Comma 3 3 3" xfId="433"/>
    <cellStyle name="Comma 3 3 3 2" xfId="603"/>
    <cellStyle name="Comma 3 3 3 2 2" xfId="1506"/>
    <cellStyle name="Comma 3 3 3 2 2 2" xfId="1507"/>
    <cellStyle name="Comma 3 3 3 2 2 2 2" xfId="1508"/>
    <cellStyle name="Comma 3 3 3 2 2 3" xfId="1509"/>
    <cellStyle name="Comma 3 3 3 2 3" xfId="1510"/>
    <cellStyle name="Comma 3 3 3 2 3 2" xfId="1511"/>
    <cellStyle name="Comma 3 3 3 2 3 2 2" xfId="1512"/>
    <cellStyle name="Comma 3 3 3 2 3 3" xfId="1513"/>
    <cellStyle name="Comma 3 3 3 2 4" xfId="1514"/>
    <cellStyle name="Comma 3 3 3 2 4 2" xfId="1515"/>
    <cellStyle name="Comma 3 3 3 2 5" xfId="1516"/>
    <cellStyle name="Comma 3 3 3 3" xfId="1517"/>
    <cellStyle name="Comma 3 3 3 3 2" xfId="1518"/>
    <cellStyle name="Comma 3 3 3 3 2 2" xfId="1519"/>
    <cellStyle name="Comma 3 3 3 3 3" xfId="1520"/>
    <cellStyle name="Comma 3 3 3 4" xfId="1521"/>
    <cellStyle name="Comma 3 3 3 4 2" xfId="1522"/>
    <cellStyle name="Comma 3 3 3 4 2 2" xfId="1523"/>
    <cellStyle name="Comma 3 3 3 4 3" xfId="1524"/>
    <cellStyle name="Comma 3 3 3 5" xfId="1525"/>
    <cellStyle name="Comma 3 3 3 5 2" xfId="1526"/>
    <cellStyle name="Comma 3 3 3 5 2 2" xfId="1527"/>
    <cellStyle name="Comma 3 3 3 5 3" xfId="1528"/>
    <cellStyle name="Comma 3 3 3 6" xfId="1529"/>
    <cellStyle name="Comma 3 3 3 6 2" xfId="1530"/>
    <cellStyle name="Comma 3 3 3 7" xfId="1531"/>
    <cellStyle name="Comma 3 3 4" xfId="517"/>
    <cellStyle name="Comma 3 3 4 2" xfId="1532"/>
    <cellStyle name="Comma 3 3 4 2 2" xfId="1533"/>
    <cellStyle name="Comma 3 3 4 2 2 2" xfId="1534"/>
    <cellStyle name="Comma 3 3 4 2 3" xfId="1535"/>
    <cellStyle name="Comma 3 3 4 3" xfId="1536"/>
    <cellStyle name="Comma 3 3 4 3 2" xfId="1537"/>
    <cellStyle name="Comma 3 3 4 3 2 2" xfId="1538"/>
    <cellStyle name="Comma 3 3 4 3 3" xfId="1539"/>
    <cellStyle name="Comma 3 3 4 4" xfId="1540"/>
    <cellStyle name="Comma 3 3 4 4 2" xfId="1541"/>
    <cellStyle name="Comma 3 3 4 5" xfId="1542"/>
    <cellStyle name="Comma 3 3 5" xfId="1543"/>
    <cellStyle name="Comma 3 3 5 2" xfId="1544"/>
    <cellStyle name="Comma 3 3 5 2 2" xfId="1545"/>
    <cellStyle name="Comma 3 3 5 3" xfId="1546"/>
    <cellStyle name="Comma 3 3 6" xfId="1547"/>
    <cellStyle name="Comma 3 3 6 2" xfId="1548"/>
    <cellStyle name="Comma 3 3 6 2 2" xfId="1549"/>
    <cellStyle name="Comma 3 3 6 3" xfId="1550"/>
    <cellStyle name="Comma 3 3 7" xfId="1551"/>
    <cellStyle name="Comma 3 3 7 2" xfId="1552"/>
    <cellStyle name="Comma 3 3 7 2 2" xfId="1553"/>
    <cellStyle name="Comma 3 3 7 3" xfId="1554"/>
    <cellStyle name="Comma 3 3 8" xfId="1555"/>
    <cellStyle name="Comma 3 3 8 2" xfId="1556"/>
    <cellStyle name="Comma 3 3 9" xfId="1557"/>
    <cellStyle name="Comma 3 4" xfId="234"/>
    <cellStyle name="Comma 3 4 2" xfId="343"/>
    <cellStyle name="Comma 3 4 2 2" xfId="436"/>
    <cellStyle name="Comma 3 4 2 2 2" xfId="606"/>
    <cellStyle name="Comma 3 4 2 3" xfId="520"/>
    <cellStyle name="Comma 3 4 3" xfId="435"/>
    <cellStyle name="Comma 3 4 3 2" xfId="605"/>
    <cellStyle name="Comma 3 4 4" xfId="519"/>
    <cellStyle name="Comma 3 4 5" xfId="1558"/>
    <cellStyle name="Comma 3 4 6" xfId="342"/>
    <cellStyle name="Comma 3 5" xfId="172"/>
    <cellStyle name="Comma 3 5 2" xfId="836"/>
    <cellStyle name="Comma 3 5 3" xfId="675"/>
    <cellStyle name="Comma 3 6" xfId="672"/>
    <cellStyle name="Comma 3 6 2" xfId="833"/>
    <cellStyle name="Comma 3 7" xfId="336"/>
    <cellStyle name="Currency 2" xfId="8"/>
    <cellStyle name="Currency 2 2" xfId="9"/>
    <cellStyle name="Currency 3" xfId="10"/>
    <cellStyle name="Currency 3 2" xfId="11"/>
    <cellStyle name="Énfasis1 2" xfId="12"/>
    <cellStyle name="Énfasis1 3" xfId="13"/>
    <cellStyle name="Énfasis1 4" xfId="755"/>
    <cellStyle name="Énfasis1 5" xfId="345"/>
    <cellStyle name="Euro" xfId="14"/>
    <cellStyle name="Euro 2" xfId="15"/>
    <cellStyle name="Euro 2 2" xfId="16"/>
    <cellStyle name="Euro 2 2 2" xfId="757"/>
    <cellStyle name="Euro 2 3" xfId="756"/>
    <cellStyle name="Euro 3" xfId="17"/>
    <cellStyle name="Euro 4" xfId="18"/>
    <cellStyle name="Euro 4 2" xfId="758"/>
    <cellStyle name="Euro 5" xfId="19"/>
    <cellStyle name="Excel Built-in Normal" xfId="20"/>
    <cellStyle name="Excel Built-in Normal 2" xfId="299"/>
    <cellStyle name="Hipervínculo 2" xfId="21"/>
    <cellStyle name="Hipervínculo 2 2" xfId="22"/>
    <cellStyle name="Hipervínculo 3" xfId="23"/>
    <cellStyle name="Millares" xfId="24" builtinId="3"/>
    <cellStyle name="Millares [0] 2" xfId="300"/>
    <cellStyle name="Millares [0] 2 2" xfId="319"/>
    <cellStyle name="Millares [0] 2 2 2" xfId="3474"/>
    <cellStyle name="Millares [0] 2 2 3" xfId="3504"/>
    <cellStyle name="Millares [0] 2 3" xfId="325"/>
    <cellStyle name="Millares [0] 2 4" xfId="3486"/>
    <cellStyle name="Millares [0] 3" xfId="945"/>
    <cellStyle name="Millares [0] 3 2" xfId="3511"/>
    <cellStyle name="Millares [0] 3 3" xfId="3495"/>
    <cellStyle name="Millares [0] 4" xfId="3499"/>
    <cellStyle name="Millares [0] 5" xfId="3482"/>
    <cellStyle name="Millares 10" xfId="25"/>
    <cellStyle name="Millares 10 2" xfId="26"/>
    <cellStyle name="Millares 10 2 2" xfId="27"/>
    <cellStyle name="Millares 10 3" xfId="28"/>
    <cellStyle name="Millares 10 3 2" xfId="760"/>
    <cellStyle name="Millares 10 4" xfId="759"/>
    <cellStyle name="Millares 10 5" xfId="3506"/>
    <cellStyle name="Millares 10 6" xfId="323"/>
    <cellStyle name="Millares 10 6 2" xfId="3478"/>
    <cellStyle name="Millares 11" xfId="29"/>
    <cellStyle name="Millares 11 2" xfId="30"/>
    <cellStyle name="Millares 11 2 2" xfId="31"/>
    <cellStyle name="Millares 11 2 2 2" xfId="203"/>
    <cellStyle name="Millares 11 2 2 2 2" xfId="267"/>
    <cellStyle name="Millares 11 2 2 2 2 2" xfId="680"/>
    <cellStyle name="Millares 11 2 2 2 2 2 2" xfId="841"/>
    <cellStyle name="Millares 11 2 2 2 2 3" xfId="820"/>
    <cellStyle name="Millares 11 2 2 2 2 4" xfId="607"/>
    <cellStyle name="Millares 11 2 2 2 3" xfId="679"/>
    <cellStyle name="Millares 11 2 2 2 3 2" xfId="840"/>
    <cellStyle name="Millares 11 2 2 2 4" xfId="793"/>
    <cellStyle name="Millares 11 2 2 2 5" xfId="1561"/>
    <cellStyle name="Millares 11 2 2 2 6" xfId="437"/>
    <cellStyle name="Millares 11 2 2 3" xfId="238"/>
    <cellStyle name="Millares 11 2 2 3 2" xfId="681"/>
    <cellStyle name="Millares 11 2 2 3 2 2" xfId="842"/>
    <cellStyle name="Millares 11 2 2 3 3" xfId="806"/>
    <cellStyle name="Millares 11 2 2 3 4" xfId="1562"/>
    <cellStyle name="Millares 11 2 2 3 5" xfId="521"/>
    <cellStyle name="Millares 11 2 2 4" xfId="176"/>
    <cellStyle name="Millares 11 2 2 4 2" xfId="843"/>
    <cellStyle name="Millares 11 2 2 4 3" xfId="682"/>
    <cellStyle name="Millares 11 2 2 5" xfId="678"/>
    <cellStyle name="Millares 11 2 2 5 2" xfId="839"/>
    <cellStyle name="Millares 11 2 2 6" xfId="761"/>
    <cellStyle name="Millares 11 2 2 6 2" xfId="921"/>
    <cellStyle name="Millares 11 2 2 7" xfId="779"/>
    <cellStyle name="Millares 11 2 2 8" xfId="1560"/>
    <cellStyle name="Millares 11 2 2 9" xfId="349"/>
    <cellStyle name="Millares 11 2 3" xfId="32"/>
    <cellStyle name="Millares 11 2 3 2" xfId="350"/>
    <cellStyle name="Millares 11 2 3 2 2" xfId="439"/>
    <cellStyle name="Millares 11 2 3 2 2 2" xfId="609"/>
    <cellStyle name="Millares 11 2 3 2 2 2 2" xfId="1563"/>
    <cellStyle name="Millares 11 2 3 2 2 2 2 2" xfId="1564"/>
    <cellStyle name="Millares 11 2 3 2 2 2 2 2 2" xfId="1565"/>
    <cellStyle name="Millares 11 2 3 2 2 2 2 3" xfId="1566"/>
    <cellStyle name="Millares 11 2 3 2 2 2 3" xfId="1567"/>
    <cellStyle name="Millares 11 2 3 2 2 2 3 2" xfId="1568"/>
    <cellStyle name="Millares 11 2 3 2 2 2 3 2 2" xfId="1569"/>
    <cellStyle name="Millares 11 2 3 2 2 2 3 3" xfId="1570"/>
    <cellStyle name="Millares 11 2 3 2 2 2 4" xfId="1571"/>
    <cellStyle name="Millares 11 2 3 2 2 2 4 2" xfId="1572"/>
    <cellStyle name="Millares 11 2 3 2 2 2 5" xfId="1573"/>
    <cellStyle name="Millares 11 2 3 2 2 3" xfId="1574"/>
    <cellStyle name="Millares 11 2 3 2 2 3 2" xfId="1575"/>
    <cellStyle name="Millares 11 2 3 2 2 3 2 2" xfId="1576"/>
    <cellStyle name="Millares 11 2 3 2 2 3 3" xfId="1577"/>
    <cellStyle name="Millares 11 2 3 2 2 4" xfId="1578"/>
    <cellStyle name="Millares 11 2 3 2 2 4 2" xfId="1579"/>
    <cellStyle name="Millares 11 2 3 2 2 4 2 2" xfId="1580"/>
    <cellStyle name="Millares 11 2 3 2 2 4 3" xfId="1581"/>
    <cellStyle name="Millares 11 2 3 2 2 5" xfId="1582"/>
    <cellStyle name="Millares 11 2 3 2 2 5 2" xfId="1583"/>
    <cellStyle name="Millares 11 2 3 2 2 5 2 2" xfId="1584"/>
    <cellStyle name="Millares 11 2 3 2 2 5 3" xfId="1585"/>
    <cellStyle name="Millares 11 2 3 2 2 6" xfId="1586"/>
    <cellStyle name="Millares 11 2 3 2 2 6 2" xfId="1587"/>
    <cellStyle name="Millares 11 2 3 2 2 7" xfId="1588"/>
    <cellStyle name="Millares 11 2 3 2 3" xfId="523"/>
    <cellStyle name="Millares 11 2 3 2 3 2" xfId="1589"/>
    <cellStyle name="Millares 11 2 3 2 3 2 2" xfId="1590"/>
    <cellStyle name="Millares 11 2 3 2 3 2 2 2" xfId="1591"/>
    <cellStyle name="Millares 11 2 3 2 3 2 3" xfId="1592"/>
    <cellStyle name="Millares 11 2 3 2 3 3" xfId="1593"/>
    <cellStyle name="Millares 11 2 3 2 3 3 2" xfId="1594"/>
    <cellStyle name="Millares 11 2 3 2 3 3 2 2" xfId="1595"/>
    <cellStyle name="Millares 11 2 3 2 3 3 3" xfId="1596"/>
    <cellStyle name="Millares 11 2 3 2 3 4" xfId="1597"/>
    <cellStyle name="Millares 11 2 3 2 3 4 2" xfId="1598"/>
    <cellStyle name="Millares 11 2 3 2 3 5" xfId="1599"/>
    <cellStyle name="Millares 11 2 3 2 4" xfId="1600"/>
    <cellStyle name="Millares 11 2 3 2 4 2" xfId="1601"/>
    <cellStyle name="Millares 11 2 3 2 4 2 2" xfId="1602"/>
    <cellStyle name="Millares 11 2 3 2 4 3" xfId="1603"/>
    <cellStyle name="Millares 11 2 3 2 5" xfId="1604"/>
    <cellStyle name="Millares 11 2 3 2 5 2" xfId="1605"/>
    <cellStyle name="Millares 11 2 3 2 5 2 2" xfId="1606"/>
    <cellStyle name="Millares 11 2 3 2 5 3" xfId="1607"/>
    <cellStyle name="Millares 11 2 3 2 6" xfId="1608"/>
    <cellStyle name="Millares 11 2 3 2 6 2" xfId="1609"/>
    <cellStyle name="Millares 11 2 3 2 6 2 2" xfId="1610"/>
    <cellStyle name="Millares 11 2 3 2 6 3" xfId="1611"/>
    <cellStyle name="Millares 11 2 3 2 7" xfId="1612"/>
    <cellStyle name="Millares 11 2 3 2 7 2" xfId="1613"/>
    <cellStyle name="Millares 11 2 3 2 8" xfId="1614"/>
    <cellStyle name="Millares 11 2 3 3" xfId="438"/>
    <cellStyle name="Millares 11 2 3 3 2" xfId="608"/>
    <cellStyle name="Millares 11 2 3 3 2 2" xfId="1615"/>
    <cellStyle name="Millares 11 2 3 3 2 2 2" xfId="1616"/>
    <cellStyle name="Millares 11 2 3 3 2 2 2 2" xfId="1617"/>
    <cellStyle name="Millares 11 2 3 3 2 2 3" xfId="1618"/>
    <cellStyle name="Millares 11 2 3 3 2 3" xfId="1619"/>
    <cellStyle name="Millares 11 2 3 3 2 3 2" xfId="1620"/>
    <cellStyle name="Millares 11 2 3 3 2 3 2 2" xfId="1621"/>
    <cellStyle name="Millares 11 2 3 3 2 3 3" xfId="1622"/>
    <cellStyle name="Millares 11 2 3 3 2 4" xfId="1623"/>
    <cellStyle name="Millares 11 2 3 3 2 4 2" xfId="1624"/>
    <cellStyle name="Millares 11 2 3 3 2 5" xfId="1625"/>
    <cellStyle name="Millares 11 2 3 3 3" xfId="1626"/>
    <cellStyle name="Millares 11 2 3 3 3 2" xfId="1627"/>
    <cellStyle name="Millares 11 2 3 3 3 2 2" xfId="1628"/>
    <cellStyle name="Millares 11 2 3 3 3 3" xfId="1629"/>
    <cellStyle name="Millares 11 2 3 3 4" xfId="1630"/>
    <cellStyle name="Millares 11 2 3 3 4 2" xfId="1631"/>
    <cellStyle name="Millares 11 2 3 3 4 2 2" xfId="1632"/>
    <cellStyle name="Millares 11 2 3 3 4 3" xfId="1633"/>
    <cellStyle name="Millares 11 2 3 3 5" xfId="1634"/>
    <cellStyle name="Millares 11 2 3 3 5 2" xfId="1635"/>
    <cellStyle name="Millares 11 2 3 3 5 2 2" xfId="1636"/>
    <cellStyle name="Millares 11 2 3 3 5 3" xfId="1637"/>
    <cellStyle name="Millares 11 2 3 3 6" xfId="1638"/>
    <cellStyle name="Millares 11 2 3 3 6 2" xfId="1639"/>
    <cellStyle name="Millares 11 2 3 3 7" xfId="1640"/>
    <cellStyle name="Millares 11 2 3 4" xfId="522"/>
    <cellStyle name="Millares 11 2 3 4 2" xfId="1641"/>
    <cellStyle name="Millares 11 2 3 4 2 2" xfId="1642"/>
    <cellStyle name="Millares 11 2 3 4 2 2 2" xfId="1643"/>
    <cellStyle name="Millares 11 2 3 4 2 3" xfId="1644"/>
    <cellStyle name="Millares 11 2 3 4 3" xfId="1645"/>
    <cellStyle name="Millares 11 2 3 4 3 2" xfId="1646"/>
    <cellStyle name="Millares 11 2 3 4 3 2 2" xfId="1647"/>
    <cellStyle name="Millares 11 2 3 4 3 3" xfId="1648"/>
    <cellStyle name="Millares 11 2 3 4 4" xfId="1649"/>
    <cellStyle name="Millares 11 2 3 4 4 2" xfId="1650"/>
    <cellStyle name="Millares 11 2 3 4 5" xfId="1651"/>
    <cellStyle name="Millares 11 2 3 5" xfId="1652"/>
    <cellStyle name="Millares 11 2 3 5 2" xfId="1653"/>
    <cellStyle name="Millares 11 2 3 5 2 2" xfId="1654"/>
    <cellStyle name="Millares 11 2 3 5 3" xfId="1655"/>
    <cellStyle name="Millares 11 2 3 6" xfId="1656"/>
    <cellStyle name="Millares 11 2 3 6 2" xfId="1657"/>
    <cellStyle name="Millares 11 2 3 6 2 2" xfId="1658"/>
    <cellStyle name="Millares 11 2 3 6 3" xfId="1659"/>
    <cellStyle name="Millares 11 2 3 7" xfId="1660"/>
    <cellStyle name="Millares 11 2 3 7 2" xfId="1661"/>
    <cellStyle name="Millares 11 2 3 7 2 2" xfId="1662"/>
    <cellStyle name="Millares 11 2 3 7 3" xfId="1663"/>
    <cellStyle name="Millares 11 2 3 8" xfId="1664"/>
    <cellStyle name="Millares 11 2 3 8 2" xfId="1665"/>
    <cellStyle name="Millares 11 2 3 9" xfId="1666"/>
    <cellStyle name="Millares 11 2 4" xfId="237"/>
    <cellStyle name="Millares 11 2 4 2" xfId="352"/>
    <cellStyle name="Millares 11 2 4 2 2" xfId="441"/>
    <cellStyle name="Millares 11 2 4 2 2 2" xfId="611"/>
    <cellStyle name="Millares 11 2 4 2 3" xfId="525"/>
    <cellStyle name="Millares 11 2 4 3" xfId="440"/>
    <cellStyle name="Millares 11 2 4 3 2" xfId="610"/>
    <cellStyle name="Millares 11 2 4 4" xfId="524"/>
    <cellStyle name="Millares 11 2 4 5" xfId="1667"/>
    <cellStyle name="Millares 11 2 4 6" xfId="351"/>
    <cellStyle name="Millares 11 2 5" xfId="175"/>
    <cellStyle name="Millares 11 2 5 2" xfId="844"/>
    <cellStyle name="Millares 11 2 5 3" xfId="683"/>
    <cellStyle name="Millares 11 2 6" xfId="677"/>
    <cellStyle name="Millares 11 2 6 2" xfId="838"/>
    <cellStyle name="Millares 11 2 7" xfId="348"/>
    <cellStyle name="Millares 11 3" xfId="202"/>
    <cellStyle name="Millares 11 3 2" xfId="353"/>
    <cellStyle name="Millares 11 3 2 2" xfId="443"/>
    <cellStyle name="Millares 11 3 2 2 2" xfId="613"/>
    <cellStyle name="Millares 11 3 2 2 2 2" xfId="1668"/>
    <cellStyle name="Millares 11 3 2 2 2 2 2" xfId="1669"/>
    <cellStyle name="Millares 11 3 2 2 2 2 2 2" xfId="1670"/>
    <cellStyle name="Millares 11 3 2 2 2 2 3" xfId="1671"/>
    <cellStyle name="Millares 11 3 2 2 2 3" xfId="1672"/>
    <cellStyle name="Millares 11 3 2 2 2 3 2" xfId="1673"/>
    <cellStyle name="Millares 11 3 2 2 2 3 2 2" xfId="1674"/>
    <cellStyle name="Millares 11 3 2 2 2 3 3" xfId="1675"/>
    <cellStyle name="Millares 11 3 2 2 2 4" xfId="1676"/>
    <cellStyle name="Millares 11 3 2 2 2 4 2" xfId="1677"/>
    <cellStyle name="Millares 11 3 2 2 2 5" xfId="1678"/>
    <cellStyle name="Millares 11 3 2 2 3" xfId="1679"/>
    <cellStyle name="Millares 11 3 2 2 3 2" xfId="1680"/>
    <cellStyle name="Millares 11 3 2 2 3 2 2" xfId="1681"/>
    <cellStyle name="Millares 11 3 2 2 3 3" xfId="1682"/>
    <cellStyle name="Millares 11 3 2 2 4" xfId="1683"/>
    <cellStyle name="Millares 11 3 2 2 4 2" xfId="1684"/>
    <cellStyle name="Millares 11 3 2 2 4 2 2" xfId="1685"/>
    <cellStyle name="Millares 11 3 2 2 4 3" xfId="1686"/>
    <cellStyle name="Millares 11 3 2 2 5" xfId="1687"/>
    <cellStyle name="Millares 11 3 2 2 5 2" xfId="1688"/>
    <cellStyle name="Millares 11 3 2 2 5 2 2" xfId="1689"/>
    <cellStyle name="Millares 11 3 2 2 5 3" xfId="1690"/>
    <cellStyle name="Millares 11 3 2 2 6" xfId="1691"/>
    <cellStyle name="Millares 11 3 2 2 6 2" xfId="1692"/>
    <cellStyle name="Millares 11 3 2 2 7" xfId="1693"/>
    <cellStyle name="Millares 11 3 2 3" xfId="527"/>
    <cellStyle name="Millares 11 3 2 3 2" xfId="1694"/>
    <cellStyle name="Millares 11 3 2 3 2 2" xfId="1695"/>
    <cellStyle name="Millares 11 3 2 3 2 2 2" xfId="1696"/>
    <cellStyle name="Millares 11 3 2 3 2 3" xfId="1697"/>
    <cellStyle name="Millares 11 3 2 3 3" xfId="1698"/>
    <cellStyle name="Millares 11 3 2 3 3 2" xfId="1699"/>
    <cellStyle name="Millares 11 3 2 3 3 2 2" xfId="1700"/>
    <cellStyle name="Millares 11 3 2 3 3 3" xfId="1701"/>
    <cellStyle name="Millares 11 3 2 3 4" xfId="1702"/>
    <cellStyle name="Millares 11 3 2 3 4 2" xfId="1703"/>
    <cellStyle name="Millares 11 3 2 3 5" xfId="1704"/>
    <cellStyle name="Millares 11 3 2 4" xfId="1705"/>
    <cellStyle name="Millares 11 3 2 4 2" xfId="1706"/>
    <cellStyle name="Millares 11 3 2 4 2 2" xfId="1707"/>
    <cellStyle name="Millares 11 3 2 4 3" xfId="1708"/>
    <cellStyle name="Millares 11 3 2 5" xfId="1709"/>
    <cellStyle name="Millares 11 3 2 5 2" xfId="1710"/>
    <cellStyle name="Millares 11 3 2 5 2 2" xfId="1711"/>
    <cellStyle name="Millares 11 3 2 5 3" xfId="1712"/>
    <cellStyle name="Millares 11 3 2 6" xfId="1713"/>
    <cellStyle name="Millares 11 3 2 6 2" xfId="1714"/>
    <cellStyle name="Millares 11 3 2 6 2 2" xfId="1715"/>
    <cellStyle name="Millares 11 3 2 6 3" xfId="1716"/>
    <cellStyle name="Millares 11 3 2 7" xfId="1717"/>
    <cellStyle name="Millares 11 3 2 7 2" xfId="1718"/>
    <cellStyle name="Millares 11 3 2 8" xfId="1719"/>
    <cellStyle name="Millares 11 3 3" xfId="442"/>
    <cellStyle name="Millares 11 3 3 2" xfId="612"/>
    <cellStyle name="Millares 11 3 3 2 2" xfId="1720"/>
    <cellStyle name="Millares 11 3 3 2 2 2" xfId="1721"/>
    <cellStyle name="Millares 11 3 3 2 2 2 2" xfId="1722"/>
    <cellStyle name="Millares 11 3 3 2 2 3" xfId="1723"/>
    <cellStyle name="Millares 11 3 3 2 3" xfId="1724"/>
    <cellStyle name="Millares 11 3 3 2 3 2" xfId="1725"/>
    <cellStyle name="Millares 11 3 3 2 3 2 2" xfId="1726"/>
    <cellStyle name="Millares 11 3 3 2 3 3" xfId="1727"/>
    <cellStyle name="Millares 11 3 3 2 4" xfId="1728"/>
    <cellStyle name="Millares 11 3 3 2 4 2" xfId="1729"/>
    <cellStyle name="Millares 11 3 3 2 5" xfId="1730"/>
    <cellStyle name="Millares 11 3 3 3" xfId="1731"/>
    <cellStyle name="Millares 11 3 3 3 2" xfId="1732"/>
    <cellStyle name="Millares 11 3 3 3 2 2" xfId="1733"/>
    <cellStyle name="Millares 11 3 3 3 3" xfId="1734"/>
    <cellStyle name="Millares 11 3 3 4" xfId="1735"/>
    <cellStyle name="Millares 11 3 3 4 2" xfId="1736"/>
    <cellStyle name="Millares 11 3 3 4 2 2" xfId="1737"/>
    <cellStyle name="Millares 11 3 3 4 3" xfId="1738"/>
    <cellStyle name="Millares 11 3 3 5" xfId="1739"/>
    <cellStyle name="Millares 11 3 3 5 2" xfId="1740"/>
    <cellStyle name="Millares 11 3 3 5 2 2" xfId="1741"/>
    <cellStyle name="Millares 11 3 3 5 3" xfId="1742"/>
    <cellStyle name="Millares 11 3 3 6" xfId="1743"/>
    <cellStyle name="Millares 11 3 3 6 2" xfId="1744"/>
    <cellStyle name="Millares 11 3 3 7" xfId="1745"/>
    <cellStyle name="Millares 11 3 4" xfId="526"/>
    <cellStyle name="Millares 11 3 4 2" xfId="1746"/>
    <cellStyle name="Millares 11 3 4 2 2" xfId="1747"/>
    <cellStyle name="Millares 11 3 4 2 2 2" xfId="1748"/>
    <cellStyle name="Millares 11 3 4 2 3" xfId="1749"/>
    <cellStyle name="Millares 11 3 4 3" xfId="1750"/>
    <cellStyle name="Millares 11 3 4 3 2" xfId="1751"/>
    <cellStyle name="Millares 11 3 4 3 2 2" xfId="1752"/>
    <cellStyle name="Millares 11 3 4 3 3" xfId="1753"/>
    <cellStyle name="Millares 11 3 4 4" xfId="1754"/>
    <cellStyle name="Millares 11 3 4 4 2" xfId="1755"/>
    <cellStyle name="Millares 11 3 4 5" xfId="1756"/>
    <cellStyle name="Millares 11 3 5" xfId="1757"/>
    <cellStyle name="Millares 11 3 5 2" xfId="1758"/>
    <cellStyle name="Millares 11 3 5 2 2" xfId="1759"/>
    <cellStyle name="Millares 11 3 5 3" xfId="1760"/>
    <cellStyle name="Millares 11 3 6" xfId="1761"/>
    <cellStyle name="Millares 11 3 6 2" xfId="1762"/>
    <cellStyle name="Millares 11 3 6 2 2" xfId="1763"/>
    <cellStyle name="Millares 11 3 6 3" xfId="1764"/>
    <cellStyle name="Millares 11 3 7" xfId="1765"/>
    <cellStyle name="Millares 11 3 7 2" xfId="1766"/>
    <cellStyle name="Millares 11 3 7 2 2" xfId="1767"/>
    <cellStyle name="Millares 11 3 7 3" xfId="1768"/>
    <cellStyle name="Millares 11 3 8" xfId="1769"/>
    <cellStyle name="Millares 11 3 8 2" xfId="1770"/>
    <cellStyle name="Millares 11 3 9" xfId="1771"/>
    <cellStyle name="Millares 11 4" xfId="236"/>
    <cellStyle name="Millares 11 4 2" xfId="355"/>
    <cellStyle name="Millares 11 4 2 2" xfId="445"/>
    <cellStyle name="Millares 11 4 2 2 2" xfId="615"/>
    <cellStyle name="Millares 11 4 2 3" xfId="529"/>
    <cellStyle name="Millares 11 4 3" xfId="444"/>
    <cellStyle name="Millares 11 4 3 2" xfId="614"/>
    <cellStyle name="Millares 11 4 4" xfId="528"/>
    <cellStyle name="Millares 11 4 5" xfId="1772"/>
    <cellStyle name="Millares 11 4 6" xfId="354"/>
    <cellStyle name="Millares 11 5" xfId="174"/>
    <cellStyle name="Millares 11 5 2" xfId="845"/>
    <cellStyle name="Millares 11 5 3" xfId="684"/>
    <cellStyle name="Millares 11 6" xfId="676"/>
    <cellStyle name="Millares 11 6 2" xfId="837"/>
    <cellStyle name="Millares 11 7" xfId="347"/>
    <cellStyle name="Millares 12" xfId="33"/>
    <cellStyle name="Millares 12 2" xfId="34"/>
    <cellStyle name="Millares 12 3" xfId="35"/>
    <cellStyle name="Millares 12 4" xfId="414"/>
    <cellStyle name="Millares 13" xfId="36"/>
    <cellStyle name="Millares 13 2" xfId="204"/>
    <cellStyle name="Millares 13 2 2" xfId="357"/>
    <cellStyle name="Millares 13 2 2 2" xfId="447"/>
    <cellStyle name="Millares 13 2 2 2 2" xfId="617"/>
    <cellStyle name="Millares 13 2 2 2 2 2" xfId="1773"/>
    <cellStyle name="Millares 13 2 2 2 2 2 2" xfId="1774"/>
    <cellStyle name="Millares 13 2 2 2 2 2 2 2" xfId="1775"/>
    <cellStyle name="Millares 13 2 2 2 2 2 3" xfId="1776"/>
    <cellStyle name="Millares 13 2 2 2 2 3" xfId="1777"/>
    <cellStyle name="Millares 13 2 2 2 2 3 2" xfId="1778"/>
    <cellStyle name="Millares 13 2 2 2 2 3 2 2" xfId="1779"/>
    <cellStyle name="Millares 13 2 2 2 2 3 3" xfId="1780"/>
    <cellStyle name="Millares 13 2 2 2 2 4" xfId="1781"/>
    <cellStyle name="Millares 13 2 2 2 2 4 2" xfId="1782"/>
    <cellStyle name="Millares 13 2 2 2 2 5" xfId="1783"/>
    <cellStyle name="Millares 13 2 2 2 3" xfId="1784"/>
    <cellStyle name="Millares 13 2 2 2 3 2" xfId="1785"/>
    <cellStyle name="Millares 13 2 2 2 3 2 2" xfId="1786"/>
    <cellStyle name="Millares 13 2 2 2 3 3" xfId="1787"/>
    <cellStyle name="Millares 13 2 2 2 4" xfId="1788"/>
    <cellStyle name="Millares 13 2 2 2 4 2" xfId="1789"/>
    <cellStyle name="Millares 13 2 2 2 4 2 2" xfId="1790"/>
    <cellStyle name="Millares 13 2 2 2 4 3" xfId="1791"/>
    <cellStyle name="Millares 13 2 2 2 5" xfId="1792"/>
    <cellStyle name="Millares 13 2 2 2 5 2" xfId="1793"/>
    <cellStyle name="Millares 13 2 2 2 5 2 2" xfId="1794"/>
    <cellStyle name="Millares 13 2 2 2 5 3" xfId="1795"/>
    <cellStyle name="Millares 13 2 2 2 6" xfId="1796"/>
    <cellStyle name="Millares 13 2 2 2 6 2" xfId="1797"/>
    <cellStyle name="Millares 13 2 2 2 7" xfId="1798"/>
    <cellStyle name="Millares 13 2 2 3" xfId="531"/>
    <cellStyle name="Millares 13 2 2 3 2" xfId="1799"/>
    <cellStyle name="Millares 13 2 2 3 2 2" xfId="1800"/>
    <cellStyle name="Millares 13 2 2 3 2 2 2" xfId="1801"/>
    <cellStyle name="Millares 13 2 2 3 2 3" xfId="1802"/>
    <cellStyle name="Millares 13 2 2 3 3" xfId="1803"/>
    <cellStyle name="Millares 13 2 2 3 3 2" xfId="1804"/>
    <cellStyle name="Millares 13 2 2 3 3 2 2" xfId="1805"/>
    <cellStyle name="Millares 13 2 2 3 3 3" xfId="1806"/>
    <cellStyle name="Millares 13 2 2 3 4" xfId="1807"/>
    <cellStyle name="Millares 13 2 2 3 4 2" xfId="1808"/>
    <cellStyle name="Millares 13 2 2 3 5" xfId="1809"/>
    <cellStyle name="Millares 13 2 2 4" xfId="1810"/>
    <cellStyle name="Millares 13 2 2 4 2" xfId="1811"/>
    <cellStyle name="Millares 13 2 2 4 2 2" xfId="1812"/>
    <cellStyle name="Millares 13 2 2 4 3" xfId="1813"/>
    <cellStyle name="Millares 13 2 2 5" xfId="1814"/>
    <cellStyle name="Millares 13 2 2 5 2" xfId="1815"/>
    <cellStyle name="Millares 13 2 2 5 2 2" xfId="1816"/>
    <cellStyle name="Millares 13 2 2 5 3" xfId="1817"/>
    <cellStyle name="Millares 13 2 2 6" xfId="1818"/>
    <cellStyle name="Millares 13 2 2 6 2" xfId="1819"/>
    <cellStyle name="Millares 13 2 2 6 2 2" xfId="1820"/>
    <cellStyle name="Millares 13 2 2 6 3" xfId="1821"/>
    <cellStyle name="Millares 13 2 2 7" xfId="1822"/>
    <cellStyle name="Millares 13 2 2 7 2" xfId="1823"/>
    <cellStyle name="Millares 13 2 2 8" xfId="1824"/>
    <cellStyle name="Millares 13 2 3" xfId="446"/>
    <cellStyle name="Millares 13 2 3 2" xfId="616"/>
    <cellStyle name="Millares 13 2 3 2 2" xfId="1825"/>
    <cellStyle name="Millares 13 2 3 2 2 2" xfId="1826"/>
    <cellStyle name="Millares 13 2 3 2 2 2 2" xfId="1827"/>
    <cellStyle name="Millares 13 2 3 2 2 3" xfId="1828"/>
    <cellStyle name="Millares 13 2 3 2 3" xfId="1829"/>
    <cellStyle name="Millares 13 2 3 2 3 2" xfId="1830"/>
    <cellStyle name="Millares 13 2 3 2 3 2 2" xfId="1831"/>
    <cellStyle name="Millares 13 2 3 2 3 3" xfId="1832"/>
    <cellStyle name="Millares 13 2 3 2 4" xfId="1833"/>
    <cellStyle name="Millares 13 2 3 2 4 2" xfId="1834"/>
    <cellStyle name="Millares 13 2 3 2 5" xfId="1835"/>
    <cellStyle name="Millares 13 2 3 3" xfId="1836"/>
    <cellStyle name="Millares 13 2 3 3 2" xfId="1837"/>
    <cellStyle name="Millares 13 2 3 3 2 2" xfId="1838"/>
    <cellStyle name="Millares 13 2 3 3 3" xfId="1839"/>
    <cellStyle name="Millares 13 2 3 4" xfId="1840"/>
    <cellStyle name="Millares 13 2 3 4 2" xfId="1841"/>
    <cellStyle name="Millares 13 2 3 4 2 2" xfId="1842"/>
    <cellStyle name="Millares 13 2 3 4 3" xfId="1843"/>
    <cellStyle name="Millares 13 2 3 5" xfId="1844"/>
    <cellStyle name="Millares 13 2 3 5 2" xfId="1845"/>
    <cellStyle name="Millares 13 2 3 5 2 2" xfId="1846"/>
    <cellStyle name="Millares 13 2 3 5 3" xfId="1847"/>
    <cellStyle name="Millares 13 2 3 6" xfId="1848"/>
    <cellStyle name="Millares 13 2 3 6 2" xfId="1849"/>
    <cellStyle name="Millares 13 2 3 7" xfId="1850"/>
    <cellStyle name="Millares 13 2 4" xfId="530"/>
    <cellStyle name="Millares 13 2 4 2" xfId="1851"/>
    <cellStyle name="Millares 13 2 4 2 2" xfId="1852"/>
    <cellStyle name="Millares 13 2 4 2 2 2" xfId="1853"/>
    <cellStyle name="Millares 13 2 4 2 3" xfId="1854"/>
    <cellStyle name="Millares 13 2 4 3" xfId="1855"/>
    <cellStyle name="Millares 13 2 4 3 2" xfId="1856"/>
    <cellStyle name="Millares 13 2 4 3 2 2" xfId="1857"/>
    <cellStyle name="Millares 13 2 4 3 3" xfId="1858"/>
    <cellStyle name="Millares 13 2 4 4" xfId="1859"/>
    <cellStyle name="Millares 13 2 4 4 2" xfId="1860"/>
    <cellStyle name="Millares 13 2 4 5" xfId="1861"/>
    <cellStyle name="Millares 13 2 5" xfId="1862"/>
    <cellStyle name="Millares 13 2 5 2" xfId="1863"/>
    <cellStyle name="Millares 13 2 5 2 2" xfId="1864"/>
    <cellStyle name="Millares 13 2 5 3" xfId="1865"/>
    <cellStyle name="Millares 13 2 6" xfId="1866"/>
    <cellStyle name="Millares 13 2 6 2" xfId="1867"/>
    <cellStyle name="Millares 13 2 6 2 2" xfId="1868"/>
    <cellStyle name="Millares 13 2 6 3" xfId="1869"/>
    <cellStyle name="Millares 13 2 7" xfId="1870"/>
    <cellStyle name="Millares 13 2 7 2" xfId="1871"/>
    <cellStyle name="Millares 13 2 7 2 2" xfId="1872"/>
    <cellStyle name="Millares 13 2 7 3" xfId="1873"/>
    <cellStyle name="Millares 13 2 8" xfId="1874"/>
    <cellStyle name="Millares 13 2 8 2" xfId="1875"/>
    <cellStyle name="Millares 13 2 9" xfId="1876"/>
    <cellStyle name="Millares 13 3" xfId="239"/>
    <cellStyle name="Millares 13 3 2" xfId="359"/>
    <cellStyle name="Millares 13 3 2 2" xfId="449"/>
    <cellStyle name="Millares 13 3 2 2 2" xfId="619"/>
    <cellStyle name="Millares 13 3 2 3" xfId="533"/>
    <cellStyle name="Millares 13 3 3" xfId="448"/>
    <cellStyle name="Millares 13 3 3 2" xfId="618"/>
    <cellStyle name="Millares 13 3 4" xfId="532"/>
    <cellStyle name="Millares 13 3 5" xfId="1877"/>
    <cellStyle name="Millares 13 3 6" xfId="358"/>
    <cellStyle name="Millares 13 4" xfId="177"/>
    <cellStyle name="Millares 13 4 2" xfId="847"/>
    <cellStyle name="Millares 13 4 3" xfId="686"/>
    <cellStyle name="Millares 13 5" xfId="685"/>
    <cellStyle name="Millares 13 5 2" xfId="846"/>
    <cellStyle name="Millares 13 6" xfId="356"/>
    <cellStyle name="Millares 14" xfId="37"/>
    <cellStyle name="Millares 14 2" xfId="205"/>
    <cellStyle name="Millares 14 2 2" xfId="362"/>
    <cellStyle name="Millares 14 2 2 2" xfId="451"/>
    <cellStyle name="Millares 14 2 2 2 2" xfId="621"/>
    <cellStyle name="Millares 14 2 2 2 2 2" xfId="1878"/>
    <cellStyle name="Millares 14 2 2 2 2 2 2" xfId="1879"/>
    <cellStyle name="Millares 14 2 2 2 2 2 2 2" xfId="1880"/>
    <cellStyle name="Millares 14 2 2 2 2 2 3" xfId="1881"/>
    <cellStyle name="Millares 14 2 2 2 2 3" xfId="1882"/>
    <cellStyle name="Millares 14 2 2 2 2 3 2" xfId="1883"/>
    <cellStyle name="Millares 14 2 2 2 2 3 2 2" xfId="1884"/>
    <cellStyle name="Millares 14 2 2 2 2 3 3" xfId="1885"/>
    <cellStyle name="Millares 14 2 2 2 2 4" xfId="1886"/>
    <cellStyle name="Millares 14 2 2 2 2 4 2" xfId="1887"/>
    <cellStyle name="Millares 14 2 2 2 2 5" xfId="1888"/>
    <cellStyle name="Millares 14 2 2 2 3" xfId="1889"/>
    <cellStyle name="Millares 14 2 2 2 3 2" xfId="1890"/>
    <cellStyle name="Millares 14 2 2 2 3 2 2" xfId="1891"/>
    <cellStyle name="Millares 14 2 2 2 3 3" xfId="1892"/>
    <cellStyle name="Millares 14 2 2 2 4" xfId="1893"/>
    <cellStyle name="Millares 14 2 2 2 4 2" xfId="1894"/>
    <cellStyle name="Millares 14 2 2 2 4 2 2" xfId="1895"/>
    <cellStyle name="Millares 14 2 2 2 4 3" xfId="1896"/>
    <cellStyle name="Millares 14 2 2 2 5" xfId="1897"/>
    <cellStyle name="Millares 14 2 2 2 5 2" xfId="1898"/>
    <cellStyle name="Millares 14 2 2 2 5 2 2" xfId="1899"/>
    <cellStyle name="Millares 14 2 2 2 5 3" xfId="1900"/>
    <cellStyle name="Millares 14 2 2 2 6" xfId="1901"/>
    <cellStyle name="Millares 14 2 2 2 6 2" xfId="1902"/>
    <cellStyle name="Millares 14 2 2 2 7" xfId="1903"/>
    <cellStyle name="Millares 14 2 2 3" xfId="535"/>
    <cellStyle name="Millares 14 2 2 3 2" xfId="1904"/>
    <cellStyle name="Millares 14 2 2 3 2 2" xfId="1905"/>
    <cellStyle name="Millares 14 2 2 3 2 2 2" xfId="1906"/>
    <cellStyle name="Millares 14 2 2 3 2 3" xfId="1907"/>
    <cellStyle name="Millares 14 2 2 3 3" xfId="1908"/>
    <cellStyle name="Millares 14 2 2 3 3 2" xfId="1909"/>
    <cellStyle name="Millares 14 2 2 3 3 2 2" xfId="1910"/>
    <cellStyle name="Millares 14 2 2 3 3 3" xfId="1911"/>
    <cellStyle name="Millares 14 2 2 3 4" xfId="1912"/>
    <cellStyle name="Millares 14 2 2 3 4 2" xfId="1913"/>
    <cellStyle name="Millares 14 2 2 3 5" xfId="1914"/>
    <cellStyle name="Millares 14 2 2 4" xfId="1915"/>
    <cellStyle name="Millares 14 2 2 4 2" xfId="1916"/>
    <cellStyle name="Millares 14 2 2 4 2 2" xfId="1917"/>
    <cellStyle name="Millares 14 2 2 4 3" xfId="1918"/>
    <cellStyle name="Millares 14 2 2 5" xfId="1919"/>
    <cellStyle name="Millares 14 2 2 5 2" xfId="1920"/>
    <cellStyle name="Millares 14 2 2 5 2 2" xfId="1921"/>
    <cellStyle name="Millares 14 2 2 5 3" xfId="1922"/>
    <cellStyle name="Millares 14 2 2 6" xfId="1923"/>
    <cellStyle name="Millares 14 2 2 6 2" xfId="1924"/>
    <cellStyle name="Millares 14 2 2 6 2 2" xfId="1925"/>
    <cellStyle name="Millares 14 2 2 6 3" xfId="1926"/>
    <cellStyle name="Millares 14 2 2 7" xfId="1927"/>
    <cellStyle name="Millares 14 2 2 7 2" xfId="1928"/>
    <cellStyle name="Millares 14 2 2 8" xfId="1929"/>
    <cellStyle name="Millares 14 2 3" xfId="450"/>
    <cellStyle name="Millares 14 2 3 2" xfId="620"/>
    <cellStyle name="Millares 14 2 3 2 2" xfId="1930"/>
    <cellStyle name="Millares 14 2 3 2 2 2" xfId="1931"/>
    <cellStyle name="Millares 14 2 3 2 2 2 2" xfId="1932"/>
    <cellStyle name="Millares 14 2 3 2 2 3" xfId="1933"/>
    <cellStyle name="Millares 14 2 3 2 3" xfId="1934"/>
    <cellStyle name="Millares 14 2 3 2 3 2" xfId="1935"/>
    <cellStyle name="Millares 14 2 3 2 3 2 2" xfId="1936"/>
    <cellStyle name="Millares 14 2 3 2 3 3" xfId="1937"/>
    <cellStyle name="Millares 14 2 3 2 4" xfId="1938"/>
    <cellStyle name="Millares 14 2 3 2 4 2" xfId="1939"/>
    <cellStyle name="Millares 14 2 3 2 5" xfId="1940"/>
    <cellStyle name="Millares 14 2 3 3" xfId="1941"/>
    <cellStyle name="Millares 14 2 3 3 2" xfId="1942"/>
    <cellStyle name="Millares 14 2 3 3 2 2" xfId="1943"/>
    <cellStyle name="Millares 14 2 3 3 3" xfId="1944"/>
    <cellStyle name="Millares 14 2 3 4" xfId="1945"/>
    <cellStyle name="Millares 14 2 3 4 2" xfId="1946"/>
    <cellStyle name="Millares 14 2 3 4 2 2" xfId="1947"/>
    <cellStyle name="Millares 14 2 3 4 3" xfId="1948"/>
    <cellStyle name="Millares 14 2 3 5" xfId="1949"/>
    <cellStyle name="Millares 14 2 3 5 2" xfId="1950"/>
    <cellStyle name="Millares 14 2 3 5 2 2" xfId="1951"/>
    <cellStyle name="Millares 14 2 3 5 3" xfId="1952"/>
    <cellStyle name="Millares 14 2 3 6" xfId="1953"/>
    <cellStyle name="Millares 14 2 3 6 2" xfId="1954"/>
    <cellStyle name="Millares 14 2 3 7" xfId="1955"/>
    <cellStyle name="Millares 14 2 4" xfId="534"/>
    <cellStyle name="Millares 14 2 4 2" xfId="1956"/>
    <cellStyle name="Millares 14 2 4 2 2" xfId="1957"/>
    <cellStyle name="Millares 14 2 4 2 2 2" xfId="1958"/>
    <cellStyle name="Millares 14 2 4 2 3" xfId="1959"/>
    <cellStyle name="Millares 14 2 4 3" xfId="1960"/>
    <cellStyle name="Millares 14 2 4 3 2" xfId="1961"/>
    <cellStyle name="Millares 14 2 4 3 2 2" xfId="1962"/>
    <cellStyle name="Millares 14 2 4 3 3" xfId="1963"/>
    <cellStyle name="Millares 14 2 4 4" xfId="1964"/>
    <cellStyle name="Millares 14 2 4 4 2" xfId="1965"/>
    <cellStyle name="Millares 14 2 4 5" xfId="1966"/>
    <cellStyle name="Millares 14 2 5" xfId="1967"/>
    <cellStyle name="Millares 14 2 5 2" xfId="1968"/>
    <cellStyle name="Millares 14 2 5 2 2" xfId="1969"/>
    <cellStyle name="Millares 14 2 5 3" xfId="1970"/>
    <cellStyle name="Millares 14 2 6" xfId="1971"/>
    <cellStyle name="Millares 14 2 6 2" xfId="1972"/>
    <cellStyle name="Millares 14 2 6 2 2" xfId="1973"/>
    <cellStyle name="Millares 14 2 6 3" xfId="1974"/>
    <cellStyle name="Millares 14 2 7" xfId="1975"/>
    <cellStyle name="Millares 14 2 7 2" xfId="1976"/>
    <cellStyle name="Millares 14 2 7 2 2" xfId="1977"/>
    <cellStyle name="Millares 14 2 7 3" xfId="1978"/>
    <cellStyle name="Millares 14 2 8" xfId="1979"/>
    <cellStyle name="Millares 14 2 8 2" xfId="1980"/>
    <cellStyle name="Millares 14 2 9" xfId="1981"/>
    <cellStyle name="Millares 14 3" xfId="240"/>
    <cellStyle name="Millares 14 3 2" xfId="364"/>
    <cellStyle name="Millares 14 3 2 2" xfId="453"/>
    <cellStyle name="Millares 14 3 2 2 2" xfId="623"/>
    <cellStyle name="Millares 14 3 2 3" xfId="537"/>
    <cellStyle name="Millares 14 3 3" xfId="452"/>
    <cellStyle name="Millares 14 3 3 2" xfId="622"/>
    <cellStyle name="Millares 14 3 4" xfId="536"/>
    <cellStyle name="Millares 14 3 5" xfId="1982"/>
    <cellStyle name="Millares 14 3 6" xfId="363"/>
    <cellStyle name="Millares 14 4" xfId="178"/>
    <cellStyle name="Millares 14 4 2" xfId="849"/>
    <cellStyle name="Millares 14 4 3" xfId="688"/>
    <cellStyle name="Millares 14 5" xfId="687"/>
    <cellStyle name="Millares 14 5 2" xfId="848"/>
    <cellStyle name="Millares 14 6" xfId="360"/>
    <cellStyle name="Millares 15" xfId="38"/>
    <cellStyle name="Millares 15 2" xfId="206"/>
    <cellStyle name="Millares 15 2 2" xfId="366"/>
    <cellStyle name="Millares 15 2 2 2" xfId="455"/>
    <cellStyle name="Millares 15 2 2 2 2" xfId="625"/>
    <cellStyle name="Millares 15 2 2 2 2 2" xfId="1983"/>
    <cellStyle name="Millares 15 2 2 2 2 2 2" xfId="1984"/>
    <cellStyle name="Millares 15 2 2 2 2 2 2 2" xfId="1985"/>
    <cellStyle name="Millares 15 2 2 2 2 2 3" xfId="1986"/>
    <cellStyle name="Millares 15 2 2 2 2 3" xfId="1987"/>
    <cellStyle name="Millares 15 2 2 2 2 3 2" xfId="1988"/>
    <cellStyle name="Millares 15 2 2 2 2 3 2 2" xfId="1989"/>
    <cellStyle name="Millares 15 2 2 2 2 3 3" xfId="1990"/>
    <cellStyle name="Millares 15 2 2 2 2 4" xfId="1991"/>
    <cellStyle name="Millares 15 2 2 2 2 4 2" xfId="1992"/>
    <cellStyle name="Millares 15 2 2 2 2 5" xfId="1993"/>
    <cellStyle name="Millares 15 2 2 2 3" xfId="1994"/>
    <cellStyle name="Millares 15 2 2 2 3 2" xfId="1995"/>
    <cellStyle name="Millares 15 2 2 2 3 2 2" xfId="1996"/>
    <cellStyle name="Millares 15 2 2 2 3 3" xfId="1997"/>
    <cellStyle name="Millares 15 2 2 2 4" xfId="1998"/>
    <cellStyle name="Millares 15 2 2 2 4 2" xfId="1999"/>
    <cellStyle name="Millares 15 2 2 2 4 2 2" xfId="2000"/>
    <cellStyle name="Millares 15 2 2 2 4 3" xfId="2001"/>
    <cellStyle name="Millares 15 2 2 2 5" xfId="2002"/>
    <cellStyle name="Millares 15 2 2 2 5 2" xfId="2003"/>
    <cellStyle name="Millares 15 2 2 2 5 2 2" xfId="2004"/>
    <cellStyle name="Millares 15 2 2 2 5 3" xfId="2005"/>
    <cellStyle name="Millares 15 2 2 2 6" xfId="2006"/>
    <cellStyle name="Millares 15 2 2 2 6 2" xfId="2007"/>
    <cellStyle name="Millares 15 2 2 2 7" xfId="2008"/>
    <cellStyle name="Millares 15 2 2 3" xfId="539"/>
    <cellStyle name="Millares 15 2 2 3 2" xfId="2009"/>
    <cellStyle name="Millares 15 2 2 3 2 2" xfId="2010"/>
    <cellStyle name="Millares 15 2 2 3 2 2 2" xfId="2011"/>
    <cellStyle name="Millares 15 2 2 3 2 3" xfId="2012"/>
    <cellStyle name="Millares 15 2 2 3 3" xfId="2013"/>
    <cellStyle name="Millares 15 2 2 3 3 2" xfId="2014"/>
    <cellStyle name="Millares 15 2 2 3 3 2 2" xfId="2015"/>
    <cellStyle name="Millares 15 2 2 3 3 3" xfId="2016"/>
    <cellStyle name="Millares 15 2 2 3 4" xfId="2017"/>
    <cellStyle name="Millares 15 2 2 3 4 2" xfId="2018"/>
    <cellStyle name="Millares 15 2 2 3 5" xfId="2019"/>
    <cellStyle name="Millares 15 2 2 4" xfId="2020"/>
    <cellStyle name="Millares 15 2 2 4 2" xfId="2021"/>
    <cellStyle name="Millares 15 2 2 4 2 2" xfId="2022"/>
    <cellStyle name="Millares 15 2 2 4 3" xfId="2023"/>
    <cellStyle name="Millares 15 2 2 5" xfId="2024"/>
    <cellStyle name="Millares 15 2 2 5 2" xfId="2025"/>
    <cellStyle name="Millares 15 2 2 5 2 2" xfId="2026"/>
    <cellStyle name="Millares 15 2 2 5 3" xfId="2027"/>
    <cellStyle name="Millares 15 2 2 6" xfId="2028"/>
    <cellStyle name="Millares 15 2 2 6 2" xfId="2029"/>
    <cellStyle name="Millares 15 2 2 6 2 2" xfId="2030"/>
    <cellStyle name="Millares 15 2 2 6 3" xfId="2031"/>
    <cellStyle name="Millares 15 2 2 7" xfId="2032"/>
    <cellStyle name="Millares 15 2 2 7 2" xfId="2033"/>
    <cellStyle name="Millares 15 2 2 8" xfId="2034"/>
    <cellStyle name="Millares 15 2 3" xfId="454"/>
    <cellStyle name="Millares 15 2 3 2" xfId="624"/>
    <cellStyle name="Millares 15 2 3 2 2" xfId="2035"/>
    <cellStyle name="Millares 15 2 3 2 2 2" xfId="2036"/>
    <cellStyle name="Millares 15 2 3 2 2 2 2" xfId="2037"/>
    <cellStyle name="Millares 15 2 3 2 2 3" xfId="2038"/>
    <cellStyle name="Millares 15 2 3 2 3" xfId="2039"/>
    <cellStyle name="Millares 15 2 3 2 3 2" xfId="2040"/>
    <cellStyle name="Millares 15 2 3 2 3 2 2" xfId="2041"/>
    <cellStyle name="Millares 15 2 3 2 3 3" xfId="2042"/>
    <cellStyle name="Millares 15 2 3 2 4" xfId="2043"/>
    <cellStyle name="Millares 15 2 3 2 4 2" xfId="2044"/>
    <cellStyle name="Millares 15 2 3 2 5" xfId="2045"/>
    <cellStyle name="Millares 15 2 3 3" xfId="2046"/>
    <cellStyle name="Millares 15 2 3 3 2" xfId="2047"/>
    <cellStyle name="Millares 15 2 3 3 2 2" xfId="2048"/>
    <cellStyle name="Millares 15 2 3 3 3" xfId="2049"/>
    <cellStyle name="Millares 15 2 3 4" xfId="2050"/>
    <cellStyle name="Millares 15 2 3 4 2" xfId="2051"/>
    <cellStyle name="Millares 15 2 3 4 2 2" xfId="2052"/>
    <cellStyle name="Millares 15 2 3 4 3" xfId="2053"/>
    <cellStyle name="Millares 15 2 3 5" xfId="2054"/>
    <cellStyle name="Millares 15 2 3 5 2" xfId="2055"/>
    <cellStyle name="Millares 15 2 3 5 2 2" xfId="2056"/>
    <cellStyle name="Millares 15 2 3 5 3" xfId="2057"/>
    <cellStyle name="Millares 15 2 3 6" xfId="2058"/>
    <cellStyle name="Millares 15 2 3 6 2" xfId="2059"/>
    <cellStyle name="Millares 15 2 3 7" xfId="2060"/>
    <cellStyle name="Millares 15 2 4" xfId="538"/>
    <cellStyle name="Millares 15 2 4 2" xfId="2061"/>
    <cellStyle name="Millares 15 2 4 2 2" xfId="2062"/>
    <cellStyle name="Millares 15 2 4 2 2 2" xfId="2063"/>
    <cellStyle name="Millares 15 2 4 2 3" xfId="2064"/>
    <cellStyle name="Millares 15 2 4 3" xfId="2065"/>
    <cellStyle name="Millares 15 2 4 3 2" xfId="2066"/>
    <cellStyle name="Millares 15 2 4 3 2 2" xfId="2067"/>
    <cellStyle name="Millares 15 2 4 3 3" xfId="2068"/>
    <cellStyle name="Millares 15 2 4 4" xfId="2069"/>
    <cellStyle name="Millares 15 2 4 4 2" xfId="2070"/>
    <cellStyle name="Millares 15 2 4 5" xfId="2071"/>
    <cellStyle name="Millares 15 2 5" xfId="2072"/>
    <cellStyle name="Millares 15 2 5 2" xfId="2073"/>
    <cellStyle name="Millares 15 2 5 2 2" xfId="2074"/>
    <cellStyle name="Millares 15 2 5 3" xfId="2075"/>
    <cellStyle name="Millares 15 2 6" xfId="2076"/>
    <cellStyle name="Millares 15 2 6 2" xfId="2077"/>
    <cellStyle name="Millares 15 2 6 2 2" xfId="2078"/>
    <cellStyle name="Millares 15 2 6 3" xfId="2079"/>
    <cellStyle name="Millares 15 2 7" xfId="2080"/>
    <cellStyle name="Millares 15 2 7 2" xfId="2081"/>
    <cellStyle name="Millares 15 2 7 2 2" xfId="2082"/>
    <cellStyle name="Millares 15 2 7 3" xfId="2083"/>
    <cellStyle name="Millares 15 2 8" xfId="2084"/>
    <cellStyle name="Millares 15 2 8 2" xfId="2085"/>
    <cellStyle name="Millares 15 2 9" xfId="2086"/>
    <cellStyle name="Millares 15 3" xfId="241"/>
    <cellStyle name="Millares 15 3 2" xfId="368"/>
    <cellStyle name="Millares 15 3 2 2" xfId="457"/>
    <cellStyle name="Millares 15 3 2 2 2" xfId="627"/>
    <cellStyle name="Millares 15 3 2 3" xfId="541"/>
    <cellStyle name="Millares 15 3 3" xfId="456"/>
    <cellStyle name="Millares 15 3 3 2" xfId="626"/>
    <cellStyle name="Millares 15 3 4" xfId="540"/>
    <cellStyle name="Millares 15 3 5" xfId="2087"/>
    <cellStyle name="Millares 15 3 6" xfId="367"/>
    <cellStyle name="Millares 15 4" xfId="179"/>
    <cellStyle name="Millares 15 4 2" xfId="851"/>
    <cellStyle name="Millares 15 4 3" xfId="690"/>
    <cellStyle name="Millares 15 5" xfId="689"/>
    <cellStyle name="Millares 15 5 2" xfId="850"/>
    <cellStyle name="Millares 15 6" xfId="365"/>
    <cellStyle name="Millares 16" xfId="39"/>
    <cellStyle name="Millares 16 2" xfId="207"/>
    <cellStyle name="Millares 16 2 2" xfId="370"/>
    <cellStyle name="Millares 16 2 2 2" xfId="459"/>
    <cellStyle name="Millares 16 2 2 2 2" xfId="629"/>
    <cellStyle name="Millares 16 2 2 2 2 2" xfId="2088"/>
    <cellStyle name="Millares 16 2 2 2 2 2 2" xfId="2089"/>
    <cellStyle name="Millares 16 2 2 2 2 2 2 2" xfId="2090"/>
    <cellStyle name="Millares 16 2 2 2 2 2 3" xfId="2091"/>
    <cellStyle name="Millares 16 2 2 2 2 3" xfId="2092"/>
    <cellStyle name="Millares 16 2 2 2 2 3 2" xfId="2093"/>
    <cellStyle name="Millares 16 2 2 2 2 3 2 2" xfId="2094"/>
    <cellStyle name="Millares 16 2 2 2 2 3 3" xfId="2095"/>
    <cellStyle name="Millares 16 2 2 2 2 4" xfId="2096"/>
    <cellStyle name="Millares 16 2 2 2 2 4 2" xfId="2097"/>
    <cellStyle name="Millares 16 2 2 2 2 5" xfId="2098"/>
    <cellStyle name="Millares 16 2 2 2 3" xfId="2099"/>
    <cellStyle name="Millares 16 2 2 2 3 2" xfId="2100"/>
    <cellStyle name="Millares 16 2 2 2 3 2 2" xfId="2101"/>
    <cellStyle name="Millares 16 2 2 2 3 3" xfId="2102"/>
    <cellStyle name="Millares 16 2 2 2 4" xfId="2103"/>
    <cellStyle name="Millares 16 2 2 2 4 2" xfId="2104"/>
    <cellStyle name="Millares 16 2 2 2 4 2 2" xfId="2105"/>
    <cellStyle name="Millares 16 2 2 2 4 3" xfId="2106"/>
    <cellStyle name="Millares 16 2 2 2 5" xfId="2107"/>
    <cellStyle name="Millares 16 2 2 2 5 2" xfId="2108"/>
    <cellStyle name="Millares 16 2 2 2 5 2 2" xfId="2109"/>
    <cellStyle name="Millares 16 2 2 2 5 3" xfId="2110"/>
    <cellStyle name="Millares 16 2 2 2 6" xfId="2111"/>
    <cellStyle name="Millares 16 2 2 2 6 2" xfId="2112"/>
    <cellStyle name="Millares 16 2 2 2 7" xfId="2113"/>
    <cellStyle name="Millares 16 2 2 3" xfId="543"/>
    <cellStyle name="Millares 16 2 2 3 2" xfId="2114"/>
    <cellStyle name="Millares 16 2 2 3 2 2" xfId="2115"/>
    <cellStyle name="Millares 16 2 2 3 2 2 2" xfId="2116"/>
    <cellStyle name="Millares 16 2 2 3 2 3" xfId="2117"/>
    <cellStyle name="Millares 16 2 2 3 3" xfId="2118"/>
    <cellStyle name="Millares 16 2 2 3 3 2" xfId="2119"/>
    <cellStyle name="Millares 16 2 2 3 3 2 2" xfId="2120"/>
    <cellStyle name="Millares 16 2 2 3 3 3" xfId="2121"/>
    <cellStyle name="Millares 16 2 2 3 4" xfId="2122"/>
    <cellStyle name="Millares 16 2 2 3 4 2" xfId="2123"/>
    <cellStyle name="Millares 16 2 2 3 5" xfId="2124"/>
    <cellStyle name="Millares 16 2 2 4" xfId="2125"/>
    <cellStyle name="Millares 16 2 2 4 2" xfId="2126"/>
    <cellStyle name="Millares 16 2 2 4 2 2" xfId="2127"/>
    <cellStyle name="Millares 16 2 2 4 3" xfId="2128"/>
    <cellStyle name="Millares 16 2 2 5" xfId="2129"/>
    <cellStyle name="Millares 16 2 2 5 2" xfId="2130"/>
    <cellStyle name="Millares 16 2 2 5 2 2" xfId="2131"/>
    <cellStyle name="Millares 16 2 2 5 3" xfId="2132"/>
    <cellStyle name="Millares 16 2 2 6" xfId="2133"/>
    <cellStyle name="Millares 16 2 2 6 2" xfId="2134"/>
    <cellStyle name="Millares 16 2 2 6 2 2" xfId="2135"/>
    <cellStyle name="Millares 16 2 2 6 3" xfId="2136"/>
    <cellStyle name="Millares 16 2 2 7" xfId="2137"/>
    <cellStyle name="Millares 16 2 2 7 2" xfId="2138"/>
    <cellStyle name="Millares 16 2 2 8" xfId="2139"/>
    <cellStyle name="Millares 16 2 3" xfId="458"/>
    <cellStyle name="Millares 16 2 3 2" xfId="628"/>
    <cellStyle name="Millares 16 2 3 2 2" xfId="2140"/>
    <cellStyle name="Millares 16 2 3 2 2 2" xfId="2141"/>
    <cellStyle name="Millares 16 2 3 2 2 2 2" xfId="2142"/>
    <cellStyle name="Millares 16 2 3 2 2 3" xfId="2143"/>
    <cellStyle name="Millares 16 2 3 2 3" xfId="2144"/>
    <cellStyle name="Millares 16 2 3 2 3 2" xfId="2145"/>
    <cellStyle name="Millares 16 2 3 2 3 2 2" xfId="2146"/>
    <cellStyle name="Millares 16 2 3 2 3 3" xfId="2147"/>
    <cellStyle name="Millares 16 2 3 2 4" xfId="2148"/>
    <cellStyle name="Millares 16 2 3 2 4 2" xfId="2149"/>
    <cellStyle name="Millares 16 2 3 2 5" xfId="2150"/>
    <cellStyle name="Millares 16 2 3 3" xfId="2151"/>
    <cellStyle name="Millares 16 2 3 3 2" xfId="2152"/>
    <cellStyle name="Millares 16 2 3 3 2 2" xfId="2153"/>
    <cellStyle name="Millares 16 2 3 3 3" xfId="2154"/>
    <cellStyle name="Millares 16 2 3 4" xfId="2155"/>
    <cellStyle name="Millares 16 2 3 4 2" xfId="2156"/>
    <cellStyle name="Millares 16 2 3 4 2 2" xfId="2157"/>
    <cellStyle name="Millares 16 2 3 4 3" xfId="2158"/>
    <cellStyle name="Millares 16 2 3 5" xfId="2159"/>
    <cellStyle name="Millares 16 2 3 5 2" xfId="2160"/>
    <cellStyle name="Millares 16 2 3 5 2 2" xfId="2161"/>
    <cellStyle name="Millares 16 2 3 5 3" xfId="2162"/>
    <cellStyle name="Millares 16 2 3 6" xfId="2163"/>
    <cellStyle name="Millares 16 2 3 6 2" xfId="2164"/>
    <cellStyle name="Millares 16 2 3 7" xfId="2165"/>
    <cellStyle name="Millares 16 2 4" xfId="542"/>
    <cellStyle name="Millares 16 2 4 2" xfId="2166"/>
    <cellStyle name="Millares 16 2 4 2 2" xfId="2167"/>
    <cellStyle name="Millares 16 2 4 2 2 2" xfId="2168"/>
    <cellStyle name="Millares 16 2 4 2 3" xfId="2169"/>
    <cellStyle name="Millares 16 2 4 3" xfId="2170"/>
    <cellStyle name="Millares 16 2 4 3 2" xfId="2171"/>
    <cellStyle name="Millares 16 2 4 3 2 2" xfId="2172"/>
    <cellStyle name="Millares 16 2 4 3 3" xfId="2173"/>
    <cellStyle name="Millares 16 2 4 4" xfId="2174"/>
    <cellStyle name="Millares 16 2 4 4 2" xfId="2175"/>
    <cellStyle name="Millares 16 2 4 5" xfId="2176"/>
    <cellStyle name="Millares 16 2 5" xfId="2177"/>
    <cellStyle name="Millares 16 2 5 2" xfId="2178"/>
    <cellStyle name="Millares 16 2 5 2 2" xfId="2179"/>
    <cellStyle name="Millares 16 2 5 3" xfId="2180"/>
    <cellStyle name="Millares 16 2 6" xfId="2181"/>
    <cellStyle name="Millares 16 2 6 2" xfId="2182"/>
    <cellStyle name="Millares 16 2 6 2 2" xfId="2183"/>
    <cellStyle name="Millares 16 2 6 3" xfId="2184"/>
    <cellStyle name="Millares 16 2 7" xfId="2185"/>
    <cellStyle name="Millares 16 2 7 2" xfId="2186"/>
    <cellStyle name="Millares 16 2 7 2 2" xfId="2187"/>
    <cellStyle name="Millares 16 2 7 3" xfId="2188"/>
    <cellStyle name="Millares 16 2 8" xfId="2189"/>
    <cellStyle name="Millares 16 2 8 2" xfId="2190"/>
    <cellStyle name="Millares 16 2 9" xfId="2191"/>
    <cellStyle name="Millares 16 3" xfId="242"/>
    <cellStyle name="Millares 16 3 2" xfId="372"/>
    <cellStyle name="Millares 16 3 2 2" xfId="461"/>
    <cellStyle name="Millares 16 3 2 2 2" xfId="631"/>
    <cellStyle name="Millares 16 3 2 3" xfId="545"/>
    <cellStyle name="Millares 16 3 3" xfId="460"/>
    <cellStyle name="Millares 16 3 3 2" xfId="630"/>
    <cellStyle name="Millares 16 3 4" xfId="544"/>
    <cellStyle name="Millares 16 3 5" xfId="2192"/>
    <cellStyle name="Millares 16 3 6" xfId="371"/>
    <cellStyle name="Millares 16 4" xfId="180"/>
    <cellStyle name="Millares 16 4 2" xfId="853"/>
    <cellStyle name="Millares 16 4 3" xfId="692"/>
    <cellStyle name="Millares 16 5" xfId="691"/>
    <cellStyle name="Millares 16 5 2" xfId="852"/>
    <cellStyle name="Millares 16 6" xfId="369"/>
    <cellStyle name="Millares 17" xfId="40"/>
    <cellStyle name="Millares 17 2" xfId="41"/>
    <cellStyle name="Millares 17 2 10" xfId="2194"/>
    <cellStyle name="Millares 17 2 11" xfId="374"/>
    <cellStyle name="Millares 17 2 2" xfId="224"/>
    <cellStyle name="Millares 17 2 2 10" xfId="463"/>
    <cellStyle name="Millares 17 2 2 2" xfId="283"/>
    <cellStyle name="Millares 17 2 2 2 2" xfId="2197"/>
    <cellStyle name="Millares 17 2 2 2 2 2" xfId="2198"/>
    <cellStyle name="Millares 17 2 2 2 2 2 2" xfId="2199"/>
    <cellStyle name="Millares 17 2 2 2 2 2 2 2" xfId="2200"/>
    <cellStyle name="Millares 17 2 2 2 2 2 3" xfId="2201"/>
    <cellStyle name="Millares 17 2 2 2 2 3" xfId="2202"/>
    <cellStyle name="Millares 17 2 2 2 2 3 2" xfId="2203"/>
    <cellStyle name="Millares 17 2 2 2 2 3 2 2" xfId="2204"/>
    <cellStyle name="Millares 17 2 2 2 2 3 3" xfId="2205"/>
    <cellStyle name="Millares 17 2 2 2 2 4" xfId="2206"/>
    <cellStyle name="Millares 17 2 2 2 2 4 2" xfId="2207"/>
    <cellStyle name="Millares 17 2 2 2 2 5" xfId="2208"/>
    <cellStyle name="Millares 17 2 2 2 3" xfId="2209"/>
    <cellStyle name="Millares 17 2 2 2 3 2" xfId="2210"/>
    <cellStyle name="Millares 17 2 2 2 3 2 2" xfId="2211"/>
    <cellStyle name="Millares 17 2 2 2 3 3" xfId="2212"/>
    <cellStyle name="Millares 17 2 2 2 4" xfId="2213"/>
    <cellStyle name="Millares 17 2 2 2 4 2" xfId="2214"/>
    <cellStyle name="Millares 17 2 2 2 4 2 2" xfId="2215"/>
    <cellStyle name="Millares 17 2 2 2 4 3" xfId="2216"/>
    <cellStyle name="Millares 17 2 2 2 5" xfId="2217"/>
    <cellStyle name="Millares 17 2 2 2 5 2" xfId="2218"/>
    <cellStyle name="Millares 17 2 2 2 5 2 2" xfId="2219"/>
    <cellStyle name="Millares 17 2 2 2 5 3" xfId="2220"/>
    <cellStyle name="Millares 17 2 2 2 6" xfId="2221"/>
    <cellStyle name="Millares 17 2 2 2 6 2" xfId="2222"/>
    <cellStyle name="Millares 17 2 2 2 7" xfId="2223"/>
    <cellStyle name="Millares 17 2 2 2 8" xfId="2196"/>
    <cellStyle name="Millares 17 2 2 2 9" xfId="633"/>
    <cellStyle name="Millares 17 2 2 3" xfId="2224"/>
    <cellStyle name="Millares 17 2 2 3 2" xfId="2225"/>
    <cellStyle name="Millares 17 2 2 3 2 2" xfId="2226"/>
    <cellStyle name="Millares 17 2 2 3 2 2 2" xfId="2227"/>
    <cellStyle name="Millares 17 2 2 3 2 3" xfId="2228"/>
    <cellStyle name="Millares 17 2 2 3 3" xfId="2229"/>
    <cellStyle name="Millares 17 2 2 3 3 2" xfId="2230"/>
    <cellStyle name="Millares 17 2 2 3 3 2 2" xfId="2231"/>
    <cellStyle name="Millares 17 2 2 3 3 3" xfId="2232"/>
    <cellStyle name="Millares 17 2 2 3 4" xfId="2233"/>
    <cellStyle name="Millares 17 2 2 3 4 2" xfId="2234"/>
    <cellStyle name="Millares 17 2 2 3 5" xfId="2235"/>
    <cellStyle name="Millares 17 2 2 4" xfId="2236"/>
    <cellStyle name="Millares 17 2 2 4 2" xfId="2237"/>
    <cellStyle name="Millares 17 2 2 4 2 2" xfId="2238"/>
    <cellStyle name="Millares 17 2 2 4 3" xfId="2239"/>
    <cellStyle name="Millares 17 2 2 5" xfId="2240"/>
    <cellStyle name="Millares 17 2 2 5 2" xfId="2241"/>
    <cellStyle name="Millares 17 2 2 5 2 2" xfId="2242"/>
    <cellStyle name="Millares 17 2 2 5 3" xfId="2243"/>
    <cellStyle name="Millares 17 2 2 6" xfId="2244"/>
    <cellStyle name="Millares 17 2 2 6 2" xfId="2245"/>
    <cellStyle name="Millares 17 2 2 6 2 2" xfId="2246"/>
    <cellStyle name="Millares 17 2 2 6 3" xfId="2247"/>
    <cellStyle name="Millares 17 2 2 7" xfId="2248"/>
    <cellStyle name="Millares 17 2 2 7 2" xfId="2249"/>
    <cellStyle name="Millares 17 2 2 8" xfId="2250"/>
    <cellStyle name="Millares 17 2 2 9" xfId="2195"/>
    <cellStyle name="Millares 17 2 3" xfId="263"/>
    <cellStyle name="Millares 17 2 3 10" xfId="3467"/>
    <cellStyle name="Millares 17 2 3 2" xfId="2252"/>
    <cellStyle name="Millares 17 2 3 2 2" xfId="2253"/>
    <cellStyle name="Millares 17 2 3 2 2 2" xfId="2254"/>
    <cellStyle name="Millares 17 2 3 2 2 2 2" xfId="2255"/>
    <cellStyle name="Millares 17 2 3 2 2 3" xfId="2256"/>
    <cellStyle name="Millares 17 2 3 2 3" xfId="2257"/>
    <cellStyle name="Millares 17 2 3 2 3 2" xfId="2258"/>
    <cellStyle name="Millares 17 2 3 2 3 2 2" xfId="2259"/>
    <cellStyle name="Millares 17 2 3 2 3 3" xfId="2260"/>
    <cellStyle name="Millares 17 2 3 2 4" xfId="2261"/>
    <cellStyle name="Millares 17 2 3 2 4 2" xfId="2262"/>
    <cellStyle name="Millares 17 2 3 2 5" xfId="2263"/>
    <cellStyle name="Millares 17 2 3 3" xfId="2264"/>
    <cellStyle name="Millares 17 2 3 3 2" xfId="2265"/>
    <cellStyle name="Millares 17 2 3 3 2 2" xfId="2266"/>
    <cellStyle name="Millares 17 2 3 3 3" xfId="2267"/>
    <cellStyle name="Millares 17 2 3 4" xfId="2268"/>
    <cellStyle name="Millares 17 2 3 4 2" xfId="2269"/>
    <cellStyle name="Millares 17 2 3 4 2 2" xfId="2270"/>
    <cellStyle name="Millares 17 2 3 4 3" xfId="2271"/>
    <cellStyle name="Millares 17 2 3 5" xfId="2272"/>
    <cellStyle name="Millares 17 2 3 5 2" xfId="2273"/>
    <cellStyle name="Millares 17 2 3 5 2 2" xfId="2274"/>
    <cellStyle name="Millares 17 2 3 5 3" xfId="2275"/>
    <cellStyle name="Millares 17 2 3 6" xfId="321"/>
    <cellStyle name="Millares 17 2 3 6 2" xfId="2277"/>
    <cellStyle name="Millares 17 2 3 6 3" xfId="2276"/>
    <cellStyle name="Millares 17 2 3 6 4" xfId="3476"/>
    <cellStyle name="Millares 17 2 3 7" xfId="2278"/>
    <cellStyle name="Millares 17 2 3 8" xfId="2251"/>
    <cellStyle name="Millares 17 2 3 9" xfId="547"/>
    <cellStyle name="Millares 17 2 4" xfId="194"/>
    <cellStyle name="Millares 17 2 4 2" xfId="2280"/>
    <cellStyle name="Millares 17 2 4 2 2" xfId="2281"/>
    <cellStyle name="Millares 17 2 4 2 2 2" xfId="2282"/>
    <cellStyle name="Millares 17 2 4 2 3" xfId="2283"/>
    <cellStyle name="Millares 17 2 4 3" xfId="2284"/>
    <cellStyle name="Millares 17 2 4 3 2" xfId="2285"/>
    <cellStyle name="Millares 17 2 4 3 2 2" xfId="2286"/>
    <cellStyle name="Millares 17 2 4 3 3" xfId="2287"/>
    <cellStyle name="Millares 17 2 4 4" xfId="2288"/>
    <cellStyle name="Millares 17 2 4 4 2" xfId="2289"/>
    <cellStyle name="Millares 17 2 4 5" xfId="2290"/>
    <cellStyle name="Millares 17 2 4 6" xfId="2279"/>
    <cellStyle name="Millares 17 2 4 7" xfId="938"/>
    <cellStyle name="Millares 17 2 5" xfId="2291"/>
    <cellStyle name="Millares 17 2 5 2" xfId="2292"/>
    <cellStyle name="Millares 17 2 5 2 2" xfId="2293"/>
    <cellStyle name="Millares 17 2 5 3" xfId="2294"/>
    <cellStyle name="Millares 17 2 6" xfId="2295"/>
    <cellStyle name="Millares 17 2 6 2" xfId="2296"/>
    <cellStyle name="Millares 17 2 6 2 2" xfId="2297"/>
    <cellStyle name="Millares 17 2 6 3" xfId="2298"/>
    <cellStyle name="Millares 17 2 7" xfId="2299"/>
    <cellStyle name="Millares 17 2 7 2" xfId="2300"/>
    <cellStyle name="Millares 17 2 7 2 2" xfId="2301"/>
    <cellStyle name="Millares 17 2 7 3" xfId="2302"/>
    <cellStyle name="Millares 17 2 8" xfId="2303"/>
    <cellStyle name="Millares 17 2 8 2" xfId="2304"/>
    <cellStyle name="Millares 17 2 9" xfId="2305"/>
    <cellStyle name="Millares 17 3" xfId="462"/>
    <cellStyle name="Millares 17 3 2" xfId="632"/>
    <cellStyle name="Millares 17 3 3" xfId="2306"/>
    <cellStyle name="Millares 17 4" xfId="546"/>
    <cellStyle name="Millares 17 5" xfId="939"/>
    <cellStyle name="Millares 17 6" xfId="2193"/>
    <cellStyle name="Millares 17 7" xfId="373"/>
    <cellStyle name="Millares 18" xfId="314"/>
    <cellStyle name="Millares 18 10" xfId="2307"/>
    <cellStyle name="Millares 18 11" xfId="693"/>
    <cellStyle name="Millares 18 12" xfId="3471"/>
    <cellStyle name="Millares 18 2" xfId="854"/>
    <cellStyle name="Millares 18 2 2" xfId="2309"/>
    <cellStyle name="Millares 18 2 2 2" xfId="2310"/>
    <cellStyle name="Millares 18 2 2 2 2" xfId="2311"/>
    <cellStyle name="Millares 18 2 2 2 2 2" xfId="2312"/>
    <cellStyle name="Millares 18 2 2 2 2 2 2" xfId="2313"/>
    <cellStyle name="Millares 18 2 2 2 2 3" xfId="2314"/>
    <cellStyle name="Millares 18 2 2 2 3" xfId="2315"/>
    <cellStyle name="Millares 18 2 2 2 3 2" xfId="2316"/>
    <cellStyle name="Millares 18 2 2 2 3 2 2" xfId="2317"/>
    <cellStyle name="Millares 18 2 2 2 3 3" xfId="2318"/>
    <cellStyle name="Millares 18 2 2 2 4" xfId="2319"/>
    <cellStyle name="Millares 18 2 2 2 4 2" xfId="2320"/>
    <cellStyle name="Millares 18 2 2 2 5" xfId="2321"/>
    <cellStyle name="Millares 18 2 2 3" xfId="2322"/>
    <cellStyle name="Millares 18 2 2 3 2" xfId="2323"/>
    <cellStyle name="Millares 18 2 2 3 2 2" xfId="2324"/>
    <cellStyle name="Millares 18 2 2 3 3" xfId="2325"/>
    <cellStyle name="Millares 18 2 2 4" xfId="2326"/>
    <cellStyle name="Millares 18 2 2 4 2" xfId="2327"/>
    <cellStyle name="Millares 18 2 2 4 2 2" xfId="2328"/>
    <cellStyle name="Millares 18 2 2 4 3" xfId="2329"/>
    <cellStyle name="Millares 18 2 2 5" xfId="2330"/>
    <cellStyle name="Millares 18 2 2 5 2" xfId="2331"/>
    <cellStyle name="Millares 18 2 2 5 2 2" xfId="2332"/>
    <cellStyle name="Millares 18 2 2 5 3" xfId="2333"/>
    <cellStyle name="Millares 18 2 2 6" xfId="2334"/>
    <cellStyle name="Millares 18 2 2 6 2" xfId="2335"/>
    <cellStyle name="Millares 18 2 2 7" xfId="2336"/>
    <cellStyle name="Millares 18 2 3" xfId="2337"/>
    <cellStyle name="Millares 18 2 3 2" xfId="2338"/>
    <cellStyle name="Millares 18 2 3 2 2" xfId="2339"/>
    <cellStyle name="Millares 18 2 3 2 2 2" xfId="2340"/>
    <cellStyle name="Millares 18 2 3 2 3" xfId="2341"/>
    <cellStyle name="Millares 18 2 3 3" xfId="2342"/>
    <cellStyle name="Millares 18 2 3 3 2" xfId="2343"/>
    <cellStyle name="Millares 18 2 3 3 2 2" xfId="2344"/>
    <cellStyle name="Millares 18 2 3 3 3" xfId="2345"/>
    <cellStyle name="Millares 18 2 3 4" xfId="2346"/>
    <cellStyle name="Millares 18 2 3 4 2" xfId="2347"/>
    <cellStyle name="Millares 18 2 3 5" xfId="2348"/>
    <cellStyle name="Millares 18 2 4" xfId="2349"/>
    <cellStyle name="Millares 18 2 4 2" xfId="2350"/>
    <cellStyle name="Millares 18 2 4 2 2" xfId="2351"/>
    <cellStyle name="Millares 18 2 4 3" xfId="2352"/>
    <cellStyle name="Millares 18 2 5" xfId="2353"/>
    <cellStyle name="Millares 18 2 5 2" xfId="2354"/>
    <cellStyle name="Millares 18 2 5 2 2" xfId="2355"/>
    <cellStyle name="Millares 18 2 5 3" xfId="2356"/>
    <cellStyle name="Millares 18 2 6" xfId="2357"/>
    <cellStyle name="Millares 18 2 6 2" xfId="2358"/>
    <cellStyle name="Millares 18 2 6 2 2" xfId="2359"/>
    <cellStyle name="Millares 18 2 6 3" xfId="2360"/>
    <cellStyle name="Millares 18 2 7" xfId="2361"/>
    <cellStyle name="Millares 18 2 7 2" xfId="2362"/>
    <cellStyle name="Millares 18 2 8" xfId="2363"/>
    <cellStyle name="Millares 18 2 9" xfId="2308"/>
    <cellStyle name="Millares 18 3" xfId="2364"/>
    <cellStyle name="Millares 18 3 2" xfId="2365"/>
    <cellStyle name="Millares 18 3 2 2" xfId="2366"/>
    <cellStyle name="Millares 18 3 2 2 2" xfId="2367"/>
    <cellStyle name="Millares 18 3 2 2 2 2" xfId="2368"/>
    <cellStyle name="Millares 18 3 2 2 3" xfId="2369"/>
    <cellStyle name="Millares 18 3 2 3" xfId="2370"/>
    <cellStyle name="Millares 18 3 2 3 2" xfId="2371"/>
    <cellStyle name="Millares 18 3 2 3 2 2" xfId="2372"/>
    <cellStyle name="Millares 18 3 2 3 3" xfId="2373"/>
    <cellStyle name="Millares 18 3 2 4" xfId="2374"/>
    <cellStyle name="Millares 18 3 2 4 2" xfId="2375"/>
    <cellStyle name="Millares 18 3 2 5" xfId="2376"/>
    <cellStyle name="Millares 18 3 3" xfId="2377"/>
    <cellStyle name="Millares 18 3 3 2" xfId="2378"/>
    <cellStyle name="Millares 18 3 3 2 2" xfId="2379"/>
    <cellStyle name="Millares 18 3 3 3" xfId="2380"/>
    <cellStyle name="Millares 18 3 4" xfId="2381"/>
    <cellStyle name="Millares 18 3 4 2" xfId="2382"/>
    <cellStyle name="Millares 18 3 4 2 2" xfId="2383"/>
    <cellStyle name="Millares 18 3 4 3" xfId="2384"/>
    <cellStyle name="Millares 18 3 5" xfId="2385"/>
    <cellStyle name="Millares 18 3 5 2" xfId="2386"/>
    <cellStyle name="Millares 18 3 5 2 2" xfId="2387"/>
    <cellStyle name="Millares 18 3 5 3" xfId="2388"/>
    <cellStyle name="Millares 18 3 6" xfId="2389"/>
    <cellStyle name="Millares 18 3 6 2" xfId="2390"/>
    <cellStyle name="Millares 18 3 7" xfId="2391"/>
    <cellStyle name="Millares 18 4" xfId="2392"/>
    <cellStyle name="Millares 18 4 2" xfId="2393"/>
    <cellStyle name="Millares 18 4 2 2" xfId="2394"/>
    <cellStyle name="Millares 18 4 2 2 2" xfId="2395"/>
    <cellStyle name="Millares 18 4 2 3" xfId="2396"/>
    <cellStyle name="Millares 18 4 3" xfId="2397"/>
    <cellStyle name="Millares 18 4 3 2" xfId="2398"/>
    <cellStyle name="Millares 18 4 3 2 2" xfId="2399"/>
    <cellStyle name="Millares 18 4 3 3" xfId="2400"/>
    <cellStyle name="Millares 18 4 4" xfId="2401"/>
    <cellStyle name="Millares 18 4 4 2" xfId="2402"/>
    <cellStyle name="Millares 18 4 5" xfId="2403"/>
    <cellStyle name="Millares 18 5" xfId="2404"/>
    <cellStyle name="Millares 18 5 2" xfId="2405"/>
    <cellStyle name="Millares 18 5 2 2" xfId="2406"/>
    <cellStyle name="Millares 18 5 3" xfId="2407"/>
    <cellStyle name="Millares 18 6" xfId="2408"/>
    <cellStyle name="Millares 18 6 2" xfId="2409"/>
    <cellStyle name="Millares 18 6 2 2" xfId="2410"/>
    <cellStyle name="Millares 18 6 3" xfId="2411"/>
    <cellStyle name="Millares 18 7" xfId="2412"/>
    <cellStyle name="Millares 18 7 2" xfId="2413"/>
    <cellStyle name="Millares 18 7 2 2" xfId="2414"/>
    <cellStyle name="Millares 18 7 3" xfId="2415"/>
    <cellStyle name="Millares 18 8" xfId="2416"/>
    <cellStyle name="Millares 18 8 2" xfId="2417"/>
    <cellStyle name="Millares 18 9" xfId="2418"/>
    <cellStyle name="Millares 19" xfId="318"/>
    <cellStyle name="Millares 19 2" xfId="2419"/>
    <cellStyle name="Millares 19 3" xfId="346"/>
    <cellStyle name="Millares 19 4" xfId="3473"/>
    <cellStyle name="Millares 2" xfId="42"/>
    <cellStyle name="Millares 2 10" xfId="3479"/>
    <cellStyle name="Millares 2 11" xfId="3483"/>
    <cellStyle name="Millares 2 2" xfId="43"/>
    <cellStyle name="Millares 2 2 2" xfId="44"/>
    <cellStyle name="Millares 2 2 2 2" xfId="3505"/>
    <cellStyle name="Millares 2 2 3" xfId="3487"/>
    <cellStyle name="Millares 2 3" xfId="45"/>
    <cellStyle name="Millares 2 3 2" xfId="208"/>
    <cellStyle name="Millares 2 3 2 2" xfId="377"/>
    <cellStyle name="Millares 2 3 2 2 2" xfId="465"/>
    <cellStyle name="Millares 2 3 2 2 2 2" xfId="635"/>
    <cellStyle name="Millares 2 3 2 2 2 2 2" xfId="2420"/>
    <cellStyle name="Millares 2 3 2 2 2 2 2 2" xfId="2421"/>
    <cellStyle name="Millares 2 3 2 2 2 2 2 2 2" xfId="2422"/>
    <cellStyle name="Millares 2 3 2 2 2 2 2 3" xfId="2423"/>
    <cellStyle name="Millares 2 3 2 2 2 2 3" xfId="2424"/>
    <cellStyle name="Millares 2 3 2 2 2 2 3 2" xfId="2425"/>
    <cellStyle name="Millares 2 3 2 2 2 2 3 2 2" xfId="2426"/>
    <cellStyle name="Millares 2 3 2 2 2 2 3 3" xfId="2427"/>
    <cellStyle name="Millares 2 3 2 2 2 2 4" xfId="2428"/>
    <cellStyle name="Millares 2 3 2 2 2 2 4 2" xfId="2429"/>
    <cellStyle name="Millares 2 3 2 2 2 2 5" xfId="2430"/>
    <cellStyle name="Millares 2 3 2 2 2 3" xfId="2431"/>
    <cellStyle name="Millares 2 3 2 2 2 3 2" xfId="2432"/>
    <cellStyle name="Millares 2 3 2 2 2 3 2 2" xfId="2433"/>
    <cellStyle name="Millares 2 3 2 2 2 3 3" xfId="2434"/>
    <cellStyle name="Millares 2 3 2 2 2 4" xfId="2435"/>
    <cellStyle name="Millares 2 3 2 2 2 4 2" xfId="2436"/>
    <cellStyle name="Millares 2 3 2 2 2 4 2 2" xfId="2437"/>
    <cellStyle name="Millares 2 3 2 2 2 4 3" xfId="2438"/>
    <cellStyle name="Millares 2 3 2 2 2 5" xfId="2439"/>
    <cellStyle name="Millares 2 3 2 2 2 5 2" xfId="2440"/>
    <cellStyle name="Millares 2 3 2 2 2 5 2 2" xfId="2441"/>
    <cellStyle name="Millares 2 3 2 2 2 5 3" xfId="2442"/>
    <cellStyle name="Millares 2 3 2 2 2 6" xfId="2443"/>
    <cellStyle name="Millares 2 3 2 2 2 6 2" xfId="2444"/>
    <cellStyle name="Millares 2 3 2 2 2 7" xfId="2445"/>
    <cellStyle name="Millares 2 3 2 2 3" xfId="549"/>
    <cellStyle name="Millares 2 3 2 2 3 2" xfId="2446"/>
    <cellStyle name="Millares 2 3 2 2 3 2 2" xfId="2447"/>
    <cellStyle name="Millares 2 3 2 2 3 2 2 2" xfId="2448"/>
    <cellStyle name="Millares 2 3 2 2 3 2 3" xfId="2449"/>
    <cellStyle name="Millares 2 3 2 2 3 3" xfId="2450"/>
    <cellStyle name="Millares 2 3 2 2 3 3 2" xfId="2451"/>
    <cellStyle name="Millares 2 3 2 2 3 3 2 2" xfId="2452"/>
    <cellStyle name="Millares 2 3 2 2 3 3 3" xfId="2453"/>
    <cellStyle name="Millares 2 3 2 2 3 4" xfId="2454"/>
    <cellStyle name="Millares 2 3 2 2 3 4 2" xfId="2455"/>
    <cellStyle name="Millares 2 3 2 2 3 5" xfId="2456"/>
    <cellStyle name="Millares 2 3 2 2 4" xfId="2457"/>
    <cellStyle name="Millares 2 3 2 2 4 2" xfId="2458"/>
    <cellStyle name="Millares 2 3 2 2 4 2 2" xfId="2459"/>
    <cellStyle name="Millares 2 3 2 2 4 3" xfId="2460"/>
    <cellStyle name="Millares 2 3 2 2 5" xfId="2461"/>
    <cellStyle name="Millares 2 3 2 2 5 2" xfId="2462"/>
    <cellStyle name="Millares 2 3 2 2 5 2 2" xfId="2463"/>
    <cellStyle name="Millares 2 3 2 2 5 3" xfId="2464"/>
    <cellStyle name="Millares 2 3 2 2 6" xfId="2465"/>
    <cellStyle name="Millares 2 3 2 2 6 2" xfId="2466"/>
    <cellStyle name="Millares 2 3 2 2 6 2 2" xfId="2467"/>
    <cellStyle name="Millares 2 3 2 2 6 3" xfId="2468"/>
    <cellStyle name="Millares 2 3 2 2 7" xfId="2469"/>
    <cellStyle name="Millares 2 3 2 2 7 2" xfId="2470"/>
    <cellStyle name="Millares 2 3 2 2 8" xfId="2471"/>
    <cellStyle name="Millares 2 3 2 3" xfId="464"/>
    <cellStyle name="Millares 2 3 2 3 2" xfId="634"/>
    <cellStyle name="Millares 2 3 2 3 2 2" xfId="2472"/>
    <cellStyle name="Millares 2 3 2 3 2 2 2" xfId="2473"/>
    <cellStyle name="Millares 2 3 2 3 2 2 2 2" xfId="2474"/>
    <cellStyle name="Millares 2 3 2 3 2 2 3" xfId="2475"/>
    <cellStyle name="Millares 2 3 2 3 2 3" xfId="2476"/>
    <cellStyle name="Millares 2 3 2 3 2 3 2" xfId="2477"/>
    <cellStyle name="Millares 2 3 2 3 2 3 2 2" xfId="2478"/>
    <cellStyle name="Millares 2 3 2 3 2 3 3" xfId="2479"/>
    <cellStyle name="Millares 2 3 2 3 2 4" xfId="2480"/>
    <cellStyle name="Millares 2 3 2 3 2 4 2" xfId="2481"/>
    <cellStyle name="Millares 2 3 2 3 2 5" xfId="2482"/>
    <cellStyle name="Millares 2 3 2 3 3" xfId="2483"/>
    <cellStyle name="Millares 2 3 2 3 3 2" xfId="2484"/>
    <cellStyle name="Millares 2 3 2 3 3 2 2" xfId="2485"/>
    <cellStyle name="Millares 2 3 2 3 3 3" xfId="2486"/>
    <cellStyle name="Millares 2 3 2 3 4" xfId="2487"/>
    <cellStyle name="Millares 2 3 2 3 4 2" xfId="2488"/>
    <cellStyle name="Millares 2 3 2 3 4 2 2" xfId="2489"/>
    <cellStyle name="Millares 2 3 2 3 4 3" xfId="2490"/>
    <cellStyle name="Millares 2 3 2 3 5" xfId="2491"/>
    <cellStyle name="Millares 2 3 2 3 5 2" xfId="2492"/>
    <cellStyle name="Millares 2 3 2 3 5 2 2" xfId="2493"/>
    <cellStyle name="Millares 2 3 2 3 5 3" xfId="2494"/>
    <cellStyle name="Millares 2 3 2 3 6" xfId="2495"/>
    <cellStyle name="Millares 2 3 2 3 6 2" xfId="2496"/>
    <cellStyle name="Millares 2 3 2 3 7" xfId="2497"/>
    <cellStyle name="Millares 2 3 2 4" xfId="548"/>
    <cellStyle name="Millares 2 3 2 4 2" xfId="2498"/>
    <cellStyle name="Millares 2 3 2 4 2 2" xfId="2499"/>
    <cellStyle name="Millares 2 3 2 4 2 2 2" xfId="2500"/>
    <cellStyle name="Millares 2 3 2 4 2 3" xfId="2501"/>
    <cellStyle name="Millares 2 3 2 4 3" xfId="2502"/>
    <cellStyle name="Millares 2 3 2 4 3 2" xfId="2503"/>
    <cellStyle name="Millares 2 3 2 4 3 2 2" xfId="2504"/>
    <cellStyle name="Millares 2 3 2 4 3 3" xfId="2505"/>
    <cellStyle name="Millares 2 3 2 4 4" xfId="2506"/>
    <cellStyle name="Millares 2 3 2 4 4 2" xfId="2507"/>
    <cellStyle name="Millares 2 3 2 4 5" xfId="2508"/>
    <cellStyle name="Millares 2 3 2 5" xfId="2509"/>
    <cellStyle name="Millares 2 3 2 5 2" xfId="2510"/>
    <cellStyle name="Millares 2 3 2 5 2 2" xfId="2511"/>
    <cellStyle name="Millares 2 3 2 5 3" xfId="2512"/>
    <cellStyle name="Millares 2 3 2 6" xfId="2513"/>
    <cellStyle name="Millares 2 3 2 6 2" xfId="2514"/>
    <cellStyle name="Millares 2 3 2 6 2 2" xfId="2515"/>
    <cellStyle name="Millares 2 3 2 6 3" xfId="2516"/>
    <cellStyle name="Millares 2 3 2 7" xfId="2517"/>
    <cellStyle name="Millares 2 3 2 7 2" xfId="2518"/>
    <cellStyle name="Millares 2 3 2 7 2 2" xfId="2519"/>
    <cellStyle name="Millares 2 3 2 7 3" xfId="2520"/>
    <cellStyle name="Millares 2 3 2 8" xfId="2521"/>
    <cellStyle name="Millares 2 3 2 8 2" xfId="2522"/>
    <cellStyle name="Millares 2 3 2 9" xfId="2523"/>
    <cellStyle name="Millares 2 3 3" xfId="244"/>
    <cellStyle name="Millares 2 3 3 2" xfId="379"/>
    <cellStyle name="Millares 2 3 3 2 2" xfId="467"/>
    <cellStyle name="Millares 2 3 3 2 2 2" xfId="637"/>
    <cellStyle name="Millares 2 3 3 2 3" xfId="551"/>
    <cellStyle name="Millares 2 3 3 3" xfId="466"/>
    <cellStyle name="Millares 2 3 3 3 2" xfId="636"/>
    <cellStyle name="Millares 2 3 3 4" xfId="550"/>
    <cellStyle name="Millares 2 3 3 5" xfId="2524"/>
    <cellStyle name="Millares 2 3 3 6" xfId="378"/>
    <cellStyle name="Millares 2 3 4" xfId="182"/>
    <cellStyle name="Millares 2 3 4 2" xfId="857"/>
    <cellStyle name="Millares 2 3 4 3" xfId="696"/>
    <cellStyle name="Millares 2 3 5" xfId="695"/>
    <cellStyle name="Millares 2 3 5 2" xfId="856"/>
    <cellStyle name="Millares 2 3 6" xfId="376"/>
    <cellStyle name="Millares 2 4" xfId="46"/>
    <cellStyle name="Millares 2 4 10" xfId="3500"/>
    <cellStyle name="Millares 2 4 2" xfId="380"/>
    <cellStyle name="Millares 2 4 2 2" xfId="469"/>
    <cellStyle name="Millares 2 4 2 2 2" xfId="639"/>
    <cellStyle name="Millares 2 4 2 2 2 2" xfId="2525"/>
    <cellStyle name="Millares 2 4 2 2 2 2 2" xfId="2526"/>
    <cellStyle name="Millares 2 4 2 2 2 2 2 2" xfId="2527"/>
    <cellStyle name="Millares 2 4 2 2 2 2 3" xfId="2528"/>
    <cellStyle name="Millares 2 4 2 2 2 3" xfId="2529"/>
    <cellStyle name="Millares 2 4 2 2 2 3 2" xfId="2530"/>
    <cellStyle name="Millares 2 4 2 2 2 3 2 2" xfId="2531"/>
    <cellStyle name="Millares 2 4 2 2 2 3 3" xfId="2532"/>
    <cellStyle name="Millares 2 4 2 2 2 4" xfId="2533"/>
    <cellStyle name="Millares 2 4 2 2 2 4 2" xfId="2534"/>
    <cellStyle name="Millares 2 4 2 2 2 5" xfId="2535"/>
    <cellStyle name="Millares 2 4 2 2 3" xfId="2536"/>
    <cellStyle name="Millares 2 4 2 2 3 2" xfId="2537"/>
    <cellStyle name="Millares 2 4 2 2 3 2 2" xfId="2538"/>
    <cellStyle name="Millares 2 4 2 2 3 3" xfId="2539"/>
    <cellStyle name="Millares 2 4 2 2 4" xfId="2540"/>
    <cellStyle name="Millares 2 4 2 2 4 2" xfId="2541"/>
    <cellStyle name="Millares 2 4 2 2 4 2 2" xfId="2542"/>
    <cellStyle name="Millares 2 4 2 2 4 3" xfId="2543"/>
    <cellStyle name="Millares 2 4 2 2 5" xfId="2544"/>
    <cellStyle name="Millares 2 4 2 2 5 2" xfId="2545"/>
    <cellStyle name="Millares 2 4 2 2 5 2 2" xfId="2546"/>
    <cellStyle name="Millares 2 4 2 2 5 3" xfId="2547"/>
    <cellStyle name="Millares 2 4 2 2 6" xfId="2548"/>
    <cellStyle name="Millares 2 4 2 2 6 2" xfId="2549"/>
    <cellStyle name="Millares 2 4 2 2 7" xfId="2550"/>
    <cellStyle name="Millares 2 4 2 3" xfId="553"/>
    <cellStyle name="Millares 2 4 2 3 2" xfId="2551"/>
    <cellStyle name="Millares 2 4 2 3 2 2" xfId="2552"/>
    <cellStyle name="Millares 2 4 2 3 2 2 2" xfId="2553"/>
    <cellStyle name="Millares 2 4 2 3 2 3" xfId="2554"/>
    <cellStyle name="Millares 2 4 2 3 3" xfId="2555"/>
    <cellStyle name="Millares 2 4 2 3 3 2" xfId="2556"/>
    <cellStyle name="Millares 2 4 2 3 3 2 2" xfId="2557"/>
    <cellStyle name="Millares 2 4 2 3 3 3" xfId="2558"/>
    <cellStyle name="Millares 2 4 2 3 4" xfId="2559"/>
    <cellStyle name="Millares 2 4 2 3 4 2" xfId="2560"/>
    <cellStyle name="Millares 2 4 2 3 5" xfId="2561"/>
    <cellStyle name="Millares 2 4 2 4" xfId="2562"/>
    <cellStyle name="Millares 2 4 2 4 2" xfId="2563"/>
    <cellStyle name="Millares 2 4 2 4 2 2" xfId="2564"/>
    <cellStyle name="Millares 2 4 2 4 3" xfId="2565"/>
    <cellStyle name="Millares 2 4 2 5" xfId="2566"/>
    <cellStyle name="Millares 2 4 2 5 2" xfId="2567"/>
    <cellStyle name="Millares 2 4 2 5 2 2" xfId="2568"/>
    <cellStyle name="Millares 2 4 2 5 3" xfId="2569"/>
    <cellStyle name="Millares 2 4 2 6" xfId="2570"/>
    <cellStyle name="Millares 2 4 2 6 2" xfId="2571"/>
    <cellStyle name="Millares 2 4 2 6 2 2" xfId="2572"/>
    <cellStyle name="Millares 2 4 2 6 3" xfId="2573"/>
    <cellStyle name="Millares 2 4 2 7" xfId="2574"/>
    <cellStyle name="Millares 2 4 2 7 2" xfId="2575"/>
    <cellStyle name="Millares 2 4 2 8" xfId="2576"/>
    <cellStyle name="Millares 2 4 3" xfId="468"/>
    <cellStyle name="Millares 2 4 3 2" xfId="638"/>
    <cellStyle name="Millares 2 4 3 2 2" xfId="2577"/>
    <cellStyle name="Millares 2 4 3 2 2 2" xfId="2578"/>
    <cellStyle name="Millares 2 4 3 2 2 2 2" xfId="2579"/>
    <cellStyle name="Millares 2 4 3 2 2 3" xfId="2580"/>
    <cellStyle name="Millares 2 4 3 2 3" xfId="2581"/>
    <cellStyle name="Millares 2 4 3 2 3 2" xfId="2582"/>
    <cellStyle name="Millares 2 4 3 2 3 2 2" xfId="2583"/>
    <cellStyle name="Millares 2 4 3 2 3 3" xfId="2584"/>
    <cellStyle name="Millares 2 4 3 2 4" xfId="2585"/>
    <cellStyle name="Millares 2 4 3 2 4 2" xfId="2586"/>
    <cellStyle name="Millares 2 4 3 2 5" xfId="2587"/>
    <cellStyle name="Millares 2 4 3 3" xfId="2588"/>
    <cellStyle name="Millares 2 4 3 3 2" xfId="2589"/>
    <cellStyle name="Millares 2 4 3 3 2 2" xfId="2590"/>
    <cellStyle name="Millares 2 4 3 3 3" xfId="2591"/>
    <cellStyle name="Millares 2 4 3 4" xfId="2592"/>
    <cellStyle name="Millares 2 4 3 4 2" xfId="2593"/>
    <cellStyle name="Millares 2 4 3 4 2 2" xfId="2594"/>
    <cellStyle name="Millares 2 4 3 4 3" xfId="2595"/>
    <cellStyle name="Millares 2 4 3 5" xfId="2596"/>
    <cellStyle name="Millares 2 4 3 5 2" xfId="2597"/>
    <cellStyle name="Millares 2 4 3 5 2 2" xfId="2598"/>
    <cellStyle name="Millares 2 4 3 5 3" xfId="2599"/>
    <cellStyle name="Millares 2 4 3 6" xfId="2600"/>
    <cellStyle name="Millares 2 4 3 6 2" xfId="2601"/>
    <cellStyle name="Millares 2 4 3 7" xfId="2602"/>
    <cellStyle name="Millares 2 4 4" xfId="552"/>
    <cellStyle name="Millares 2 4 4 2" xfId="2603"/>
    <cellStyle name="Millares 2 4 4 2 2" xfId="2604"/>
    <cellStyle name="Millares 2 4 4 2 2 2" xfId="2605"/>
    <cellStyle name="Millares 2 4 4 2 3" xfId="2606"/>
    <cellStyle name="Millares 2 4 4 3" xfId="2607"/>
    <cellStyle name="Millares 2 4 4 3 2" xfId="2608"/>
    <cellStyle name="Millares 2 4 4 3 2 2" xfId="2609"/>
    <cellStyle name="Millares 2 4 4 3 3" xfId="2610"/>
    <cellStyle name="Millares 2 4 4 4" xfId="2611"/>
    <cellStyle name="Millares 2 4 4 4 2" xfId="2612"/>
    <cellStyle name="Millares 2 4 4 5" xfId="2613"/>
    <cellStyle name="Millares 2 4 5" xfId="2614"/>
    <cellStyle name="Millares 2 4 5 2" xfId="2615"/>
    <cellStyle name="Millares 2 4 5 2 2" xfId="2616"/>
    <cellStyle name="Millares 2 4 5 3" xfId="2617"/>
    <cellStyle name="Millares 2 4 6" xfId="2618"/>
    <cellStyle name="Millares 2 4 6 2" xfId="2619"/>
    <cellStyle name="Millares 2 4 6 2 2" xfId="2620"/>
    <cellStyle name="Millares 2 4 6 3" xfId="2621"/>
    <cellStyle name="Millares 2 4 7" xfId="2622"/>
    <cellStyle name="Millares 2 4 7 2" xfId="2623"/>
    <cellStyle name="Millares 2 4 7 2 2" xfId="2624"/>
    <cellStyle name="Millares 2 4 7 3" xfId="2625"/>
    <cellStyle name="Millares 2 4 8" xfId="2626"/>
    <cellStyle name="Millares 2 4 8 2" xfId="2627"/>
    <cellStyle name="Millares 2 4 9" xfId="2628"/>
    <cellStyle name="Millares 2 5" xfId="243"/>
    <cellStyle name="Millares 2 5 2" xfId="382"/>
    <cellStyle name="Millares 2 5 2 2" xfId="471"/>
    <cellStyle name="Millares 2 5 2 2 2" xfId="641"/>
    <cellStyle name="Millares 2 5 2 3" xfId="555"/>
    <cellStyle name="Millares 2 5 3" xfId="470"/>
    <cellStyle name="Millares 2 5 3 2" xfId="640"/>
    <cellStyle name="Millares 2 5 4" xfId="554"/>
    <cellStyle name="Millares 2 5 5" xfId="2629"/>
    <cellStyle name="Millares 2 5 6" xfId="381"/>
    <cellStyle name="Millares 2 6" xfId="181"/>
    <cellStyle name="Millares 2 6 2" xfId="858"/>
    <cellStyle name="Millares 2 6 3" xfId="697"/>
    <cellStyle name="Millares 2 7" xfId="301"/>
    <cellStyle name="Millares 2 7 2" xfId="855"/>
    <cellStyle name="Millares 2 7 3" xfId="694"/>
    <cellStyle name="Millares 2 7 4" xfId="3468"/>
    <cellStyle name="Millares 2 8" xfId="375"/>
    <cellStyle name="Millares 2 9" xfId="324"/>
    <cellStyle name="Millares 20" xfId="315"/>
    <cellStyle name="Millares 20 2" xfId="933"/>
    <cellStyle name="Millares 20 3" xfId="3472"/>
    <cellStyle name="Millares 21" xfId="1559"/>
    <cellStyle name="Millares 22" xfId="3461"/>
    <cellStyle name="Millares 23" xfId="3480"/>
    <cellStyle name="Millares 3" xfId="47"/>
    <cellStyle name="Millares 3 10" xfId="413"/>
    <cellStyle name="Millares 3 11" xfId="3485"/>
    <cellStyle name="Millares 3 2" xfId="48"/>
    <cellStyle name="Millares 3 2 2" xfId="49"/>
    <cellStyle name="Millares 3 2 3" xfId="3489"/>
    <cellStyle name="Millares 3 3" xfId="50"/>
    <cellStyle name="Millares 3 3 2" xfId="51"/>
    <cellStyle name="Millares 3 3 2 2" xfId="247"/>
    <cellStyle name="Millares 3 3 2 2 2" xfId="862"/>
    <cellStyle name="Millares 3 3 2 3" xfId="185"/>
    <cellStyle name="Millares 3 3 2 3 2" xfId="861"/>
    <cellStyle name="Millares 3 3 2 3 3" xfId="700"/>
    <cellStyle name="Millares 3 3 2 3 4" xfId="3464"/>
    <cellStyle name="Millares 3 3 2 4" xfId="385"/>
    <cellStyle name="Millares 3 3 3" xfId="246"/>
    <cellStyle name="Millares 3 3 3 2" xfId="863"/>
    <cellStyle name="Millares 3 3 4" xfId="184"/>
    <cellStyle name="Millares 3 3 4 2" xfId="860"/>
    <cellStyle name="Millares 3 3 4 3" xfId="699"/>
    <cellStyle name="Millares 3 3 4 4" xfId="3463"/>
    <cellStyle name="Millares 3 3 5" xfId="384"/>
    <cellStyle name="Millares 3 3 6" xfId="3502"/>
    <cellStyle name="Millares 3 4" xfId="52"/>
    <cellStyle name="Millares 3 4 2" xfId="53"/>
    <cellStyle name="Millares 3 4 2 2" xfId="54"/>
    <cellStyle name="Millares 3 4 2 2 2" xfId="55"/>
    <cellStyle name="Millares 3 4 2 2 2 2" xfId="211"/>
    <cellStyle name="Millares 3 4 2 2 2 2 2" xfId="303"/>
    <cellStyle name="Millares 3 4 2 2 2 2 2 2" xfId="643"/>
    <cellStyle name="Millares 3 4 2 2 2 2 2 2 2" xfId="2630"/>
    <cellStyle name="Millares 3 4 2 2 2 2 2 2 2 2" xfId="2631"/>
    <cellStyle name="Millares 3 4 2 2 2 2 2 2 2 2 2" xfId="2632"/>
    <cellStyle name="Millares 3 4 2 2 2 2 2 2 2 3" xfId="2633"/>
    <cellStyle name="Millares 3 4 2 2 2 2 2 2 3" xfId="2634"/>
    <cellStyle name="Millares 3 4 2 2 2 2 2 2 3 2" xfId="2635"/>
    <cellStyle name="Millares 3 4 2 2 2 2 2 2 3 2 2" xfId="2636"/>
    <cellStyle name="Millares 3 4 2 2 2 2 2 2 3 3" xfId="2637"/>
    <cellStyle name="Millares 3 4 2 2 2 2 2 2 4" xfId="2638"/>
    <cellStyle name="Millares 3 4 2 2 2 2 2 2 4 2" xfId="2639"/>
    <cellStyle name="Millares 3 4 2 2 2 2 2 2 5" xfId="2640"/>
    <cellStyle name="Millares 3 4 2 2 2 2 2 3" xfId="2641"/>
    <cellStyle name="Millares 3 4 2 2 2 2 2 3 2" xfId="2642"/>
    <cellStyle name="Millares 3 4 2 2 2 2 2 3 2 2" xfId="2643"/>
    <cellStyle name="Millares 3 4 2 2 2 2 2 3 3" xfId="2644"/>
    <cellStyle name="Millares 3 4 2 2 2 2 2 4" xfId="2645"/>
    <cellStyle name="Millares 3 4 2 2 2 2 2 4 2" xfId="2646"/>
    <cellStyle name="Millares 3 4 2 2 2 2 2 4 2 2" xfId="2647"/>
    <cellStyle name="Millares 3 4 2 2 2 2 2 4 3" xfId="2648"/>
    <cellStyle name="Millares 3 4 2 2 2 2 2 5" xfId="2649"/>
    <cellStyle name="Millares 3 4 2 2 2 2 2 5 2" xfId="2650"/>
    <cellStyle name="Millares 3 4 2 2 2 2 2 5 2 2" xfId="2651"/>
    <cellStyle name="Millares 3 4 2 2 2 2 2 5 3" xfId="2652"/>
    <cellStyle name="Millares 3 4 2 2 2 2 2 6" xfId="2653"/>
    <cellStyle name="Millares 3 4 2 2 2 2 2 6 2" xfId="2654"/>
    <cellStyle name="Millares 3 4 2 2 2 2 2 7" xfId="2655"/>
    <cellStyle name="Millares 3 4 2 2 2 2 2 8" xfId="473"/>
    <cellStyle name="Millares 3 4 2 2 2 2 2 9" xfId="3470"/>
    <cellStyle name="Millares 3 4 2 2 2 2 3" xfId="557"/>
    <cellStyle name="Millares 3 4 2 2 2 2 3 2" xfId="2656"/>
    <cellStyle name="Millares 3 4 2 2 2 2 3 2 2" xfId="2657"/>
    <cellStyle name="Millares 3 4 2 2 2 2 3 2 2 2" xfId="2658"/>
    <cellStyle name="Millares 3 4 2 2 2 2 3 2 3" xfId="2659"/>
    <cellStyle name="Millares 3 4 2 2 2 2 3 3" xfId="2660"/>
    <cellStyle name="Millares 3 4 2 2 2 2 3 3 2" xfId="2661"/>
    <cellStyle name="Millares 3 4 2 2 2 2 3 3 2 2" xfId="2662"/>
    <cellStyle name="Millares 3 4 2 2 2 2 3 3 3" xfId="2663"/>
    <cellStyle name="Millares 3 4 2 2 2 2 3 4" xfId="2664"/>
    <cellStyle name="Millares 3 4 2 2 2 2 3 4 2" xfId="2665"/>
    <cellStyle name="Millares 3 4 2 2 2 2 3 5" xfId="2666"/>
    <cellStyle name="Millares 3 4 2 2 2 2 4" xfId="935"/>
    <cellStyle name="Millares 3 4 2 2 2 2 4 2" xfId="2668"/>
    <cellStyle name="Millares 3 4 2 2 2 2 4 2 2" xfId="2669"/>
    <cellStyle name="Millares 3 4 2 2 2 2 4 3" xfId="2670"/>
    <cellStyle name="Millares 3 4 2 2 2 2 4 4" xfId="2667"/>
    <cellStyle name="Millares 3 4 2 2 2 2 5" xfId="2671"/>
    <cellStyle name="Millares 3 4 2 2 2 2 5 2" xfId="2672"/>
    <cellStyle name="Millares 3 4 2 2 2 2 5 2 2" xfId="2673"/>
    <cellStyle name="Millares 3 4 2 2 2 2 5 3" xfId="2674"/>
    <cellStyle name="Millares 3 4 2 2 2 2 6" xfId="2675"/>
    <cellStyle name="Millares 3 4 2 2 2 2 6 2" xfId="2676"/>
    <cellStyle name="Millares 3 4 2 2 2 2 6 2 2" xfId="2677"/>
    <cellStyle name="Millares 3 4 2 2 2 2 6 3" xfId="2678"/>
    <cellStyle name="Millares 3 4 2 2 2 2 7" xfId="2679"/>
    <cellStyle name="Millares 3 4 2 2 2 2 7 2" xfId="2680"/>
    <cellStyle name="Millares 3 4 2 2 2 2 8" xfId="2681"/>
    <cellStyle name="Millares 3 4 2 2 2 3" xfId="302"/>
    <cellStyle name="Millares 3 4 2 2 2 3 2" xfId="642"/>
    <cellStyle name="Millares 3 4 2 2 2 3 2 2" xfId="2682"/>
    <cellStyle name="Millares 3 4 2 2 2 3 2 2 2" xfId="2683"/>
    <cellStyle name="Millares 3 4 2 2 2 3 2 2 2 2" xfId="2684"/>
    <cellStyle name="Millares 3 4 2 2 2 3 2 2 3" xfId="2685"/>
    <cellStyle name="Millares 3 4 2 2 2 3 2 3" xfId="2686"/>
    <cellStyle name="Millares 3 4 2 2 2 3 2 3 2" xfId="2687"/>
    <cellStyle name="Millares 3 4 2 2 2 3 2 3 2 2" xfId="2688"/>
    <cellStyle name="Millares 3 4 2 2 2 3 2 3 3" xfId="2689"/>
    <cellStyle name="Millares 3 4 2 2 2 3 2 4" xfId="2690"/>
    <cellStyle name="Millares 3 4 2 2 2 3 2 4 2" xfId="2691"/>
    <cellStyle name="Millares 3 4 2 2 2 3 2 5" xfId="2692"/>
    <cellStyle name="Millares 3 4 2 2 2 3 3" xfId="2693"/>
    <cellStyle name="Millares 3 4 2 2 2 3 3 2" xfId="2694"/>
    <cellStyle name="Millares 3 4 2 2 2 3 3 2 2" xfId="2695"/>
    <cellStyle name="Millares 3 4 2 2 2 3 3 3" xfId="2696"/>
    <cellStyle name="Millares 3 4 2 2 2 3 4" xfId="2697"/>
    <cellStyle name="Millares 3 4 2 2 2 3 4 2" xfId="2698"/>
    <cellStyle name="Millares 3 4 2 2 2 3 4 2 2" xfId="2699"/>
    <cellStyle name="Millares 3 4 2 2 2 3 4 3" xfId="2700"/>
    <cellStyle name="Millares 3 4 2 2 2 3 5" xfId="2701"/>
    <cellStyle name="Millares 3 4 2 2 2 3 5 2" xfId="2702"/>
    <cellStyle name="Millares 3 4 2 2 2 3 5 2 2" xfId="2703"/>
    <cellStyle name="Millares 3 4 2 2 2 3 5 3" xfId="2704"/>
    <cellStyle name="Millares 3 4 2 2 2 3 6" xfId="2705"/>
    <cellStyle name="Millares 3 4 2 2 2 3 6 2" xfId="2706"/>
    <cellStyle name="Millares 3 4 2 2 2 3 7" xfId="2707"/>
    <cellStyle name="Millares 3 4 2 2 2 3 8" xfId="472"/>
    <cellStyle name="Millares 3 4 2 2 2 3 9" xfId="3469"/>
    <cellStyle name="Millares 3 4 2 2 2 4" xfId="556"/>
    <cellStyle name="Millares 3 4 2 2 2 4 2" xfId="2708"/>
    <cellStyle name="Millares 3 4 2 2 2 4 2 2" xfId="2709"/>
    <cellStyle name="Millares 3 4 2 2 2 4 2 2 2" xfId="2710"/>
    <cellStyle name="Millares 3 4 2 2 2 4 2 3" xfId="2711"/>
    <cellStyle name="Millares 3 4 2 2 2 4 3" xfId="2712"/>
    <cellStyle name="Millares 3 4 2 2 2 4 3 2" xfId="2713"/>
    <cellStyle name="Millares 3 4 2 2 2 4 3 2 2" xfId="2714"/>
    <cellStyle name="Millares 3 4 2 2 2 4 3 3" xfId="2715"/>
    <cellStyle name="Millares 3 4 2 2 2 4 4" xfId="2716"/>
    <cellStyle name="Millares 3 4 2 2 2 4 4 2" xfId="2717"/>
    <cellStyle name="Millares 3 4 2 2 2 4 5" xfId="2718"/>
    <cellStyle name="Millares 3 4 2 2 2 5" xfId="936"/>
    <cellStyle name="Millares 3 4 2 2 2 5 2" xfId="2720"/>
    <cellStyle name="Millares 3 4 2 2 2 5 2 2" xfId="2721"/>
    <cellStyle name="Millares 3 4 2 2 2 5 3" xfId="2722"/>
    <cellStyle name="Millares 3 4 2 2 2 5 4" xfId="2719"/>
    <cellStyle name="Millares 3 4 2 2 2 6" xfId="2723"/>
    <cellStyle name="Millares 3 4 2 2 2 6 2" xfId="2724"/>
    <cellStyle name="Millares 3 4 2 2 2 6 2 2" xfId="2725"/>
    <cellStyle name="Millares 3 4 2 2 2 6 3" xfId="2726"/>
    <cellStyle name="Millares 3 4 2 2 2 7" xfId="2727"/>
    <cellStyle name="Millares 3 4 2 2 2 7 2" xfId="2728"/>
    <cellStyle name="Millares 3 4 2 2 2 7 2 2" xfId="2729"/>
    <cellStyle name="Millares 3 4 2 2 2 7 3" xfId="2730"/>
    <cellStyle name="Millares 3 4 2 2 2 8" xfId="2731"/>
    <cellStyle name="Millares 3 4 2 2 2 8 2" xfId="2732"/>
    <cellStyle name="Millares 3 4 2 2 2 9" xfId="2733"/>
    <cellStyle name="Millares 3 4 2 2 3" xfId="56"/>
    <cellStyle name="Millares 3 4 2 2 3 2" xfId="250"/>
    <cellStyle name="Millares 3 4 2 2 3 2 2" xfId="475"/>
    <cellStyle name="Millares 3 4 2 2 3 2 2 2" xfId="645"/>
    <cellStyle name="Millares 3 4 2 2 3 2 3" xfId="559"/>
    <cellStyle name="Millares 3 4 2 2 3 2 4" xfId="389"/>
    <cellStyle name="Millares 3 4 2 2 3 2 5" xfId="3466"/>
    <cellStyle name="Millares 3 4 2 2 3 3" xfId="474"/>
    <cellStyle name="Millares 3 4 2 2 3 3 2" xfId="644"/>
    <cellStyle name="Millares 3 4 2 2 3 4" xfId="558"/>
    <cellStyle name="Millares 3 4 2 2 3 5" xfId="2734"/>
    <cellStyle name="Millares 3 4 2 2 4" xfId="188"/>
    <cellStyle name="Millares 3 4 2 2 4 2" xfId="867"/>
    <cellStyle name="Millares 3 4 2 2 4 3" xfId="704"/>
    <cellStyle name="Millares 3 4 2 2 5" xfId="703"/>
    <cellStyle name="Millares 3 4 2 2 5 2" xfId="866"/>
    <cellStyle name="Millares 3 4 2 2 6" xfId="388"/>
    <cellStyle name="Millares 3 4 2 3" xfId="210"/>
    <cellStyle name="Millares 3 4 2 3 2" xfId="390"/>
    <cellStyle name="Millares 3 4 2 3 2 2" xfId="477"/>
    <cellStyle name="Millares 3 4 2 3 2 2 2" xfId="647"/>
    <cellStyle name="Millares 3 4 2 3 2 2 2 2" xfId="2735"/>
    <cellStyle name="Millares 3 4 2 3 2 2 2 2 2" xfId="2736"/>
    <cellStyle name="Millares 3 4 2 3 2 2 2 2 2 2" xfId="2737"/>
    <cellStyle name="Millares 3 4 2 3 2 2 2 2 3" xfId="2738"/>
    <cellStyle name="Millares 3 4 2 3 2 2 2 3" xfId="2739"/>
    <cellStyle name="Millares 3 4 2 3 2 2 2 3 2" xfId="2740"/>
    <cellStyle name="Millares 3 4 2 3 2 2 2 3 2 2" xfId="2741"/>
    <cellStyle name="Millares 3 4 2 3 2 2 2 3 3" xfId="2742"/>
    <cellStyle name="Millares 3 4 2 3 2 2 2 4" xfId="2743"/>
    <cellStyle name="Millares 3 4 2 3 2 2 2 4 2" xfId="2744"/>
    <cellStyle name="Millares 3 4 2 3 2 2 2 5" xfId="2745"/>
    <cellStyle name="Millares 3 4 2 3 2 2 3" xfId="2746"/>
    <cellStyle name="Millares 3 4 2 3 2 2 3 2" xfId="2747"/>
    <cellStyle name="Millares 3 4 2 3 2 2 3 2 2" xfId="2748"/>
    <cellStyle name="Millares 3 4 2 3 2 2 3 3" xfId="2749"/>
    <cellStyle name="Millares 3 4 2 3 2 2 4" xfId="2750"/>
    <cellStyle name="Millares 3 4 2 3 2 2 4 2" xfId="2751"/>
    <cellStyle name="Millares 3 4 2 3 2 2 4 2 2" xfId="2752"/>
    <cellStyle name="Millares 3 4 2 3 2 2 4 3" xfId="2753"/>
    <cellStyle name="Millares 3 4 2 3 2 2 5" xfId="2754"/>
    <cellStyle name="Millares 3 4 2 3 2 2 5 2" xfId="2755"/>
    <cellStyle name="Millares 3 4 2 3 2 2 5 2 2" xfId="2756"/>
    <cellStyle name="Millares 3 4 2 3 2 2 5 3" xfId="2757"/>
    <cellStyle name="Millares 3 4 2 3 2 2 6" xfId="2758"/>
    <cellStyle name="Millares 3 4 2 3 2 2 6 2" xfId="2759"/>
    <cellStyle name="Millares 3 4 2 3 2 2 7" xfId="2760"/>
    <cellStyle name="Millares 3 4 2 3 2 3" xfId="561"/>
    <cellStyle name="Millares 3 4 2 3 2 3 2" xfId="2761"/>
    <cellStyle name="Millares 3 4 2 3 2 3 2 2" xfId="2762"/>
    <cellStyle name="Millares 3 4 2 3 2 3 2 2 2" xfId="2763"/>
    <cellStyle name="Millares 3 4 2 3 2 3 2 3" xfId="2764"/>
    <cellStyle name="Millares 3 4 2 3 2 3 3" xfId="2765"/>
    <cellStyle name="Millares 3 4 2 3 2 3 3 2" xfId="2766"/>
    <cellStyle name="Millares 3 4 2 3 2 3 3 2 2" xfId="2767"/>
    <cellStyle name="Millares 3 4 2 3 2 3 3 3" xfId="2768"/>
    <cellStyle name="Millares 3 4 2 3 2 3 4" xfId="2769"/>
    <cellStyle name="Millares 3 4 2 3 2 3 4 2" xfId="2770"/>
    <cellStyle name="Millares 3 4 2 3 2 3 5" xfId="2771"/>
    <cellStyle name="Millares 3 4 2 3 2 4" xfId="2772"/>
    <cellStyle name="Millares 3 4 2 3 2 4 2" xfId="2773"/>
    <cellStyle name="Millares 3 4 2 3 2 4 2 2" xfId="2774"/>
    <cellStyle name="Millares 3 4 2 3 2 4 3" xfId="2775"/>
    <cellStyle name="Millares 3 4 2 3 2 5" xfId="2776"/>
    <cellStyle name="Millares 3 4 2 3 2 5 2" xfId="2777"/>
    <cellStyle name="Millares 3 4 2 3 2 5 2 2" xfId="2778"/>
    <cellStyle name="Millares 3 4 2 3 2 5 3" xfId="2779"/>
    <cellStyle name="Millares 3 4 2 3 2 6" xfId="2780"/>
    <cellStyle name="Millares 3 4 2 3 2 6 2" xfId="2781"/>
    <cellStyle name="Millares 3 4 2 3 2 6 2 2" xfId="2782"/>
    <cellStyle name="Millares 3 4 2 3 2 6 3" xfId="2783"/>
    <cellStyle name="Millares 3 4 2 3 2 7" xfId="2784"/>
    <cellStyle name="Millares 3 4 2 3 2 7 2" xfId="2785"/>
    <cellStyle name="Millares 3 4 2 3 2 8" xfId="2786"/>
    <cellStyle name="Millares 3 4 2 3 3" xfId="476"/>
    <cellStyle name="Millares 3 4 2 3 3 2" xfId="646"/>
    <cellStyle name="Millares 3 4 2 3 3 2 2" xfId="2787"/>
    <cellStyle name="Millares 3 4 2 3 3 2 2 2" xfId="2788"/>
    <cellStyle name="Millares 3 4 2 3 3 2 2 2 2" xfId="2789"/>
    <cellStyle name="Millares 3 4 2 3 3 2 2 3" xfId="2790"/>
    <cellStyle name="Millares 3 4 2 3 3 2 3" xfId="2791"/>
    <cellStyle name="Millares 3 4 2 3 3 2 3 2" xfId="2792"/>
    <cellStyle name="Millares 3 4 2 3 3 2 3 2 2" xfId="2793"/>
    <cellStyle name="Millares 3 4 2 3 3 2 3 3" xfId="2794"/>
    <cellStyle name="Millares 3 4 2 3 3 2 4" xfId="2795"/>
    <cellStyle name="Millares 3 4 2 3 3 2 4 2" xfId="2796"/>
    <cellStyle name="Millares 3 4 2 3 3 2 5" xfId="2797"/>
    <cellStyle name="Millares 3 4 2 3 3 3" xfId="2798"/>
    <cellStyle name="Millares 3 4 2 3 3 3 2" xfId="2799"/>
    <cellStyle name="Millares 3 4 2 3 3 3 2 2" xfId="2800"/>
    <cellStyle name="Millares 3 4 2 3 3 3 3" xfId="2801"/>
    <cellStyle name="Millares 3 4 2 3 3 4" xfId="2802"/>
    <cellStyle name="Millares 3 4 2 3 3 4 2" xfId="2803"/>
    <cellStyle name="Millares 3 4 2 3 3 4 2 2" xfId="2804"/>
    <cellStyle name="Millares 3 4 2 3 3 4 3" xfId="2805"/>
    <cellStyle name="Millares 3 4 2 3 3 5" xfId="2806"/>
    <cellStyle name="Millares 3 4 2 3 3 5 2" xfId="2807"/>
    <cellStyle name="Millares 3 4 2 3 3 5 2 2" xfId="2808"/>
    <cellStyle name="Millares 3 4 2 3 3 5 3" xfId="2809"/>
    <cellStyle name="Millares 3 4 2 3 3 6" xfId="2810"/>
    <cellStyle name="Millares 3 4 2 3 3 6 2" xfId="2811"/>
    <cellStyle name="Millares 3 4 2 3 3 7" xfId="2812"/>
    <cellStyle name="Millares 3 4 2 3 4" xfId="560"/>
    <cellStyle name="Millares 3 4 2 3 4 2" xfId="2813"/>
    <cellStyle name="Millares 3 4 2 3 4 2 2" xfId="2814"/>
    <cellStyle name="Millares 3 4 2 3 4 2 2 2" xfId="2815"/>
    <cellStyle name="Millares 3 4 2 3 4 2 3" xfId="2816"/>
    <cellStyle name="Millares 3 4 2 3 4 3" xfId="2817"/>
    <cellStyle name="Millares 3 4 2 3 4 3 2" xfId="2818"/>
    <cellStyle name="Millares 3 4 2 3 4 3 2 2" xfId="2819"/>
    <cellStyle name="Millares 3 4 2 3 4 3 3" xfId="2820"/>
    <cellStyle name="Millares 3 4 2 3 4 4" xfId="2821"/>
    <cellStyle name="Millares 3 4 2 3 4 4 2" xfId="2822"/>
    <cellStyle name="Millares 3 4 2 3 4 5" xfId="2823"/>
    <cellStyle name="Millares 3 4 2 3 5" xfId="2824"/>
    <cellStyle name="Millares 3 4 2 3 5 2" xfId="2825"/>
    <cellStyle name="Millares 3 4 2 3 5 2 2" xfId="2826"/>
    <cellStyle name="Millares 3 4 2 3 5 3" xfId="2827"/>
    <cellStyle name="Millares 3 4 2 3 6" xfId="2828"/>
    <cellStyle name="Millares 3 4 2 3 6 2" xfId="2829"/>
    <cellStyle name="Millares 3 4 2 3 6 2 2" xfId="2830"/>
    <cellStyle name="Millares 3 4 2 3 6 3" xfId="2831"/>
    <cellStyle name="Millares 3 4 2 3 7" xfId="2832"/>
    <cellStyle name="Millares 3 4 2 3 7 2" xfId="2833"/>
    <cellStyle name="Millares 3 4 2 3 7 2 2" xfId="2834"/>
    <cellStyle name="Millares 3 4 2 3 7 3" xfId="2835"/>
    <cellStyle name="Millares 3 4 2 3 8" xfId="2836"/>
    <cellStyle name="Millares 3 4 2 3 8 2" xfId="2837"/>
    <cellStyle name="Millares 3 4 2 3 9" xfId="2838"/>
    <cellStyle name="Millares 3 4 2 4" xfId="249"/>
    <cellStyle name="Millares 3 4 2 4 2" xfId="392"/>
    <cellStyle name="Millares 3 4 2 4 2 2" xfId="479"/>
    <cellStyle name="Millares 3 4 2 4 2 2 2" xfId="649"/>
    <cellStyle name="Millares 3 4 2 4 2 3" xfId="563"/>
    <cellStyle name="Millares 3 4 2 4 3" xfId="478"/>
    <cellStyle name="Millares 3 4 2 4 3 2" xfId="648"/>
    <cellStyle name="Millares 3 4 2 4 4" xfId="562"/>
    <cellStyle name="Millares 3 4 2 4 5" xfId="2839"/>
    <cellStyle name="Millares 3 4 2 4 6" xfId="391"/>
    <cellStyle name="Millares 3 4 2 5" xfId="187"/>
    <cellStyle name="Millares 3 4 2 5 2" xfId="868"/>
    <cellStyle name="Millares 3 4 2 5 3" xfId="705"/>
    <cellStyle name="Millares 3 4 2 6" xfId="702"/>
    <cellStyle name="Millares 3 4 2 6 2" xfId="865"/>
    <cellStyle name="Millares 3 4 2 7" xfId="387"/>
    <cellStyle name="Millares 3 4 3" xfId="209"/>
    <cellStyle name="Millares 3 4 3 2" xfId="393"/>
    <cellStyle name="Millares 3 4 3 2 2" xfId="481"/>
    <cellStyle name="Millares 3 4 3 2 2 2" xfId="651"/>
    <cellStyle name="Millares 3 4 3 2 2 2 2" xfId="2840"/>
    <cellStyle name="Millares 3 4 3 2 2 2 2 2" xfId="2841"/>
    <cellStyle name="Millares 3 4 3 2 2 2 2 2 2" xfId="2842"/>
    <cellStyle name="Millares 3 4 3 2 2 2 2 3" xfId="2843"/>
    <cellStyle name="Millares 3 4 3 2 2 2 3" xfId="2844"/>
    <cellStyle name="Millares 3 4 3 2 2 2 3 2" xfId="2845"/>
    <cellStyle name="Millares 3 4 3 2 2 2 3 2 2" xfId="2846"/>
    <cellStyle name="Millares 3 4 3 2 2 2 3 3" xfId="2847"/>
    <cellStyle name="Millares 3 4 3 2 2 2 4" xfId="2848"/>
    <cellStyle name="Millares 3 4 3 2 2 2 4 2" xfId="2849"/>
    <cellStyle name="Millares 3 4 3 2 2 2 5" xfId="2850"/>
    <cellStyle name="Millares 3 4 3 2 2 3" xfId="2851"/>
    <cellStyle name="Millares 3 4 3 2 2 3 2" xfId="2852"/>
    <cellStyle name="Millares 3 4 3 2 2 3 2 2" xfId="2853"/>
    <cellStyle name="Millares 3 4 3 2 2 3 3" xfId="2854"/>
    <cellStyle name="Millares 3 4 3 2 2 4" xfId="2855"/>
    <cellStyle name="Millares 3 4 3 2 2 4 2" xfId="2856"/>
    <cellStyle name="Millares 3 4 3 2 2 4 2 2" xfId="2857"/>
    <cellStyle name="Millares 3 4 3 2 2 4 3" xfId="2858"/>
    <cellStyle name="Millares 3 4 3 2 2 5" xfId="2859"/>
    <cellStyle name="Millares 3 4 3 2 2 5 2" xfId="2860"/>
    <cellStyle name="Millares 3 4 3 2 2 5 2 2" xfId="2861"/>
    <cellStyle name="Millares 3 4 3 2 2 5 3" xfId="2862"/>
    <cellStyle name="Millares 3 4 3 2 2 6" xfId="2863"/>
    <cellStyle name="Millares 3 4 3 2 2 6 2" xfId="2864"/>
    <cellStyle name="Millares 3 4 3 2 2 7" xfId="2865"/>
    <cellStyle name="Millares 3 4 3 2 3" xfId="565"/>
    <cellStyle name="Millares 3 4 3 2 3 2" xfId="2866"/>
    <cellStyle name="Millares 3 4 3 2 3 2 2" xfId="2867"/>
    <cellStyle name="Millares 3 4 3 2 3 2 2 2" xfId="2868"/>
    <cellStyle name="Millares 3 4 3 2 3 2 3" xfId="2869"/>
    <cellStyle name="Millares 3 4 3 2 3 3" xfId="2870"/>
    <cellStyle name="Millares 3 4 3 2 3 3 2" xfId="2871"/>
    <cellStyle name="Millares 3 4 3 2 3 3 2 2" xfId="2872"/>
    <cellStyle name="Millares 3 4 3 2 3 3 3" xfId="2873"/>
    <cellStyle name="Millares 3 4 3 2 3 4" xfId="2874"/>
    <cellStyle name="Millares 3 4 3 2 3 4 2" xfId="2875"/>
    <cellStyle name="Millares 3 4 3 2 3 5" xfId="2876"/>
    <cellStyle name="Millares 3 4 3 2 4" xfId="2877"/>
    <cellStyle name="Millares 3 4 3 2 4 2" xfId="2878"/>
    <cellStyle name="Millares 3 4 3 2 4 2 2" xfId="2879"/>
    <cellStyle name="Millares 3 4 3 2 4 3" xfId="2880"/>
    <cellStyle name="Millares 3 4 3 2 5" xfId="2881"/>
    <cellStyle name="Millares 3 4 3 2 5 2" xfId="2882"/>
    <cellStyle name="Millares 3 4 3 2 5 2 2" xfId="2883"/>
    <cellStyle name="Millares 3 4 3 2 5 3" xfId="2884"/>
    <cellStyle name="Millares 3 4 3 2 6" xfId="2885"/>
    <cellStyle name="Millares 3 4 3 2 6 2" xfId="2886"/>
    <cellStyle name="Millares 3 4 3 2 6 2 2" xfId="2887"/>
    <cellStyle name="Millares 3 4 3 2 6 3" xfId="2888"/>
    <cellStyle name="Millares 3 4 3 2 7" xfId="2889"/>
    <cellStyle name="Millares 3 4 3 2 7 2" xfId="2890"/>
    <cellStyle name="Millares 3 4 3 2 8" xfId="2891"/>
    <cellStyle name="Millares 3 4 3 3" xfId="480"/>
    <cellStyle name="Millares 3 4 3 3 2" xfId="650"/>
    <cellStyle name="Millares 3 4 3 3 2 2" xfId="2892"/>
    <cellStyle name="Millares 3 4 3 3 2 2 2" xfId="2893"/>
    <cellStyle name="Millares 3 4 3 3 2 2 2 2" xfId="2894"/>
    <cellStyle name="Millares 3 4 3 3 2 2 3" xfId="2895"/>
    <cellStyle name="Millares 3 4 3 3 2 3" xfId="2896"/>
    <cellStyle name="Millares 3 4 3 3 2 3 2" xfId="2897"/>
    <cellStyle name="Millares 3 4 3 3 2 3 2 2" xfId="2898"/>
    <cellStyle name="Millares 3 4 3 3 2 3 3" xfId="2899"/>
    <cellStyle name="Millares 3 4 3 3 2 4" xfId="2900"/>
    <cellStyle name="Millares 3 4 3 3 2 4 2" xfId="2901"/>
    <cellStyle name="Millares 3 4 3 3 2 5" xfId="2902"/>
    <cellStyle name="Millares 3 4 3 3 3" xfId="2903"/>
    <cellStyle name="Millares 3 4 3 3 3 2" xfId="2904"/>
    <cellStyle name="Millares 3 4 3 3 3 2 2" xfId="2905"/>
    <cellStyle name="Millares 3 4 3 3 3 3" xfId="2906"/>
    <cellStyle name="Millares 3 4 3 3 4" xfId="2907"/>
    <cellStyle name="Millares 3 4 3 3 4 2" xfId="2908"/>
    <cellStyle name="Millares 3 4 3 3 4 2 2" xfId="2909"/>
    <cellStyle name="Millares 3 4 3 3 4 3" xfId="2910"/>
    <cellStyle name="Millares 3 4 3 3 5" xfId="2911"/>
    <cellStyle name="Millares 3 4 3 3 5 2" xfId="2912"/>
    <cellStyle name="Millares 3 4 3 3 5 2 2" xfId="2913"/>
    <cellStyle name="Millares 3 4 3 3 5 3" xfId="2914"/>
    <cellStyle name="Millares 3 4 3 3 6" xfId="2915"/>
    <cellStyle name="Millares 3 4 3 3 6 2" xfId="2916"/>
    <cellStyle name="Millares 3 4 3 3 7" xfId="2917"/>
    <cellStyle name="Millares 3 4 3 4" xfId="564"/>
    <cellStyle name="Millares 3 4 3 4 2" xfId="2918"/>
    <cellStyle name="Millares 3 4 3 4 2 2" xfId="2919"/>
    <cellStyle name="Millares 3 4 3 4 2 2 2" xfId="2920"/>
    <cellStyle name="Millares 3 4 3 4 2 3" xfId="2921"/>
    <cellStyle name="Millares 3 4 3 4 3" xfId="2922"/>
    <cellStyle name="Millares 3 4 3 4 3 2" xfId="2923"/>
    <cellStyle name="Millares 3 4 3 4 3 2 2" xfId="2924"/>
    <cellStyle name="Millares 3 4 3 4 3 3" xfId="2925"/>
    <cellStyle name="Millares 3 4 3 4 4" xfId="2926"/>
    <cellStyle name="Millares 3 4 3 4 4 2" xfId="2927"/>
    <cellStyle name="Millares 3 4 3 4 5" xfId="2928"/>
    <cellStyle name="Millares 3 4 3 5" xfId="2929"/>
    <cellStyle name="Millares 3 4 3 5 2" xfId="2930"/>
    <cellStyle name="Millares 3 4 3 5 2 2" xfId="2931"/>
    <cellStyle name="Millares 3 4 3 5 3" xfId="2932"/>
    <cellStyle name="Millares 3 4 3 6" xfId="2933"/>
    <cellStyle name="Millares 3 4 3 6 2" xfId="2934"/>
    <cellStyle name="Millares 3 4 3 6 2 2" xfId="2935"/>
    <cellStyle name="Millares 3 4 3 6 3" xfId="2936"/>
    <cellStyle name="Millares 3 4 3 7" xfId="2937"/>
    <cellStyle name="Millares 3 4 3 7 2" xfId="2938"/>
    <cellStyle name="Millares 3 4 3 7 2 2" xfId="2939"/>
    <cellStyle name="Millares 3 4 3 7 3" xfId="2940"/>
    <cellStyle name="Millares 3 4 3 8" xfId="2941"/>
    <cellStyle name="Millares 3 4 3 8 2" xfId="2942"/>
    <cellStyle name="Millares 3 4 3 9" xfId="2943"/>
    <cellStyle name="Millares 3 4 4" xfId="248"/>
    <cellStyle name="Millares 3 4 4 2" xfId="395"/>
    <cellStyle name="Millares 3 4 4 2 2" xfId="483"/>
    <cellStyle name="Millares 3 4 4 2 2 2" xfId="653"/>
    <cellStyle name="Millares 3 4 4 2 3" xfId="567"/>
    <cellStyle name="Millares 3 4 4 3" xfId="482"/>
    <cellStyle name="Millares 3 4 4 3 2" xfId="652"/>
    <cellStyle name="Millares 3 4 4 4" xfId="566"/>
    <cellStyle name="Millares 3 4 4 5" xfId="2944"/>
    <cellStyle name="Millares 3 4 4 6" xfId="394"/>
    <cellStyle name="Millares 3 4 5" xfId="186"/>
    <cellStyle name="Millares 3 4 5 2" xfId="869"/>
    <cellStyle name="Millares 3 4 5 3" xfId="706"/>
    <cellStyle name="Millares 3 4 6" xfId="701"/>
    <cellStyle name="Millares 3 4 6 2" xfId="864"/>
    <cellStyle name="Millares 3 4 7" xfId="386"/>
    <cellStyle name="Millares 3 5" xfId="57"/>
    <cellStyle name="Millares 3 5 2" xfId="396"/>
    <cellStyle name="Millares 3 5 2 2" xfId="485"/>
    <cellStyle name="Millares 3 5 2 2 2" xfId="655"/>
    <cellStyle name="Millares 3 5 2 2 2 2" xfId="2945"/>
    <cellStyle name="Millares 3 5 2 2 2 2 2" xfId="2946"/>
    <cellStyle name="Millares 3 5 2 2 2 2 2 2" xfId="2947"/>
    <cellStyle name="Millares 3 5 2 2 2 2 3" xfId="2948"/>
    <cellStyle name="Millares 3 5 2 2 2 3" xfId="2949"/>
    <cellStyle name="Millares 3 5 2 2 2 3 2" xfId="2950"/>
    <cellStyle name="Millares 3 5 2 2 2 3 2 2" xfId="2951"/>
    <cellStyle name="Millares 3 5 2 2 2 3 3" xfId="2952"/>
    <cellStyle name="Millares 3 5 2 2 2 4" xfId="2953"/>
    <cellStyle name="Millares 3 5 2 2 2 4 2" xfId="2954"/>
    <cellStyle name="Millares 3 5 2 2 2 5" xfId="2955"/>
    <cellStyle name="Millares 3 5 2 2 3" xfId="2956"/>
    <cellStyle name="Millares 3 5 2 2 3 2" xfId="2957"/>
    <cellStyle name="Millares 3 5 2 2 3 2 2" xfId="2958"/>
    <cellStyle name="Millares 3 5 2 2 3 3" xfId="2959"/>
    <cellStyle name="Millares 3 5 2 2 4" xfId="2960"/>
    <cellStyle name="Millares 3 5 2 2 4 2" xfId="2961"/>
    <cellStyle name="Millares 3 5 2 2 4 2 2" xfId="2962"/>
    <cellStyle name="Millares 3 5 2 2 4 3" xfId="2963"/>
    <cellStyle name="Millares 3 5 2 2 5" xfId="2964"/>
    <cellStyle name="Millares 3 5 2 2 5 2" xfId="2965"/>
    <cellStyle name="Millares 3 5 2 2 5 2 2" xfId="2966"/>
    <cellStyle name="Millares 3 5 2 2 5 3" xfId="2967"/>
    <cellStyle name="Millares 3 5 2 2 6" xfId="2968"/>
    <cellStyle name="Millares 3 5 2 2 6 2" xfId="2969"/>
    <cellStyle name="Millares 3 5 2 2 7" xfId="2970"/>
    <cellStyle name="Millares 3 5 2 3" xfId="569"/>
    <cellStyle name="Millares 3 5 2 3 2" xfId="2971"/>
    <cellStyle name="Millares 3 5 2 3 2 2" xfId="2972"/>
    <cellStyle name="Millares 3 5 2 3 2 2 2" xfId="2973"/>
    <cellStyle name="Millares 3 5 2 3 2 3" xfId="2974"/>
    <cellStyle name="Millares 3 5 2 3 3" xfId="2975"/>
    <cellStyle name="Millares 3 5 2 3 3 2" xfId="2976"/>
    <cellStyle name="Millares 3 5 2 3 3 2 2" xfId="2977"/>
    <cellStyle name="Millares 3 5 2 3 3 3" xfId="2978"/>
    <cellStyle name="Millares 3 5 2 3 4" xfId="2979"/>
    <cellStyle name="Millares 3 5 2 3 4 2" xfId="2980"/>
    <cellStyle name="Millares 3 5 2 3 5" xfId="2981"/>
    <cellStyle name="Millares 3 5 2 4" xfId="2982"/>
    <cellStyle name="Millares 3 5 2 4 2" xfId="2983"/>
    <cellStyle name="Millares 3 5 2 4 2 2" xfId="2984"/>
    <cellStyle name="Millares 3 5 2 4 3" xfId="2985"/>
    <cellStyle name="Millares 3 5 2 5" xfId="2986"/>
    <cellStyle name="Millares 3 5 2 5 2" xfId="2987"/>
    <cellStyle name="Millares 3 5 2 5 2 2" xfId="2988"/>
    <cellStyle name="Millares 3 5 2 5 3" xfId="2989"/>
    <cellStyle name="Millares 3 5 2 6" xfId="2990"/>
    <cellStyle name="Millares 3 5 2 6 2" xfId="2991"/>
    <cellStyle name="Millares 3 5 2 6 2 2" xfId="2992"/>
    <cellStyle name="Millares 3 5 2 6 3" xfId="2993"/>
    <cellStyle name="Millares 3 5 2 7" xfId="2994"/>
    <cellStyle name="Millares 3 5 2 7 2" xfId="2995"/>
    <cellStyle name="Millares 3 5 2 8" xfId="2996"/>
    <cellStyle name="Millares 3 5 3" xfId="484"/>
    <cellStyle name="Millares 3 5 3 2" xfId="654"/>
    <cellStyle name="Millares 3 5 3 2 2" xfId="2997"/>
    <cellStyle name="Millares 3 5 3 2 2 2" xfId="2998"/>
    <cellStyle name="Millares 3 5 3 2 2 2 2" xfId="2999"/>
    <cellStyle name="Millares 3 5 3 2 2 3" xfId="3000"/>
    <cellStyle name="Millares 3 5 3 2 3" xfId="3001"/>
    <cellStyle name="Millares 3 5 3 2 3 2" xfId="3002"/>
    <cellStyle name="Millares 3 5 3 2 3 2 2" xfId="3003"/>
    <cellStyle name="Millares 3 5 3 2 3 3" xfId="3004"/>
    <cellStyle name="Millares 3 5 3 2 4" xfId="3005"/>
    <cellStyle name="Millares 3 5 3 2 4 2" xfId="3006"/>
    <cellStyle name="Millares 3 5 3 2 5" xfId="3007"/>
    <cellStyle name="Millares 3 5 3 3" xfId="3008"/>
    <cellStyle name="Millares 3 5 3 3 2" xfId="3009"/>
    <cellStyle name="Millares 3 5 3 3 2 2" xfId="3010"/>
    <cellStyle name="Millares 3 5 3 3 3" xfId="3011"/>
    <cellStyle name="Millares 3 5 3 4" xfId="3012"/>
    <cellStyle name="Millares 3 5 3 4 2" xfId="3013"/>
    <cellStyle name="Millares 3 5 3 4 2 2" xfId="3014"/>
    <cellStyle name="Millares 3 5 3 4 3" xfId="3015"/>
    <cellStyle name="Millares 3 5 3 5" xfId="3016"/>
    <cellStyle name="Millares 3 5 3 5 2" xfId="3017"/>
    <cellStyle name="Millares 3 5 3 5 2 2" xfId="3018"/>
    <cellStyle name="Millares 3 5 3 5 3" xfId="3019"/>
    <cellStyle name="Millares 3 5 3 6" xfId="3020"/>
    <cellStyle name="Millares 3 5 3 6 2" xfId="3021"/>
    <cellStyle name="Millares 3 5 3 7" xfId="3022"/>
    <cellStyle name="Millares 3 5 4" xfId="568"/>
    <cellStyle name="Millares 3 5 4 2" xfId="3023"/>
    <cellStyle name="Millares 3 5 4 2 2" xfId="3024"/>
    <cellStyle name="Millares 3 5 4 2 2 2" xfId="3025"/>
    <cellStyle name="Millares 3 5 4 2 3" xfId="3026"/>
    <cellStyle name="Millares 3 5 4 3" xfId="3027"/>
    <cellStyle name="Millares 3 5 4 3 2" xfId="3028"/>
    <cellStyle name="Millares 3 5 4 3 2 2" xfId="3029"/>
    <cellStyle name="Millares 3 5 4 3 3" xfId="3030"/>
    <cellStyle name="Millares 3 5 4 4" xfId="3031"/>
    <cellStyle name="Millares 3 5 4 4 2" xfId="3032"/>
    <cellStyle name="Millares 3 5 4 5" xfId="3033"/>
    <cellStyle name="Millares 3 5 5" xfId="3034"/>
    <cellStyle name="Millares 3 5 5 2" xfId="3035"/>
    <cellStyle name="Millares 3 5 5 2 2" xfId="3036"/>
    <cellStyle name="Millares 3 5 5 3" xfId="3037"/>
    <cellStyle name="Millares 3 5 6" xfId="3038"/>
    <cellStyle name="Millares 3 5 6 2" xfId="3039"/>
    <cellStyle name="Millares 3 5 6 2 2" xfId="3040"/>
    <cellStyle name="Millares 3 5 6 3" xfId="3041"/>
    <cellStyle name="Millares 3 5 7" xfId="3042"/>
    <cellStyle name="Millares 3 5 7 2" xfId="3043"/>
    <cellStyle name="Millares 3 5 7 2 2" xfId="3044"/>
    <cellStyle name="Millares 3 5 7 3" xfId="3045"/>
    <cellStyle name="Millares 3 5 8" xfId="3046"/>
    <cellStyle name="Millares 3 5 8 2" xfId="3047"/>
    <cellStyle name="Millares 3 5 9" xfId="3048"/>
    <cellStyle name="Millares 3 6" xfId="245"/>
    <cellStyle name="Millares 3 6 2" xfId="398"/>
    <cellStyle name="Millares 3 6 2 2" xfId="487"/>
    <cellStyle name="Millares 3 6 2 2 2" xfId="657"/>
    <cellStyle name="Millares 3 6 2 3" xfId="571"/>
    <cellStyle name="Millares 3 6 3" xfId="486"/>
    <cellStyle name="Millares 3 6 3 2" xfId="656"/>
    <cellStyle name="Millares 3 6 4" xfId="570"/>
    <cellStyle name="Millares 3 6 5" xfId="3049"/>
    <cellStyle name="Millares 3 6 6" xfId="397"/>
    <cellStyle name="Millares 3 7" xfId="183"/>
    <cellStyle name="Millares 3 7 2" xfId="870"/>
    <cellStyle name="Millares 3 7 3" xfId="707"/>
    <cellStyle name="Millares 3 8" xfId="698"/>
    <cellStyle name="Millares 3 8 2" xfId="859"/>
    <cellStyle name="Millares 3 9" xfId="383"/>
    <cellStyle name="Millares 3_Formato Ejecucion presupuestal 30042009" xfId="58"/>
    <cellStyle name="Millares 4" xfId="59"/>
    <cellStyle name="Millares 4 2" xfId="60"/>
    <cellStyle name="Millares 4 2 2" xfId="3508"/>
    <cellStyle name="Millares 4 3" xfId="61"/>
    <cellStyle name="Millares 4 4" xfId="500"/>
    <cellStyle name="Millares 4 5" xfId="3488"/>
    <cellStyle name="Millares 5" xfId="62"/>
    <cellStyle name="Millares 5 10" xfId="3050"/>
    <cellStyle name="Millares 5 10 2" xfId="3051"/>
    <cellStyle name="Millares 5 11" xfId="3052"/>
    <cellStyle name="Millares 5 12" xfId="3496"/>
    <cellStyle name="Millares 5 2" xfId="63"/>
    <cellStyle name="Millares 5 2 10" xfId="3053"/>
    <cellStyle name="Millares 5 2 2" xfId="212"/>
    <cellStyle name="Millares 5 2 2 2" xfId="399"/>
    <cellStyle name="Millares 5 2 2 2 2" xfId="491"/>
    <cellStyle name="Millares 5 2 2 2 2 2" xfId="661"/>
    <cellStyle name="Millares 5 2 2 2 2 2 2" xfId="3054"/>
    <cellStyle name="Millares 5 2 2 2 2 2 2 2" xfId="3055"/>
    <cellStyle name="Millares 5 2 2 2 2 2 2 2 2" xfId="3056"/>
    <cellStyle name="Millares 5 2 2 2 2 2 2 3" xfId="3057"/>
    <cellStyle name="Millares 5 2 2 2 2 2 3" xfId="3058"/>
    <cellStyle name="Millares 5 2 2 2 2 2 3 2" xfId="3059"/>
    <cellStyle name="Millares 5 2 2 2 2 2 3 2 2" xfId="3060"/>
    <cellStyle name="Millares 5 2 2 2 2 2 3 3" xfId="3061"/>
    <cellStyle name="Millares 5 2 2 2 2 2 4" xfId="3062"/>
    <cellStyle name="Millares 5 2 2 2 2 2 4 2" xfId="3063"/>
    <cellStyle name="Millares 5 2 2 2 2 2 5" xfId="3064"/>
    <cellStyle name="Millares 5 2 2 2 2 3" xfId="3065"/>
    <cellStyle name="Millares 5 2 2 2 2 3 2" xfId="3066"/>
    <cellStyle name="Millares 5 2 2 2 2 3 2 2" xfId="3067"/>
    <cellStyle name="Millares 5 2 2 2 2 3 3" xfId="3068"/>
    <cellStyle name="Millares 5 2 2 2 2 4" xfId="3069"/>
    <cellStyle name="Millares 5 2 2 2 2 4 2" xfId="3070"/>
    <cellStyle name="Millares 5 2 2 2 2 4 2 2" xfId="3071"/>
    <cellStyle name="Millares 5 2 2 2 2 4 3" xfId="3072"/>
    <cellStyle name="Millares 5 2 2 2 2 5" xfId="3073"/>
    <cellStyle name="Millares 5 2 2 2 2 5 2" xfId="3074"/>
    <cellStyle name="Millares 5 2 2 2 2 5 2 2" xfId="3075"/>
    <cellStyle name="Millares 5 2 2 2 2 5 3" xfId="3076"/>
    <cellStyle name="Millares 5 2 2 2 2 6" xfId="3077"/>
    <cellStyle name="Millares 5 2 2 2 2 6 2" xfId="3078"/>
    <cellStyle name="Millares 5 2 2 2 2 7" xfId="3079"/>
    <cellStyle name="Millares 5 2 2 2 3" xfId="575"/>
    <cellStyle name="Millares 5 2 2 2 3 2" xfId="3080"/>
    <cellStyle name="Millares 5 2 2 2 3 2 2" xfId="3081"/>
    <cellStyle name="Millares 5 2 2 2 3 2 2 2" xfId="3082"/>
    <cellStyle name="Millares 5 2 2 2 3 2 3" xfId="3083"/>
    <cellStyle name="Millares 5 2 2 2 3 3" xfId="3084"/>
    <cellStyle name="Millares 5 2 2 2 3 3 2" xfId="3085"/>
    <cellStyle name="Millares 5 2 2 2 3 3 2 2" xfId="3086"/>
    <cellStyle name="Millares 5 2 2 2 3 3 3" xfId="3087"/>
    <cellStyle name="Millares 5 2 2 2 3 4" xfId="3088"/>
    <cellStyle name="Millares 5 2 2 2 3 4 2" xfId="3089"/>
    <cellStyle name="Millares 5 2 2 2 3 5" xfId="3090"/>
    <cellStyle name="Millares 5 2 2 2 4" xfId="3091"/>
    <cellStyle name="Millares 5 2 2 2 4 2" xfId="3092"/>
    <cellStyle name="Millares 5 2 2 2 4 2 2" xfId="3093"/>
    <cellStyle name="Millares 5 2 2 2 4 3" xfId="3094"/>
    <cellStyle name="Millares 5 2 2 2 5" xfId="3095"/>
    <cellStyle name="Millares 5 2 2 2 5 2" xfId="3096"/>
    <cellStyle name="Millares 5 2 2 2 5 2 2" xfId="3097"/>
    <cellStyle name="Millares 5 2 2 2 5 3" xfId="3098"/>
    <cellStyle name="Millares 5 2 2 2 6" xfId="3099"/>
    <cellStyle name="Millares 5 2 2 2 6 2" xfId="3100"/>
    <cellStyle name="Millares 5 2 2 2 6 2 2" xfId="3101"/>
    <cellStyle name="Millares 5 2 2 2 6 3" xfId="3102"/>
    <cellStyle name="Millares 5 2 2 2 7" xfId="3103"/>
    <cellStyle name="Millares 5 2 2 2 7 2" xfId="3104"/>
    <cellStyle name="Millares 5 2 2 2 8" xfId="3105"/>
    <cellStyle name="Millares 5 2 2 3" xfId="490"/>
    <cellStyle name="Millares 5 2 2 3 2" xfId="660"/>
    <cellStyle name="Millares 5 2 2 3 2 2" xfId="3106"/>
    <cellStyle name="Millares 5 2 2 3 2 2 2" xfId="3107"/>
    <cellStyle name="Millares 5 2 2 3 2 2 2 2" xfId="3108"/>
    <cellStyle name="Millares 5 2 2 3 2 2 3" xfId="3109"/>
    <cellStyle name="Millares 5 2 2 3 2 3" xfId="3110"/>
    <cellStyle name="Millares 5 2 2 3 2 3 2" xfId="3111"/>
    <cellStyle name="Millares 5 2 2 3 2 3 2 2" xfId="3112"/>
    <cellStyle name="Millares 5 2 2 3 2 3 3" xfId="3113"/>
    <cellStyle name="Millares 5 2 2 3 2 4" xfId="3114"/>
    <cellStyle name="Millares 5 2 2 3 2 4 2" xfId="3115"/>
    <cellStyle name="Millares 5 2 2 3 2 5" xfId="3116"/>
    <cellStyle name="Millares 5 2 2 3 3" xfId="3117"/>
    <cellStyle name="Millares 5 2 2 3 3 2" xfId="3118"/>
    <cellStyle name="Millares 5 2 2 3 3 2 2" xfId="3119"/>
    <cellStyle name="Millares 5 2 2 3 3 3" xfId="3120"/>
    <cellStyle name="Millares 5 2 2 3 4" xfId="3121"/>
    <cellStyle name="Millares 5 2 2 3 4 2" xfId="3122"/>
    <cellStyle name="Millares 5 2 2 3 4 2 2" xfId="3123"/>
    <cellStyle name="Millares 5 2 2 3 4 3" xfId="3124"/>
    <cellStyle name="Millares 5 2 2 3 5" xfId="3125"/>
    <cellStyle name="Millares 5 2 2 3 5 2" xfId="3126"/>
    <cellStyle name="Millares 5 2 2 3 5 2 2" xfId="3127"/>
    <cellStyle name="Millares 5 2 2 3 5 3" xfId="3128"/>
    <cellStyle name="Millares 5 2 2 3 6" xfId="3129"/>
    <cellStyle name="Millares 5 2 2 3 6 2" xfId="3130"/>
    <cellStyle name="Millares 5 2 2 3 7" xfId="3131"/>
    <cellStyle name="Millares 5 2 2 4" xfId="574"/>
    <cellStyle name="Millares 5 2 2 4 2" xfId="3132"/>
    <cellStyle name="Millares 5 2 2 4 2 2" xfId="3133"/>
    <cellStyle name="Millares 5 2 2 4 2 2 2" xfId="3134"/>
    <cellStyle name="Millares 5 2 2 4 2 3" xfId="3135"/>
    <cellStyle name="Millares 5 2 2 4 3" xfId="3136"/>
    <cellStyle name="Millares 5 2 2 4 3 2" xfId="3137"/>
    <cellStyle name="Millares 5 2 2 4 3 2 2" xfId="3138"/>
    <cellStyle name="Millares 5 2 2 4 3 3" xfId="3139"/>
    <cellStyle name="Millares 5 2 2 4 4" xfId="3140"/>
    <cellStyle name="Millares 5 2 2 4 4 2" xfId="3141"/>
    <cellStyle name="Millares 5 2 2 4 5" xfId="3142"/>
    <cellStyle name="Millares 5 2 2 5" xfId="3143"/>
    <cellStyle name="Millares 5 2 2 5 2" xfId="3144"/>
    <cellStyle name="Millares 5 2 2 5 2 2" xfId="3145"/>
    <cellStyle name="Millares 5 2 2 5 3" xfId="3146"/>
    <cellStyle name="Millares 5 2 2 6" xfId="3147"/>
    <cellStyle name="Millares 5 2 2 6 2" xfId="3148"/>
    <cellStyle name="Millares 5 2 2 6 2 2" xfId="3149"/>
    <cellStyle name="Millares 5 2 2 6 3" xfId="3150"/>
    <cellStyle name="Millares 5 2 2 7" xfId="3151"/>
    <cellStyle name="Millares 5 2 2 7 2" xfId="3152"/>
    <cellStyle name="Millares 5 2 2 7 2 2" xfId="3153"/>
    <cellStyle name="Millares 5 2 2 7 3" xfId="3154"/>
    <cellStyle name="Millares 5 2 2 8" xfId="3155"/>
    <cellStyle name="Millares 5 2 2 8 2" xfId="3156"/>
    <cellStyle name="Millares 5 2 2 9" xfId="3157"/>
    <cellStyle name="Millares 5 2 3" xfId="400"/>
    <cellStyle name="Millares 5 2 3 2" xfId="401"/>
    <cellStyle name="Millares 5 2 3 2 2" xfId="493"/>
    <cellStyle name="Millares 5 2 3 2 2 2" xfId="663"/>
    <cellStyle name="Millares 5 2 3 2 2 2 2" xfId="3158"/>
    <cellStyle name="Millares 5 2 3 2 2 2 2 2" xfId="3159"/>
    <cellStyle name="Millares 5 2 3 2 2 2 3" xfId="3160"/>
    <cellStyle name="Millares 5 2 3 2 2 3" xfId="3161"/>
    <cellStyle name="Millares 5 2 3 2 2 3 2" xfId="3162"/>
    <cellStyle name="Millares 5 2 3 2 2 3 2 2" xfId="3163"/>
    <cellStyle name="Millares 5 2 3 2 2 3 3" xfId="3164"/>
    <cellStyle name="Millares 5 2 3 2 2 4" xfId="3165"/>
    <cellStyle name="Millares 5 2 3 2 2 4 2" xfId="3166"/>
    <cellStyle name="Millares 5 2 3 2 2 5" xfId="3167"/>
    <cellStyle name="Millares 5 2 3 2 3" xfId="577"/>
    <cellStyle name="Millares 5 2 3 2 3 2" xfId="3168"/>
    <cellStyle name="Millares 5 2 3 2 3 2 2" xfId="3169"/>
    <cellStyle name="Millares 5 2 3 2 3 3" xfId="3170"/>
    <cellStyle name="Millares 5 2 3 2 4" xfId="3171"/>
    <cellStyle name="Millares 5 2 3 2 4 2" xfId="3172"/>
    <cellStyle name="Millares 5 2 3 2 4 2 2" xfId="3173"/>
    <cellStyle name="Millares 5 2 3 2 4 3" xfId="3174"/>
    <cellStyle name="Millares 5 2 3 2 5" xfId="3175"/>
    <cellStyle name="Millares 5 2 3 2 5 2" xfId="3176"/>
    <cellStyle name="Millares 5 2 3 2 5 2 2" xfId="3177"/>
    <cellStyle name="Millares 5 2 3 2 5 3" xfId="3178"/>
    <cellStyle name="Millares 5 2 3 2 6" xfId="3179"/>
    <cellStyle name="Millares 5 2 3 2 6 2" xfId="3180"/>
    <cellStyle name="Millares 5 2 3 2 7" xfId="3181"/>
    <cellStyle name="Millares 5 2 3 3" xfId="492"/>
    <cellStyle name="Millares 5 2 3 3 2" xfId="662"/>
    <cellStyle name="Millares 5 2 3 3 2 2" xfId="3182"/>
    <cellStyle name="Millares 5 2 3 3 2 2 2" xfId="3183"/>
    <cellStyle name="Millares 5 2 3 3 2 3" xfId="3184"/>
    <cellStyle name="Millares 5 2 3 3 3" xfId="3185"/>
    <cellStyle name="Millares 5 2 3 3 3 2" xfId="3186"/>
    <cellStyle name="Millares 5 2 3 3 3 2 2" xfId="3187"/>
    <cellStyle name="Millares 5 2 3 3 3 3" xfId="3188"/>
    <cellStyle name="Millares 5 2 3 3 4" xfId="3189"/>
    <cellStyle name="Millares 5 2 3 3 4 2" xfId="3190"/>
    <cellStyle name="Millares 5 2 3 3 5" xfId="3191"/>
    <cellStyle name="Millares 5 2 3 4" xfId="576"/>
    <cellStyle name="Millares 5 2 3 4 2" xfId="3192"/>
    <cellStyle name="Millares 5 2 3 4 2 2" xfId="3193"/>
    <cellStyle name="Millares 5 2 3 4 3" xfId="3194"/>
    <cellStyle name="Millares 5 2 3 5" xfId="3195"/>
    <cellStyle name="Millares 5 2 3 5 2" xfId="3196"/>
    <cellStyle name="Millares 5 2 3 5 2 2" xfId="3197"/>
    <cellStyle name="Millares 5 2 3 5 3" xfId="3198"/>
    <cellStyle name="Millares 5 2 3 6" xfId="3199"/>
    <cellStyle name="Millares 5 2 3 6 2" xfId="3200"/>
    <cellStyle name="Millares 5 2 3 6 2 2" xfId="3201"/>
    <cellStyle name="Millares 5 2 3 6 3" xfId="3202"/>
    <cellStyle name="Millares 5 2 3 7" xfId="3203"/>
    <cellStyle name="Millares 5 2 3 7 2" xfId="3204"/>
    <cellStyle name="Millares 5 2 3 8" xfId="3205"/>
    <cellStyle name="Millares 5 2 4" xfId="402"/>
    <cellStyle name="Millares 5 2 4 2" xfId="494"/>
    <cellStyle name="Millares 5 2 4 2 2" xfId="664"/>
    <cellStyle name="Millares 5 2 4 2 2 2" xfId="3206"/>
    <cellStyle name="Millares 5 2 4 2 2 2 2" xfId="3207"/>
    <cellStyle name="Millares 5 2 4 2 2 3" xfId="3208"/>
    <cellStyle name="Millares 5 2 4 2 3" xfId="3209"/>
    <cellStyle name="Millares 5 2 4 2 3 2" xfId="3210"/>
    <cellStyle name="Millares 5 2 4 2 3 2 2" xfId="3211"/>
    <cellStyle name="Millares 5 2 4 2 3 3" xfId="3212"/>
    <cellStyle name="Millares 5 2 4 2 4" xfId="3213"/>
    <cellStyle name="Millares 5 2 4 2 4 2" xfId="3214"/>
    <cellStyle name="Millares 5 2 4 2 5" xfId="3215"/>
    <cellStyle name="Millares 5 2 4 3" xfId="578"/>
    <cellStyle name="Millares 5 2 4 3 2" xfId="3216"/>
    <cellStyle name="Millares 5 2 4 3 2 2" xfId="3217"/>
    <cellStyle name="Millares 5 2 4 3 3" xfId="3218"/>
    <cellStyle name="Millares 5 2 4 4" xfId="3219"/>
    <cellStyle name="Millares 5 2 4 4 2" xfId="3220"/>
    <cellStyle name="Millares 5 2 4 4 2 2" xfId="3221"/>
    <cellStyle name="Millares 5 2 4 4 3" xfId="3222"/>
    <cellStyle name="Millares 5 2 4 5" xfId="3223"/>
    <cellStyle name="Millares 5 2 4 5 2" xfId="3224"/>
    <cellStyle name="Millares 5 2 4 5 2 2" xfId="3225"/>
    <cellStyle name="Millares 5 2 4 5 3" xfId="3226"/>
    <cellStyle name="Millares 5 2 4 6" xfId="3227"/>
    <cellStyle name="Millares 5 2 4 6 2" xfId="3228"/>
    <cellStyle name="Millares 5 2 4 7" xfId="3229"/>
    <cellStyle name="Millares 5 2 5" xfId="489"/>
    <cellStyle name="Millares 5 2 5 2" xfId="659"/>
    <cellStyle name="Millares 5 2 5 2 2" xfId="3230"/>
    <cellStyle name="Millares 5 2 5 2 2 2" xfId="3231"/>
    <cellStyle name="Millares 5 2 5 2 3" xfId="3232"/>
    <cellStyle name="Millares 5 2 5 3" xfId="3233"/>
    <cellStyle name="Millares 5 2 5 3 2" xfId="3234"/>
    <cellStyle name="Millares 5 2 5 3 2 2" xfId="3235"/>
    <cellStyle name="Millares 5 2 5 3 3" xfId="3236"/>
    <cellStyle name="Millares 5 2 5 4" xfId="3237"/>
    <cellStyle name="Millares 5 2 5 4 2" xfId="3238"/>
    <cellStyle name="Millares 5 2 5 5" xfId="3239"/>
    <cellStyle name="Millares 5 2 6" xfId="573"/>
    <cellStyle name="Millares 5 2 6 2" xfId="3240"/>
    <cellStyle name="Millares 5 2 6 2 2" xfId="3241"/>
    <cellStyle name="Millares 5 2 6 3" xfId="3242"/>
    <cellStyle name="Millares 5 2 7" xfId="3243"/>
    <cellStyle name="Millares 5 2 7 2" xfId="3244"/>
    <cellStyle name="Millares 5 2 7 2 2" xfId="3245"/>
    <cellStyle name="Millares 5 2 7 3" xfId="3246"/>
    <cellStyle name="Millares 5 2 8" xfId="3247"/>
    <cellStyle name="Millares 5 2 8 2" xfId="3248"/>
    <cellStyle name="Millares 5 2 8 2 2" xfId="3249"/>
    <cellStyle name="Millares 5 2 8 3" xfId="3250"/>
    <cellStyle name="Millares 5 2 9" xfId="3251"/>
    <cellStyle name="Millares 5 2 9 2" xfId="3252"/>
    <cellStyle name="Millares 5 3" xfId="64"/>
    <cellStyle name="Millares 5 3 2" xfId="403"/>
    <cellStyle name="Millares 5 3 2 2" xfId="496"/>
    <cellStyle name="Millares 5 3 2 2 2" xfId="666"/>
    <cellStyle name="Millares 5 3 2 2 2 2" xfId="3253"/>
    <cellStyle name="Millares 5 3 2 2 2 2 2" xfId="3254"/>
    <cellStyle name="Millares 5 3 2 2 2 2 2 2" xfId="3255"/>
    <cellStyle name="Millares 5 3 2 2 2 2 3" xfId="3256"/>
    <cellStyle name="Millares 5 3 2 2 2 3" xfId="3257"/>
    <cellStyle name="Millares 5 3 2 2 2 3 2" xfId="3258"/>
    <cellStyle name="Millares 5 3 2 2 2 3 2 2" xfId="3259"/>
    <cellStyle name="Millares 5 3 2 2 2 3 3" xfId="3260"/>
    <cellStyle name="Millares 5 3 2 2 2 4" xfId="3261"/>
    <cellStyle name="Millares 5 3 2 2 2 4 2" xfId="3262"/>
    <cellStyle name="Millares 5 3 2 2 2 5" xfId="3263"/>
    <cellStyle name="Millares 5 3 2 2 3" xfId="3264"/>
    <cellStyle name="Millares 5 3 2 2 3 2" xfId="3265"/>
    <cellStyle name="Millares 5 3 2 2 3 2 2" xfId="3266"/>
    <cellStyle name="Millares 5 3 2 2 3 3" xfId="3267"/>
    <cellStyle name="Millares 5 3 2 2 4" xfId="3268"/>
    <cellStyle name="Millares 5 3 2 2 4 2" xfId="3269"/>
    <cellStyle name="Millares 5 3 2 2 4 2 2" xfId="3270"/>
    <cellStyle name="Millares 5 3 2 2 4 3" xfId="3271"/>
    <cellStyle name="Millares 5 3 2 2 5" xfId="3272"/>
    <cellStyle name="Millares 5 3 2 2 5 2" xfId="3273"/>
    <cellStyle name="Millares 5 3 2 2 5 2 2" xfId="3274"/>
    <cellStyle name="Millares 5 3 2 2 5 3" xfId="3275"/>
    <cellStyle name="Millares 5 3 2 2 6" xfId="3276"/>
    <cellStyle name="Millares 5 3 2 2 6 2" xfId="3277"/>
    <cellStyle name="Millares 5 3 2 2 7" xfId="3278"/>
    <cellStyle name="Millares 5 3 2 3" xfId="580"/>
    <cellStyle name="Millares 5 3 2 3 2" xfId="3279"/>
    <cellStyle name="Millares 5 3 2 3 2 2" xfId="3280"/>
    <cellStyle name="Millares 5 3 2 3 2 2 2" xfId="3281"/>
    <cellStyle name="Millares 5 3 2 3 2 3" xfId="3282"/>
    <cellStyle name="Millares 5 3 2 3 3" xfId="3283"/>
    <cellStyle name="Millares 5 3 2 3 3 2" xfId="3284"/>
    <cellStyle name="Millares 5 3 2 3 3 2 2" xfId="3285"/>
    <cellStyle name="Millares 5 3 2 3 3 3" xfId="3286"/>
    <cellStyle name="Millares 5 3 2 3 4" xfId="3287"/>
    <cellStyle name="Millares 5 3 2 3 4 2" xfId="3288"/>
    <cellStyle name="Millares 5 3 2 3 5" xfId="3289"/>
    <cellStyle name="Millares 5 3 2 4" xfId="3290"/>
    <cellStyle name="Millares 5 3 2 4 2" xfId="3291"/>
    <cellStyle name="Millares 5 3 2 4 2 2" xfId="3292"/>
    <cellStyle name="Millares 5 3 2 4 3" xfId="3293"/>
    <cellStyle name="Millares 5 3 2 5" xfId="3294"/>
    <cellStyle name="Millares 5 3 2 5 2" xfId="3295"/>
    <cellStyle name="Millares 5 3 2 5 2 2" xfId="3296"/>
    <cellStyle name="Millares 5 3 2 5 3" xfId="3297"/>
    <cellStyle name="Millares 5 3 2 6" xfId="3298"/>
    <cellStyle name="Millares 5 3 2 6 2" xfId="3299"/>
    <cellStyle name="Millares 5 3 2 6 2 2" xfId="3300"/>
    <cellStyle name="Millares 5 3 2 6 3" xfId="3301"/>
    <cellStyle name="Millares 5 3 2 7" xfId="3302"/>
    <cellStyle name="Millares 5 3 2 7 2" xfId="3303"/>
    <cellStyle name="Millares 5 3 2 8" xfId="3304"/>
    <cellStyle name="Millares 5 3 3" xfId="495"/>
    <cellStyle name="Millares 5 3 3 2" xfId="665"/>
    <cellStyle name="Millares 5 3 3 2 2" xfId="3305"/>
    <cellStyle name="Millares 5 3 3 2 2 2" xfId="3306"/>
    <cellStyle name="Millares 5 3 3 2 2 2 2" xfId="3307"/>
    <cellStyle name="Millares 5 3 3 2 2 3" xfId="3308"/>
    <cellStyle name="Millares 5 3 3 2 3" xfId="3309"/>
    <cellStyle name="Millares 5 3 3 2 3 2" xfId="3310"/>
    <cellStyle name="Millares 5 3 3 2 3 2 2" xfId="3311"/>
    <cellStyle name="Millares 5 3 3 2 3 3" xfId="3312"/>
    <cellStyle name="Millares 5 3 3 2 4" xfId="3313"/>
    <cellStyle name="Millares 5 3 3 2 4 2" xfId="3314"/>
    <cellStyle name="Millares 5 3 3 2 5" xfId="3315"/>
    <cellStyle name="Millares 5 3 3 3" xfId="3316"/>
    <cellStyle name="Millares 5 3 3 3 2" xfId="3317"/>
    <cellStyle name="Millares 5 3 3 3 2 2" xfId="3318"/>
    <cellStyle name="Millares 5 3 3 3 3" xfId="3319"/>
    <cellStyle name="Millares 5 3 3 4" xfId="3320"/>
    <cellStyle name="Millares 5 3 3 4 2" xfId="3321"/>
    <cellStyle name="Millares 5 3 3 4 2 2" xfId="3322"/>
    <cellStyle name="Millares 5 3 3 4 3" xfId="3323"/>
    <cellStyle name="Millares 5 3 3 5" xfId="3324"/>
    <cellStyle name="Millares 5 3 3 5 2" xfId="3325"/>
    <cellStyle name="Millares 5 3 3 5 2 2" xfId="3326"/>
    <cellStyle name="Millares 5 3 3 5 3" xfId="3327"/>
    <cellStyle name="Millares 5 3 3 6" xfId="3328"/>
    <cellStyle name="Millares 5 3 3 6 2" xfId="3329"/>
    <cellStyle name="Millares 5 3 3 7" xfId="3330"/>
    <cellStyle name="Millares 5 3 4" xfId="579"/>
    <cellStyle name="Millares 5 3 4 2" xfId="3331"/>
    <cellStyle name="Millares 5 3 4 2 2" xfId="3332"/>
    <cellStyle name="Millares 5 3 4 2 2 2" xfId="3333"/>
    <cellStyle name="Millares 5 3 4 2 3" xfId="3334"/>
    <cellStyle name="Millares 5 3 4 3" xfId="3335"/>
    <cellStyle name="Millares 5 3 4 3 2" xfId="3336"/>
    <cellStyle name="Millares 5 3 4 3 2 2" xfId="3337"/>
    <cellStyle name="Millares 5 3 4 3 3" xfId="3338"/>
    <cellStyle name="Millares 5 3 4 4" xfId="3339"/>
    <cellStyle name="Millares 5 3 4 4 2" xfId="3340"/>
    <cellStyle name="Millares 5 3 4 5" xfId="3341"/>
    <cellStyle name="Millares 5 3 5" xfId="3342"/>
    <cellStyle name="Millares 5 3 5 2" xfId="3343"/>
    <cellStyle name="Millares 5 3 5 2 2" xfId="3344"/>
    <cellStyle name="Millares 5 3 5 3" xfId="3345"/>
    <cellStyle name="Millares 5 3 6" xfId="3346"/>
    <cellStyle name="Millares 5 3 6 2" xfId="3347"/>
    <cellStyle name="Millares 5 3 6 2 2" xfId="3348"/>
    <cellStyle name="Millares 5 3 6 3" xfId="3349"/>
    <cellStyle name="Millares 5 3 7" xfId="3350"/>
    <cellStyle name="Millares 5 3 7 2" xfId="3351"/>
    <cellStyle name="Millares 5 3 7 2 2" xfId="3352"/>
    <cellStyle name="Millares 5 3 7 3" xfId="3353"/>
    <cellStyle name="Millares 5 3 8" xfId="3354"/>
    <cellStyle name="Millares 5 3 8 2" xfId="3355"/>
    <cellStyle name="Millares 5 3 9" xfId="3356"/>
    <cellStyle name="Millares 5 4" xfId="404"/>
    <cellStyle name="Millares 5 4 2" xfId="405"/>
    <cellStyle name="Millares 5 4 2 2" xfId="498"/>
    <cellStyle name="Millares 5 4 2 2 2" xfId="668"/>
    <cellStyle name="Millares 5 4 2 2 2 2" xfId="3357"/>
    <cellStyle name="Millares 5 4 2 2 2 2 2" xfId="3358"/>
    <cellStyle name="Millares 5 4 2 2 2 3" xfId="3359"/>
    <cellStyle name="Millares 5 4 2 2 3" xfId="3360"/>
    <cellStyle name="Millares 5 4 2 2 3 2" xfId="3361"/>
    <cellStyle name="Millares 5 4 2 2 3 2 2" xfId="3362"/>
    <cellStyle name="Millares 5 4 2 2 3 3" xfId="3363"/>
    <cellStyle name="Millares 5 4 2 2 4" xfId="3364"/>
    <cellStyle name="Millares 5 4 2 2 4 2" xfId="3365"/>
    <cellStyle name="Millares 5 4 2 2 5" xfId="3366"/>
    <cellStyle name="Millares 5 4 2 3" xfId="582"/>
    <cellStyle name="Millares 5 4 2 3 2" xfId="3367"/>
    <cellStyle name="Millares 5 4 2 3 2 2" xfId="3368"/>
    <cellStyle name="Millares 5 4 2 3 3" xfId="3369"/>
    <cellStyle name="Millares 5 4 2 4" xfId="3370"/>
    <cellStyle name="Millares 5 4 2 4 2" xfId="3371"/>
    <cellStyle name="Millares 5 4 2 4 2 2" xfId="3372"/>
    <cellStyle name="Millares 5 4 2 4 3" xfId="3373"/>
    <cellStyle name="Millares 5 4 2 5" xfId="3374"/>
    <cellStyle name="Millares 5 4 2 5 2" xfId="3375"/>
    <cellStyle name="Millares 5 4 2 5 2 2" xfId="3376"/>
    <cellStyle name="Millares 5 4 2 5 3" xfId="3377"/>
    <cellStyle name="Millares 5 4 2 6" xfId="3378"/>
    <cellStyle name="Millares 5 4 2 6 2" xfId="3379"/>
    <cellStyle name="Millares 5 4 2 7" xfId="3380"/>
    <cellStyle name="Millares 5 4 3" xfId="497"/>
    <cellStyle name="Millares 5 4 3 2" xfId="667"/>
    <cellStyle name="Millares 5 4 3 2 2" xfId="3381"/>
    <cellStyle name="Millares 5 4 3 2 2 2" xfId="3382"/>
    <cellStyle name="Millares 5 4 3 2 3" xfId="3383"/>
    <cellStyle name="Millares 5 4 3 3" xfId="3384"/>
    <cellStyle name="Millares 5 4 3 3 2" xfId="3385"/>
    <cellStyle name="Millares 5 4 3 3 2 2" xfId="3386"/>
    <cellStyle name="Millares 5 4 3 3 3" xfId="3387"/>
    <cellStyle name="Millares 5 4 3 4" xfId="3388"/>
    <cellStyle name="Millares 5 4 3 4 2" xfId="3389"/>
    <cellStyle name="Millares 5 4 3 5" xfId="3390"/>
    <cellStyle name="Millares 5 4 4" xfId="581"/>
    <cellStyle name="Millares 5 4 4 2" xfId="3391"/>
    <cellStyle name="Millares 5 4 4 2 2" xfId="3392"/>
    <cellStyle name="Millares 5 4 4 3" xfId="3393"/>
    <cellStyle name="Millares 5 4 5" xfId="3394"/>
    <cellStyle name="Millares 5 4 5 2" xfId="3395"/>
    <cellStyle name="Millares 5 4 5 2 2" xfId="3396"/>
    <cellStyle name="Millares 5 4 5 3" xfId="3397"/>
    <cellStyle name="Millares 5 4 6" xfId="3398"/>
    <cellStyle name="Millares 5 4 6 2" xfId="3399"/>
    <cellStyle name="Millares 5 4 6 2 2" xfId="3400"/>
    <cellStyle name="Millares 5 4 6 3" xfId="3401"/>
    <cellStyle name="Millares 5 4 7" xfId="3402"/>
    <cellStyle name="Millares 5 4 7 2" xfId="3403"/>
    <cellStyle name="Millares 5 4 8" xfId="3404"/>
    <cellStyle name="Millares 5 5" xfId="406"/>
    <cellStyle name="Millares 5 5 2" xfId="499"/>
    <cellStyle name="Millares 5 5 2 2" xfId="669"/>
    <cellStyle name="Millares 5 5 2 2 2" xfId="3405"/>
    <cellStyle name="Millares 5 5 2 2 2 2" xfId="3406"/>
    <cellStyle name="Millares 5 5 2 2 3" xfId="3407"/>
    <cellStyle name="Millares 5 5 2 3" xfId="3408"/>
    <cellStyle name="Millares 5 5 2 3 2" xfId="3409"/>
    <cellStyle name="Millares 5 5 2 3 2 2" xfId="3410"/>
    <cellStyle name="Millares 5 5 2 3 3" xfId="3411"/>
    <cellStyle name="Millares 5 5 2 4" xfId="3412"/>
    <cellStyle name="Millares 5 5 2 4 2" xfId="3413"/>
    <cellStyle name="Millares 5 5 2 5" xfId="3414"/>
    <cellStyle name="Millares 5 5 3" xfId="583"/>
    <cellStyle name="Millares 5 5 3 2" xfId="3415"/>
    <cellStyle name="Millares 5 5 3 2 2" xfId="3416"/>
    <cellStyle name="Millares 5 5 3 3" xfId="3417"/>
    <cellStyle name="Millares 5 5 4" xfId="3418"/>
    <cellStyle name="Millares 5 5 4 2" xfId="3419"/>
    <cellStyle name="Millares 5 5 4 2 2" xfId="3420"/>
    <cellStyle name="Millares 5 5 4 3" xfId="3421"/>
    <cellStyle name="Millares 5 5 5" xfId="3422"/>
    <cellStyle name="Millares 5 5 5 2" xfId="3423"/>
    <cellStyle name="Millares 5 5 5 2 2" xfId="3424"/>
    <cellStyle name="Millares 5 5 5 3" xfId="3425"/>
    <cellStyle name="Millares 5 5 6" xfId="3426"/>
    <cellStyle name="Millares 5 5 6 2" xfId="3427"/>
    <cellStyle name="Millares 5 5 7" xfId="3428"/>
    <cellStyle name="Millares 5 6" xfId="488"/>
    <cellStyle name="Millares 5 6 2" xfId="658"/>
    <cellStyle name="Millares 5 6 2 2" xfId="3429"/>
    <cellStyle name="Millares 5 6 2 2 2" xfId="3430"/>
    <cellStyle name="Millares 5 6 2 3" xfId="3431"/>
    <cellStyle name="Millares 5 6 3" xfId="3432"/>
    <cellStyle name="Millares 5 6 3 2" xfId="3433"/>
    <cellStyle name="Millares 5 6 3 2 2" xfId="3434"/>
    <cellStyle name="Millares 5 6 3 3" xfId="3435"/>
    <cellStyle name="Millares 5 6 4" xfId="3436"/>
    <cellStyle name="Millares 5 6 4 2" xfId="3437"/>
    <cellStyle name="Millares 5 6 5" xfId="3438"/>
    <cellStyle name="Millares 5 7" xfId="572"/>
    <cellStyle name="Millares 5 7 2" xfId="3439"/>
    <cellStyle name="Millares 5 7 2 2" xfId="3440"/>
    <cellStyle name="Millares 5 7 3" xfId="3441"/>
    <cellStyle name="Millares 5 8" xfId="3442"/>
    <cellStyle name="Millares 5 8 2" xfId="3443"/>
    <cellStyle name="Millares 5 8 2 2" xfId="3444"/>
    <cellStyle name="Millares 5 8 3" xfId="3445"/>
    <cellStyle name="Millares 5 9" xfId="3446"/>
    <cellStyle name="Millares 5 9 2" xfId="3447"/>
    <cellStyle name="Millares 5 9 2 2" xfId="3448"/>
    <cellStyle name="Millares 5 9 3" xfId="3449"/>
    <cellStyle name="Millares 6" xfId="65"/>
    <cellStyle name="Millares 6 2" xfId="66"/>
    <cellStyle name="Millares 6 2 2" xfId="67"/>
    <cellStyle name="Millares 6 2 3" xfId="3498"/>
    <cellStyle name="Millares 6 3" xfId="68"/>
    <cellStyle name="Millares 6 4" xfId="69"/>
    <cellStyle name="Millares 6 5" xfId="585"/>
    <cellStyle name="Millares 6 6" xfId="3481"/>
    <cellStyle name="Millares 7" xfId="70"/>
    <cellStyle name="Millares 7 2" xfId="71"/>
    <cellStyle name="Millares 7 3" xfId="3497"/>
    <cellStyle name="Millares 7 4" xfId="320"/>
    <cellStyle name="Millares 7 4 2" xfId="3475"/>
    <cellStyle name="Millares 8" xfId="72"/>
    <cellStyle name="Millares 8 2" xfId="73"/>
    <cellStyle name="Millares 8 3" xfId="3513"/>
    <cellStyle name="Millares 9" xfId="74"/>
    <cellStyle name="Millares 9 2" xfId="75"/>
    <cellStyle name="Millares 9 3" xfId="3512"/>
    <cellStyle name="Millares 9 4" xfId="322"/>
    <cellStyle name="Millares 9 4 2" xfId="3477"/>
    <cellStyle name="Moneda" xfId="3515" builtinId="4"/>
    <cellStyle name="Moneda [0] 2" xfId="232"/>
    <cellStyle name="Moneda [0] 2 2" xfId="292"/>
    <cellStyle name="Moneda [0] 2 2 2" xfId="3501"/>
    <cellStyle name="Moneda [0] 2 3" xfId="3484"/>
    <cellStyle name="Moneda [0] 3" xfId="76"/>
    <cellStyle name="Moneda [0] 3 2" xfId="3509"/>
    <cellStyle name="Moneda [0] 3 3" xfId="3491"/>
    <cellStyle name="Moneda [0] 4" xfId="778"/>
    <cellStyle name="Moneda [0] 4 2" xfId="932"/>
    <cellStyle name="Moneda [0] 5" xfId="326"/>
    <cellStyle name="Moneda [0] 6" xfId="3514"/>
    <cellStyle name="Moneda 10" xfId="77"/>
    <cellStyle name="Moneda 10 2" xfId="213"/>
    <cellStyle name="Moneda 10 2 2" xfId="268"/>
    <cellStyle name="Moneda 10 2 2 2" xfId="710"/>
    <cellStyle name="Moneda 10 2 2 2 2" xfId="873"/>
    <cellStyle name="Moneda 10 2 2 3" xfId="821"/>
    <cellStyle name="Moneda 10 2 3" xfId="709"/>
    <cellStyle name="Moneda 10 2 3 2" xfId="872"/>
    <cellStyle name="Moneda 10 2 4" xfId="794"/>
    <cellStyle name="Moneda 10 3" xfId="251"/>
    <cellStyle name="Moneda 10 3 2" xfId="711"/>
    <cellStyle name="Moneda 10 3 2 2" xfId="874"/>
    <cellStyle name="Moneda 10 3 3" xfId="807"/>
    <cellStyle name="Moneda 10 4" xfId="708"/>
    <cellStyle name="Moneda 10 4 2" xfId="871"/>
    <cellStyle name="Moneda 10 5" xfId="763"/>
    <cellStyle name="Moneda 10 6" xfId="781"/>
    <cellStyle name="Moneda 11" xfId="78"/>
    <cellStyle name="Moneda 12" xfId="304"/>
    <cellStyle name="Moneda 12 2" xfId="712"/>
    <cellStyle name="Moneda 13" xfId="308"/>
    <cellStyle name="Moneda 13 2" xfId="79"/>
    <cellStyle name="Moneda 13 3" xfId="762"/>
    <cellStyle name="Moneda 14" xfId="317"/>
    <cellStyle name="Moneda 14 2" xfId="780"/>
    <cellStyle name="Moneda 15" xfId="307"/>
    <cellStyle name="Moneda 15 2" xfId="934"/>
    <cellStyle name="Moneda 16" xfId="943"/>
    <cellStyle name="Moneda 17" xfId="937"/>
    <cellStyle name="Moneda 18" xfId="3450"/>
    <cellStyle name="Moneda 19" xfId="3462"/>
    <cellStyle name="Moneda 2" xfId="80"/>
    <cellStyle name="Moneda 2 2" xfId="81"/>
    <cellStyle name="Moneda 2 2 2" xfId="82"/>
    <cellStyle name="Moneda 2 2 2 2" xfId="190"/>
    <cellStyle name="Moneda 2 2 2 2 2" xfId="3452"/>
    <cellStyle name="Moneda 2 2 2 3" xfId="408"/>
    <cellStyle name="Moneda 2 2 3" xfId="83"/>
    <cellStyle name="Moneda 2 2 3 2" xfId="3451"/>
    <cellStyle name="Moneda 2 2 4" xfId="189"/>
    <cellStyle name="Moneda 2 2 4 2" xfId="3465"/>
    <cellStyle name="Moneda 2 2 5" xfId="407"/>
    <cellStyle name="Moneda 2 2 6" xfId="3507"/>
    <cellStyle name="Moneda 2 3" xfId="84"/>
    <cellStyle name="Moneda 2 3 2" xfId="305"/>
    <cellStyle name="Moneda 2 3 2 2" xfId="85"/>
    <cellStyle name="Moneda 2 3 2 2 2" xfId="86"/>
    <cellStyle name="Moneda 2 3 2 2 2 2" xfId="412"/>
    <cellStyle name="Moneda 2 3 2 2 3" xfId="306"/>
    <cellStyle name="Moneda 2 3 3" xfId="87"/>
    <cellStyle name="Moneda 2 3 3 2" xfId="170"/>
    <cellStyle name="Moneda 3" xfId="88"/>
    <cellStyle name="Moneda 3 2" xfId="89"/>
    <cellStyle name="Moneda 3 2 2" xfId="3510"/>
    <cellStyle name="Moneda 3 3" xfId="90"/>
    <cellStyle name="Moneda 3 3 2" xfId="410"/>
    <cellStyle name="Moneda 3 4" xfId="91"/>
    <cellStyle name="Moneda 3 5" xfId="3493"/>
    <cellStyle name="Moneda 4" xfId="92"/>
    <cellStyle name="Moneda 5" xfId="93"/>
    <cellStyle name="Moneda 5 2" xfId="94"/>
    <cellStyle name="Moneda 6" xfId="95"/>
    <cellStyle name="Moneda 7" xfId="96"/>
    <cellStyle name="Moneda 8" xfId="97"/>
    <cellStyle name="Moneda 8 2" xfId="98"/>
    <cellStyle name="Moneda 9" xfId="99"/>
    <cellStyle name="Neutral 2" xfId="100"/>
    <cellStyle name="Neutral 2 2" xfId="3453"/>
    <cellStyle name="Neutral 3" xfId="764"/>
    <cellStyle name="Neutral 4" xfId="411"/>
    <cellStyle name="Normal" xfId="0" builtinId="0"/>
    <cellStyle name="Normal 10" xfId="101"/>
    <cellStyle name="Normal 10 2" xfId="102"/>
    <cellStyle name="Normal 10 2 2" xfId="670"/>
    <cellStyle name="Normal 10 2 2 2" xfId="715"/>
    <cellStyle name="Normal 10 2 2 2 2" xfId="877"/>
    <cellStyle name="Normal 10 2 2 3" xfId="822"/>
    <cellStyle name="Normal 10 2 3" xfId="714"/>
    <cellStyle name="Normal 10 2 3 2" xfId="876"/>
    <cellStyle name="Normal 10 2 4" xfId="795"/>
    <cellStyle name="Normal 10 3" xfId="584"/>
    <cellStyle name="Normal 10 3 2" xfId="716"/>
    <cellStyle name="Normal 10 3 2 2" xfId="878"/>
    <cellStyle name="Normal 10 3 3" xfId="808"/>
    <cellStyle name="Normal 10 4" xfId="713"/>
    <cellStyle name="Normal 10 4 2" xfId="875"/>
    <cellStyle name="Normal 10 5" xfId="765"/>
    <cellStyle name="Normal 10 5 2" xfId="922"/>
    <cellStyle name="Normal 10 6" xfId="782"/>
    <cellStyle name="Normal 11" xfId="103"/>
    <cellStyle name="Normal 11 2" xfId="279"/>
    <cellStyle name="Normal 11 2 2 2" xfId="193"/>
    <cellStyle name="Normal 11 2 2 2 2" xfId="223"/>
    <cellStyle name="Normal 11 2 2 2 2 2" xfId="282"/>
    <cellStyle name="Normal 11 2 2 2 3" xfId="262"/>
    <cellStyle name="Normal 11 3" xfId="946"/>
    <cellStyle name="Normal 12" xfId="104"/>
    <cellStyle name="Normal 13" xfId="105"/>
    <cellStyle name="Normal 13 2" xfId="947"/>
    <cellStyle name="Normal 14" xfId="106"/>
    <cellStyle name="Normal 14 2" xfId="168"/>
    <cellStyle name="Normal 15" xfId="107"/>
    <cellStyle name="Normal 15 2" xfId="409"/>
    <cellStyle name="Normal 16" xfId="171"/>
    <cellStyle name="Normal 16 2" xfId="344"/>
    <cellStyle name="Normal 2" xfId="108"/>
    <cellStyle name="Normal 2 2" xfId="109"/>
    <cellStyle name="Normal 2 2 2" xfId="110"/>
    <cellStyle name="Normal 2 2 2 2" xfId="3454"/>
    <cellStyle name="Normal 2 2 3" xfId="309"/>
    <cellStyle name="Normal 2 3" xfId="111"/>
    <cellStyle name="Normal 2 3 2" xfId="112"/>
    <cellStyle name="Normal 2 3 2 2" xfId="113"/>
    <cellStyle name="Normal 2 4" xfId="114"/>
    <cellStyle name="Normal 2 4 2" xfId="115"/>
    <cellStyle name="Normal 2 5" xfId="116"/>
    <cellStyle name="Normal 2 6" xfId="117"/>
    <cellStyle name="Normal 2 8" xfId="118"/>
    <cellStyle name="Normal 2_Formato Ejecucion presupuestal 30042009" xfId="119"/>
    <cellStyle name="Normal 3" xfId="120"/>
    <cellStyle name="Normal 3 10" xfId="121"/>
    <cellStyle name="Normal 3 10 2" xfId="3455"/>
    <cellStyle name="Normal 3 10 3" xfId="941"/>
    <cellStyle name="Normal 3 11" xfId="310"/>
    <cellStyle name="Normal 3 2" xfId="122"/>
    <cellStyle name="Normal 3 2 2" xfId="123"/>
    <cellStyle name="Normal 3 2 2 2" xfId="214"/>
    <cellStyle name="Normal 3 2 2 2 2" xfId="271"/>
    <cellStyle name="Normal 3 2 2 2 2 2" xfId="720"/>
    <cellStyle name="Normal 3 2 2 2 2 2 2" xfId="883"/>
    <cellStyle name="Normal 3 2 2 2 2 3" xfId="825"/>
    <cellStyle name="Normal 3 2 2 2 3" xfId="719"/>
    <cellStyle name="Normal 3 2 2 2 3 2" xfId="882"/>
    <cellStyle name="Normal 3 2 2 2 4" xfId="798"/>
    <cellStyle name="Normal 3 2 2 3" xfId="253"/>
    <cellStyle name="Normal 3 2 2 3 2" xfId="721"/>
    <cellStyle name="Normal 3 2 2 3 2 2" xfId="884"/>
    <cellStyle name="Normal 3 2 2 3 3" xfId="811"/>
    <cellStyle name="Normal 3 2 2 4" xfId="718"/>
    <cellStyle name="Normal 3 2 2 4 2" xfId="881"/>
    <cellStyle name="Normal 3 2 2 5" xfId="767"/>
    <cellStyle name="Normal 3 2 2 5 2" xfId="925"/>
    <cellStyle name="Normal 3 2 2 6" xfId="784"/>
    <cellStyle name="Normal 3 2 2 7" xfId="3494"/>
    <cellStyle name="Normal 3 2 3" xfId="124"/>
    <cellStyle name="Normal 3 2 3 2" xfId="270"/>
    <cellStyle name="Normal 3 2 3 2 2" xfId="723"/>
    <cellStyle name="Normal 3 2 3 2 2 2" xfId="886"/>
    <cellStyle name="Normal 3 2 3 2 3" xfId="824"/>
    <cellStyle name="Normal 3 2 3 3" xfId="722"/>
    <cellStyle name="Normal 3 2 3 3 2" xfId="885"/>
    <cellStyle name="Normal 3 2 3 4" xfId="797"/>
    <cellStyle name="Normal 3 2 4" xfId="252"/>
    <cellStyle name="Normal 3 2 4 2" xfId="724"/>
    <cellStyle name="Normal 3 2 4 2 2" xfId="887"/>
    <cellStyle name="Normal 3 2 4 3" xfId="810"/>
    <cellStyle name="Normal 3 2 5" xfId="311"/>
    <cellStyle name="Normal 3 2 5 2" xfId="880"/>
    <cellStyle name="Normal 3 2 5 3" xfId="717"/>
    <cellStyle name="Normal 3 2 6" xfId="766"/>
    <cellStyle name="Normal 3 2 6 2" xfId="924"/>
    <cellStyle name="Normal 3 2 7" xfId="783"/>
    <cellStyle name="Normal 3 2 8" xfId="940"/>
    <cellStyle name="Normal 3 3" xfId="125"/>
    <cellStyle name="Normal 3 3 2" xfId="126"/>
    <cellStyle name="Normal 3 3 2 2" xfId="216"/>
    <cellStyle name="Normal 3 3 2 2 2" xfId="273"/>
    <cellStyle name="Normal 3 3 2 2 2 2" xfId="727"/>
    <cellStyle name="Normal 3 3 2 2 2 2 2" xfId="891"/>
    <cellStyle name="Normal 3 3 2 2 2 3" xfId="826"/>
    <cellStyle name="Normal 3 3 2 2 3" xfId="726"/>
    <cellStyle name="Normal 3 3 2 2 3 2" xfId="890"/>
    <cellStyle name="Normal 3 3 2 2 4" xfId="799"/>
    <cellStyle name="Normal 3 3 2 3" xfId="255"/>
    <cellStyle name="Normal 3 3 2 3 2" xfId="728"/>
    <cellStyle name="Normal 3 3 2 3 2 2" xfId="892"/>
    <cellStyle name="Normal 3 3 2 3 3" xfId="813"/>
    <cellStyle name="Normal 3 3 2 4" xfId="725"/>
    <cellStyle name="Normal 3 3 2 4 2" xfId="889"/>
    <cellStyle name="Normal 3 3 2 5" xfId="769"/>
    <cellStyle name="Normal 3 3 2 5 2" xfId="926"/>
    <cellStyle name="Normal 3 3 2 6" xfId="786"/>
    <cellStyle name="Normal 3 3 3" xfId="192"/>
    <cellStyle name="Normal 3 3 3 2" xfId="195"/>
    <cellStyle name="Normal 3 3 3 2 2" xfId="196"/>
    <cellStyle name="Normal 3 3 3 2 2 2" xfId="226"/>
    <cellStyle name="Normal 3 3 3 2 2 2 2" xfId="285"/>
    <cellStyle name="Normal 3 3 3 2 2 3" xfId="228"/>
    <cellStyle name="Normal 3 3 3 2 2 3 2" xfId="288"/>
    <cellStyle name="Normal 3 3 3 2 2 4" xfId="230"/>
    <cellStyle name="Normal 3 3 3 2 2 4 2" xfId="231"/>
    <cellStyle name="Normal 3 3 3 2 2 4 2 2" xfId="233"/>
    <cellStyle name="Normal 3 3 3 2 2 4 2 2 2" xfId="293"/>
    <cellStyle name="Normal 3 3 3 2 2 4 2 2 3" xfId="294"/>
    <cellStyle name="Normal 3 3 3 2 2 4 2 2 3 2" xfId="295"/>
    <cellStyle name="Normal 3 3 3 2 2 4 2 2 3 2 2" xfId="296"/>
    <cellStyle name="Normal 3 3 3 2 2 4 2 2 3 2 2 2" xfId="297"/>
    <cellStyle name="Normal 3 3 3 2 2 4 2 2 3 2 2 2 2" xfId="298"/>
    <cellStyle name="Normal 3 3 3 2 2 4 2 2 3 2 2 2 2 2 2 2" xfId="327"/>
    <cellStyle name="Normal 3 3 3 2 2 4 2 3" xfId="291"/>
    <cellStyle name="Normal 3 3 3 2 2 4 3" xfId="290"/>
    <cellStyle name="Normal 3 3 3 2 2 5" xfId="265"/>
    <cellStyle name="Normal 3 3 3 2 3" xfId="225"/>
    <cellStyle name="Normal 3 3 3 2 3 2" xfId="284"/>
    <cellStyle name="Normal 3 3 3 2 4" xfId="264"/>
    <cellStyle name="Normal 3 3 3 3" xfId="222"/>
    <cellStyle name="Normal 3 3 3 3 2" xfId="281"/>
    <cellStyle name="Normal 3 3 3 4" xfId="229"/>
    <cellStyle name="Normal 3 3 3 4 2" xfId="289"/>
    <cellStyle name="Normal 3 3 3 5" xfId="261"/>
    <cellStyle name="Normal 3 3 4" xfId="215"/>
    <cellStyle name="Normal 3 3 4 2" xfId="272"/>
    <cellStyle name="Normal 3 3 4 2 2" xfId="893"/>
    <cellStyle name="Normal 3 3 4 3" xfId="812"/>
    <cellStyle name="Normal 3 3 5" xfId="254"/>
    <cellStyle name="Normal 3 3 5 2" xfId="888"/>
    <cellStyle name="Normal 3 3 6" xfId="768"/>
    <cellStyle name="Normal 3 3 6 2" xfId="127"/>
    <cellStyle name="Normal 3 3 6 2 2" xfId="191"/>
    <cellStyle name="Normal 3 3 6 2 2 2" xfId="217"/>
    <cellStyle name="Normal 3 3 6 2 2 2 2" xfId="274"/>
    <cellStyle name="Normal 3 3 6 2 2 3" xfId="256"/>
    <cellStyle name="Normal 3 3 7" xfId="785"/>
    <cellStyle name="Normal 3 4" xfId="128"/>
    <cellStyle name="Normal 3 4 2" xfId="218"/>
    <cellStyle name="Normal 3 4 2 2" xfId="275"/>
    <cellStyle name="Normal 3 4 2 2 2" xfId="731"/>
    <cellStyle name="Normal 3 4 2 2 2 2" xfId="896"/>
    <cellStyle name="Normal 3 4 2 2 3" xfId="827"/>
    <cellStyle name="Normal 3 4 2 3" xfId="730"/>
    <cellStyle name="Normal 3 4 2 3 2" xfId="895"/>
    <cellStyle name="Normal 3 4 2 4" xfId="800"/>
    <cellStyle name="Normal 3 4 3" xfId="257"/>
    <cellStyle name="Normal 3 4 3 2" xfId="732"/>
    <cellStyle name="Normal 3 4 3 2 2" xfId="897"/>
    <cellStyle name="Normal 3 4 3 3" xfId="814"/>
    <cellStyle name="Normal 3 4 4" xfId="729"/>
    <cellStyle name="Normal 3 4 4 2" xfId="894"/>
    <cellStyle name="Normal 3 4 5" xfId="770"/>
    <cellStyle name="Normal 3 4 5 2" xfId="927"/>
    <cellStyle name="Normal 3 4 6" xfId="787"/>
    <cellStyle name="Normal 3 5" xfId="129"/>
    <cellStyle name="Normal 3 5 2" xfId="269"/>
    <cellStyle name="Normal 3 5 2 2" xfId="734"/>
    <cellStyle name="Normal 3 5 2 2 2" xfId="899"/>
    <cellStyle name="Normal 3 5 2 3" xfId="823"/>
    <cellStyle name="Normal 3 5 3" xfId="733"/>
    <cellStyle name="Normal 3 5 3 2" xfId="898"/>
    <cellStyle name="Normal 3 5 4" xfId="796"/>
    <cellStyle name="Normal 3 6" xfId="130"/>
    <cellStyle name="Normal 3 6 2" xfId="735"/>
    <cellStyle name="Normal 3 6 2 2" xfId="900"/>
    <cellStyle name="Normal 3 6 3" xfId="809"/>
    <cellStyle name="Normal 3 7" xfId="131"/>
    <cellStyle name="Normal 3 7 2" xfId="879"/>
    <cellStyle name="Normal 3 8" xfId="132"/>
    <cellStyle name="Normal 3 8 2" xfId="923"/>
    <cellStyle name="Normal 3 9" xfId="133"/>
    <cellStyle name="Normal 3_Formato de Seguimiento Sectorial (31-5-09) dmv" xfId="134"/>
    <cellStyle name="Normal 4" xfId="135"/>
    <cellStyle name="Normal 4 2" xfId="312"/>
    <cellStyle name="Normal 4 2 2" xfId="3503"/>
    <cellStyle name="Normal 5" xfId="136"/>
    <cellStyle name="Normal 5 2" xfId="137"/>
    <cellStyle name="Normal 5 2 2" xfId="219"/>
    <cellStyle name="Normal 5 2 2 2" xfId="277"/>
    <cellStyle name="Normal 5 2 2 2 2" xfId="739"/>
    <cellStyle name="Normal 5 2 2 2 2 2" xfId="904"/>
    <cellStyle name="Normal 5 2 2 2 3" xfId="829"/>
    <cellStyle name="Normal 5 2 2 3" xfId="738"/>
    <cellStyle name="Normal 5 2 2 3 2" xfId="903"/>
    <cellStyle name="Normal 5 2 2 4" xfId="802"/>
    <cellStyle name="Normal 5 2 3" xfId="259"/>
    <cellStyle name="Normal 5 2 3 2" xfId="740"/>
    <cellStyle name="Normal 5 2 3 2 2" xfId="905"/>
    <cellStyle name="Normal 5 2 3 3" xfId="816"/>
    <cellStyle name="Normal 5 2 4" xfId="737"/>
    <cellStyle name="Normal 5 2 4 2" xfId="902"/>
    <cellStyle name="Normal 5 2 5" xfId="772"/>
    <cellStyle name="Normal 5 2 5 2" xfId="929"/>
    <cellStyle name="Normal 5 2 6" xfId="789"/>
    <cellStyle name="Normal 5 2 7" xfId="3492"/>
    <cellStyle name="Normal 5 3" xfId="138"/>
    <cellStyle name="Normal 5 3 2" xfId="276"/>
    <cellStyle name="Normal 5 3 2 2" xfId="742"/>
    <cellStyle name="Normal 5 3 2 2 2" xfId="907"/>
    <cellStyle name="Normal 5 3 2 3" xfId="828"/>
    <cellStyle name="Normal 5 3 3" xfId="741"/>
    <cellStyle name="Normal 5 3 3 2" xfId="906"/>
    <cellStyle name="Normal 5 3 4" xfId="801"/>
    <cellStyle name="Normal 5 4" xfId="258"/>
    <cellStyle name="Normal 5 4 2" xfId="743"/>
    <cellStyle name="Normal 5 4 2 2" xfId="908"/>
    <cellStyle name="Normal 5 4 3" xfId="815"/>
    <cellStyle name="Normal 5 5" xfId="313"/>
    <cellStyle name="Normal 5 5 2" xfId="901"/>
    <cellStyle name="Normal 5 5 3" xfId="736"/>
    <cellStyle name="Normal 5 6" xfId="771"/>
    <cellStyle name="Normal 5 6 2" xfId="928"/>
    <cellStyle name="Normal 5 7" xfId="788"/>
    <cellStyle name="Normal 5 8" xfId="942"/>
    <cellStyle name="Normal 6" xfId="139"/>
    <cellStyle name="Normal 6 2" xfId="140"/>
    <cellStyle name="Normal 6 2 2" xfId="278"/>
    <cellStyle name="Normal 6 2 2 2" xfId="745"/>
    <cellStyle name="Normal 6 2 2 2 2" xfId="911"/>
    <cellStyle name="Normal 6 2 2 3" xfId="830"/>
    <cellStyle name="Normal 6 2 3" xfId="220"/>
    <cellStyle name="Normal 6 2 3 2" xfId="910"/>
    <cellStyle name="Normal 6 2 4" xfId="803"/>
    <cellStyle name="Normal 6 3" xfId="141"/>
    <cellStyle name="Normal 6 3 2" xfId="746"/>
    <cellStyle name="Normal 6 3 2 2" xfId="912"/>
    <cellStyle name="Normal 6 3 3" xfId="817"/>
    <cellStyle name="Normal 6 4" xfId="744"/>
    <cellStyle name="Normal 6 4 2" xfId="909"/>
    <cellStyle name="Normal 6 5" xfId="773"/>
    <cellStyle name="Normal 6 5 2" xfId="930"/>
    <cellStyle name="Normal 6 6" xfId="790"/>
    <cellStyle name="Normal 6 7" xfId="944"/>
    <cellStyle name="Normal 7" xfId="142"/>
    <cellStyle name="Normal 7 2" xfId="143"/>
    <cellStyle name="Normal 7 2 2" xfId="266"/>
    <cellStyle name="Normal 7 2 3" xfId="3456"/>
    <cellStyle name="Normal 7 3" xfId="197"/>
    <cellStyle name="Normal 8" xfId="144"/>
    <cellStyle name="Normal 8 2" xfId="145"/>
    <cellStyle name="Normal 8 2 2" xfId="286"/>
    <cellStyle name="Normal 8 2 3" xfId="3457"/>
    <cellStyle name="Normal 8 3" xfId="227"/>
    <cellStyle name="Normal 8 4" xfId="3490"/>
    <cellStyle name="Normal 9" xfId="146"/>
    <cellStyle name="Normal 9 2" xfId="147"/>
    <cellStyle name="Normal 9 2 2" xfId="287"/>
    <cellStyle name="Normal 9 2 2 2" xfId="749"/>
    <cellStyle name="Normal 9 2 2 2 2" xfId="915"/>
    <cellStyle name="Normal 9 2 2 3" xfId="831"/>
    <cellStyle name="Normal 9 2 2 4" xfId="671"/>
    <cellStyle name="Normal 9 2 3" xfId="748"/>
    <cellStyle name="Normal 9 2 3 2" xfId="914"/>
    <cellStyle name="Normal 9 2 4" xfId="804"/>
    <cellStyle name="Normal 9 3" xfId="586"/>
    <cellStyle name="Normal 9 3 2" xfId="750"/>
    <cellStyle name="Normal 9 3 2 2" xfId="916"/>
    <cellStyle name="Normal 9 3 3" xfId="818"/>
    <cellStyle name="Normal 9 4" xfId="747"/>
    <cellStyle name="Normal 9 4 2" xfId="913"/>
    <cellStyle name="Normal 9 5" xfId="774"/>
    <cellStyle name="Normal 9 5 2" xfId="931"/>
    <cellStyle name="Normal 9 6" xfId="791"/>
    <cellStyle name="Notas 2" xfId="148"/>
    <cellStyle name="Notas 2 2" xfId="3458"/>
    <cellStyle name="Porcentaje" xfId="149" builtinId="5"/>
    <cellStyle name="Porcentaje 2" xfId="150"/>
    <cellStyle name="Porcentaje 2 2" xfId="151"/>
    <cellStyle name="Porcentaje 2 2 2" xfId="3459"/>
    <cellStyle name="Porcentaje 3" xfId="152"/>
    <cellStyle name="Porcentaje 3 2" xfId="775"/>
    <cellStyle name="Porcentaje 4" xfId="169"/>
    <cellStyle name="Porcentaje 4 2" xfId="415"/>
    <cellStyle name="Porcentaje 5" xfId="361"/>
    <cellStyle name="Porcentual 2" xfId="153"/>
    <cellStyle name="Porcentual 2 2" xfId="154"/>
    <cellStyle name="Porcentual 2 2 2" xfId="316"/>
    <cellStyle name="Porcentual 3" xfId="155"/>
    <cellStyle name="Porcentual 3 2" xfId="156"/>
    <cellStyle name="Porcentual 3 2 2" xfId="157"/>
    <cellStyle name="Porcentual 3 3" xfId="158"/>
    <cellStyle name="Porcentual 4" xfId="159"/>
    <cellStyle name="Porcentual 4 2" xfId="160"/>
    <cellStyle name="Porcentual 4 2 2" xfId="161"/>
    <cellStyle name="Porcentual 4 3" xfId="162"/>
    <cellStyle name="Porcentual 5" xfId="163"/>
    <cellStyle name="Porcentual 6" xfId="164"/>
    <cellStyle name="Porcentual 6 2" xfId="221"/>
    <cellStyle name="Porcentual 6 2 2" xfId="280"/>
    <cellStyle name="Porcentual 6 2 2 2" xfId="753"/>
    <cellStyle name="Porcentual 6 2 2 2 2" xfId="919"/>
    <cellStyle name="Porcentual 6 2 2 3" xfId="832"/>
    <cellStyle name="Porcentual 6 2 3" xfId="752"/>
    <cellStyle name="Porcentual 6 2 3 2" xfId="918"/>
    <cellStyle name="Porcentual 6 2 4" xfId="805"/>
    <cellStyle name="Porcentual 6 3" xfId="260"/>
    <cellStyle name="Porcentual 6 3 2" xfId="754"/>
    <cellStyle name="Porcentual 6 3 2 2" xfId="920"/>
    <cellStyle name="Porcentual 6 3 3" xfId="819"/>
    <cellStyle name="Porcentual 6 4" xfId="751"/>
    <cellStyle name="Porcentual 6 4 2" xfId="917"/>
    <cellStyle name="Porcentual 6 5" xfId="776"/>
    <cellStyle name="Porcentual 6 6" xfId="792"/>
    <cellStyle name="Porcentual 7" xfId="165"/>
    <cellStyle name="Porcentual 7 2" xfId="3460"/>
    <cellStyle name="Porcentual 8" xfId="166"/>
    <cellStyle name="Total 2" xfId="167"/>
    <cellStyle name="Total 3" xfId="777"/>
    <cellStyle name="Total 4" xfId="4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es.gov.co/descargas/CUADRO%20DE%20MANDO%20INTEGRAL/CARMENCITA/HOJAS%20DE%20VIDA%20INDI/SGRS-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 de V"/>
      <sheetName val="Resultados"/>
      <sheetName val="Hoja2"/>
    </sheetNames>
    <sheetDataSet>
      <sheetData sheetId="0"/>
      <sheetData sheetId="1" refreshError="1"/>
      <sheetData sheetId="2">
        <row r="2">
          <cell r="A2" t="str">
            <v>OAJ-1.1</v>
          </cell>
          <cell r="B2" t="str">
            <v>OFICINA ASESORA PLANEACIÓN</v>
          </cell>
          <cell r="C2" t="str">
            <v>EFICACIA</v>
          </cell>
          <cell r="D2" t="str">
            <v>PROGRAMA</v>
          </cell>
          <cell r="E2" t="str">
            <v>CONTINUA</v>
          </cell>
          <cell r="F2" t="str">
            <v>SI</v>
          </cell>
          <cell r="G2" t="str">
            <v>Enero</v>
          </cell>
          <cell r="H2">
            <v>1</v>
          </cell>
          <cell r="I2">
            <v>2003</v>
          </cell>
          <cell r="J2" t="str">
            <v>FVP. G-038-2.006</v>
          </cell>
        </row>
        <row r="3">
          <cell r="A3" t="str">
            <v>OAJ-1.2</v>
          </cell>
          <cell r="B3" t="str">
            <v>OFICINA ASESORA DE JURIDICA</v>
          </cell>
          <cell r="C3" t="str">
            <v>EFICIENCIA</v>
          </cell>
          <cell r="D3" t="str">
            <v>PROYECTO</v>
          </cell>
          <cell r="E3" t="str">
            <v>MENSUAL</v>
          </cell>
          <cell r="F3" t="str">
            <v>NO</v>
          </cell>
          <cell r="G3" t="str">
            <v>Febrero</v>
          </cell>
          <cell r="H3">
            <v>2</v>
          </cell>
          <cell r="I3">
            <v>2006</v>
          </cell>
          <cell r="J3" t="str">
            <v>FVP. G-020-2.003</v>
          </cell>
        </row>
        <row r="4">
          <cell r="A4" t="str">
            <v>OAJ-1.3</v>
          </cell>
          <cell r="B4" t="str">
            <v>SUBDIRECCIÓN DE GESTION Y REDES SOCIALES</v>
          </cell>
          <cell r="C4" t="str">
            <v>EFECTIVIDAD</v>
          </cell>
          <cell r="D4" t="str">
            <v>ACCIONES</v>
          </cell>
          <cell r="E4" t="str">
            <v>TRIMESTRAL</v>
          </cell>
          <cell r="G4" t="str">
            <v>Marzo</v>
          </cell>
          <cell r="H4">
            <v>3</v>
          </cell>
          <cell r="I4">
            <v>2007</v>
          </cell>
          <cell r="J4" t="str">
            <v>IPES. DIR-XXX-2.007</v>
          </cell>
        </row>
        <row r="5">
          <cell r="A5" t="str">
            <v>OAJ-1.4</v>
          </cell>
          <cell r="B5" t="str">
            <v>SUBDIRECCIÓN ADMINISTRATIVA Y FINANCIERA</v>
          </cell>
          <cell r="C5" t="str">
            <v>ECONOMIA</v>
          </cell>
          <cell r="D5" t="str">
            <v>EFECTO</v>
          </cell>
          <cell r="E5" t="str">
            <v>SEMESTRAL</v>
          </cell>
          <cell r="G5" t="str">
            <v>Abril</v>
          </cell>
          <cell r="H5">
            <v>4</v>
          </cell>
          <cell r="I5">
            <v>2008</v>
          </cell>
        </row>
        <row r="6">
          <cell r="A6" t="str">
            <v>OAJ-1.5</v>
          </cell>
          <cell r="B6" t="str">
            <v>SUBDIRECCIÓN EMPRESARIAL COMERCIAL Y LOGISTICA</v>
          </cell>
          <cell r="C6" t="str">
            <v>IMPACTO</v>
          </cell>
          <cell r="D6" t="str">
            <v>TAREA  /ACTIVIDAD</v>
          </cell>
          <cell r="E6" t="str">
            <v>ANUAL</v>
          </cell>
          <cell r="G6" t="str">
            <v>Mayo</v>
          </cell>
          <cell r="H6">
            <v>5</v>
          </cell>
        </row>
        <row r="7">
          <cell r="A7" t="str">
            <v>OAP-1.1</v>
          </cell>
          <cell r="B7" t="str">
            <v>ASESORIA DE CONTROL INTERNO</v>
          </cell>
          <cell r="C7" t="str">
            <v>EFECTO</v>
          </cell>
          <cell r="D7" t="str">
            <v>PROCEDIMIENTO</v>
          </cell>
          <cell r="G7" t="str">
            <v>Junio</v>
          </cell>
          <cell r="H7">
            <v>6</v>
          </cell>
        </row>
        <row r="8">
          <cell r="A8" t="str">
            <v>OAP-1.2</v>
          </cell>
          <cell r="C8" t="str">
            <v>LIQUIDEZ</v>
          </cell>
          <cell r="G8" t="str">
            <v>Julio</v>
          </cell>
          <cell r="H8">
            <v>7</v>
          </cell>
        </row>
        <row r="9">
          <cell r="A9" t="str">
            <v>OAP-1.3</v>
          </cell>
          <cell r="G9" t="str">
            <v>Agosto</v>
          </cell>
          <cell r="H9">
            <v>8</v>
          </cell>
        </row>
        <row r="10">
          <cell r="A10" t="str">
            <v>OAP-1.4</v>
          </cell>
          <cell r="G10" t="str">
            <v>Septiembre</v>
          </cell>
          <cell r="H10">
            <v>9</v>
          </cell>
        </row>
        <row r="11">
          <cell r="A11" t="str">
            <v>DG -1.2.1</v>
          </cell>
          <cell r="G11" t="str">
            <v>Octubre</v>
          </cell>
          <cell r="H11">
            <v>10</v>
          </cell>
        </row>
        <row r="12">
          <cell r="A12" t="str">
            <v>DG -1.1.1</v>
          </cell>
          <cell r="G12" t="str">
            <v>Noviembre</v>
          </cell>
          <cell r="H12">
            <v>11</v>
          </cell>
        </row>
        <row r="13">
          <cell r="A13" t="str">
            <v>DG -1.1.2</v>
          </cell>
          <cell r="G13" t="str">
            <v>Diciembre</v>
          </cell>
          <cell r="H13">
            <v>12</v>
          </cell>
        </row>
        <row r="14">
          <cell r="A14" t="str">
            <v>SAFI -1.1</v>
          </cell>
          <cell r="H14">
            <v>13</v>
          </cell>
        </row>
        <row r="15">
          <cell r="A15" t="str">
            <v>SAFI -1.2</v>
          </cell>
          <cell r="H15">
            <v>14</v>
          </cell>
        </row>
        <row r="16">
          <cell r="A16" t="str">
            <v>SAFI -1.3</v>
          </cell>
          <cell r="H16">
            <v>15</v>
          </cell>
        </row>
        <row r="17">
          <cell r="A17" t="str">
            <v>SAFI -1.4</v>
          </cell>
          <cell r="H17">
            <v>16</v>
          </cell>
        </row>
        <row r="18">
          <cell r="A18" t="str">
            <v>SAFI -1.5</v>
          </cell>
          <cell r="H18">
            <v>17</v>
          </cell>
        </row>
        <row r="19">
          <cell r="A19" t="str">
            <v>SAFI -1.6</v>
          </cell>
          <cell r="H19">
            <v>18</v>
          </cell>
        </row>
        <row r="20">
          <cell r="A20" t="str">
            <v>SAFI -1.7</v>
          </cell>
          <cell r="H20">
            <v>19</v>
          </cell>
        </row>
        <row r="21">
          <cell r="A21" t="str">
            <v>SAFI -1.8</v>
          </cell>
          <cell r="H21">
            <v>20</v>
          </cell>
        </row>
        <row r="22">
          <cell r="A22" t="str">
            <v>SAFI -1.9</v>
          </cell>
          <cell r="H22">
            <v>21</v>
          </cell>
        </row>
        <row r="23">
          <cell r="A23" t="str">
            <v>SAFI -1.10</v>
          </cell>
          <cell r="H23">
            <v>22</v>
          </cell>
        </row>
        <row r="24">
          <cell r="A24" t="str">
            <v>SAFI -1.11</v>
          </cell>
          <cell r="H24">
            <v>23</v>
          </cell>
        </row>
        <row r="25">
          <cell r="A25" t="str">
            <v>SAFI -1.12</v>
          </cell>
          <cell r="H25">
            <v>24</v>
          </cell>
        </row>
        <row r="26">
          <cell r="A26" t="str">
            <v>SECL -1.1</v>
          </cell>
          <cell r="H26">
            <v>25</v>
          </cell>
        </row>
        <row r="27">
          <cell r="A27" t="str">
            <v>SECL -1.2</v>
          </cell>
          <cell r="H27">
            <v>26</v>
          </cell>
        </row>
        <row r="28">
          <cell r="A28" t="str">
            <v>SECL -1.3</v>
          </cell>
          <cell r="H28">
            <v>27</v>
          </cell>
        </row>
        <row r="29">
          <cell r="A29" t="str">
            <v>SECL -1.4</v>
          </cell>
          <cell r="H29">
            <v>28</v>
          </cell>
        </row>
        <row r="30">
          <cell r="A30" t="str">
            <v>SECL -1.5</v>
          </cell>
          <cell r="H30">
            <v>29</v>
          </cell>
        </row>
        <row r="31">
          <cell r="A31" t="str">
            <v>SECL -1.6</v>
          </cell>
          <cell r="H31">
            <v>30</v>
          </cell>
        </row>
        <row r="32">
          <cell r="A32" t="str">
            <v>SECL -1.7</v>
          </cell>
          <cell r="H32">
            <v>31</v>
          </cell>
        </row>
        <row r="33">
          <cell r="A33" t="str">
            <v>SECL -1.8</v>
          </cell>
        </row>
        <row r="34">
          <cell r="A34" t="str">
            <v>SECL -1.9</v>
          </cell>
        </row>
        <row r="35">
          <cell r="A35" t="str">
            <v>SECL -1.10</v>
          </cell>
        </row>
        <row r="36">
          <cell r="A36" t="str">
            <v>SGRS -1.1</v>
          </cell>
        </row>
        <row r="37">
          <cell r="A37" t="str">
            <v>SGRS -1.2</v>
          </cell>
        </row>
        <row r="38">
          <cell r="A38" t="str">
            <v>SGRS -1.3</v>
          </cell>
        </row>
        <row r="39">
          <cell r="A39" t="str">
            <v>SGRS -1.4</v>
          </cell>
        </row>
        <row r="40">
          <cell r="A40" t="str">
            <v>SGRS -1.5</v>
          </cell>
        </row>
        <row r="41">
          <cell r="A41" t="str">
            <v>SGRS -1.6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8"/>
    </sheetView>
  </sheetViews>
  <sheetFormatPr baseColWidth="10" defaultRowHeight="15" x14ac:dyDescent="0.25"/>
  <sheetData>
    <row r="1" spans="1:3" x14ac:dyDescent="0.25">
      <c r="A1" s="74" t="s">
        <v>77</v>
      </c>
      <c r="B1" s="74" t="s">
        <v>75</v>
      </c>
      <c r="C1" s="74" t="s">
        <v>76</v>
      </c>
    </row>
    <row r="2" spans="1:3" x14ac:dyDescent="0.25">
      <c r="A2" s="75">
        <v>3075</v>
      </c>
      <c r="B2" s="42">
        <v>188629.99454699998</v>
      </c>
      <c r="C2" s="76" t="e">
        <f>+B2-#REF!</f>
        <v>#REF!</v>
      </c>
    </row>
    <row r="3" spans="1:3" x14ac:dyDescent="0.25">
      <c r="A3" s="75">
        <v>208</v>
      </c>
      <c r="B3" s="46">
        <v>46860.264536000002</v>
      </c>
      <c r="C3" s="76" t="e">
        <f>+B3-#REF!</f>
        <v>#REF!</v>
      </c>
    </row>
    <row r="4" spans="1:3" x14ac:dyDescent="0.25">
      <c r="A4" s="75">
        <v>3075</v>
      </c>
      <c r="B4" s="48">
        <v>16911.999999</v>
      </c>
      <c r="C4" s="76" t="e">
        <f>+B4-#REF!</f>
        <v>#REF!</v>
      </c>
    </row>
    <row r="5" spans="1:3" x14ac:dyDescent="0.25">
      <c r="A5" s="75">
        <v>471</v>
      </c>
      <c r="B5" s="64">
        <v>29280</v>
      </c>
      <c r="C5" s="76" t="e">
        <f>+B5-#REF!</f>
        <v>#REF!</v>
      </c>
    </row>
    <row r="6" spans="1:3" x14ac:dyDescent="0.25">
      <c r="A6" s="75">
        <v>943</v>
      </c>
      <c r="B6" s="42">
        <v>1910.88</v>
      </c>
      <c r="C6" s="76" t="e">
        <f>+B6-#REF!</f>
        <v>#REF!</v>
      </c>
    </row>
    <row r="7" spans="1:3" x14ac:dyDescent="0.25">
      <c r="A7" s="75">
        <v>404</v>
      </c>
      <c r="B7" s="42">
        <v>13556.24</v>
      </c>
      <c r="C7" s="76" t="e">
        <f>+B7-#REF!</f>
        <v>#REF!</v>
      </c>
    </row>
    <row r="8" spans="1:3" x14ac:dyDescent="0.25">
      <c r="A8" s="75">
        <v>1174</v>
      </c>
      <c r="B8" s="42">
        <v>7858.6167699999996</v>
      </c>
      <c r="C8" s="76" t="e">
        <f>+B8-#REF!</f>
        <v>#REF!</v>
      </c>
    </row>
    <row r="9" spans="1:3" x14ac:dyDescent="0.25">
      <c r="A9" s="74" t="s">
        <v>75</v>
      </c>
      <c r="B9" s="77">
        <f>SUM(B2:B8)</f>
        <v>305007.99585200002</v>
      </c>
      <c r="C9" s="76" t="e">
        <f>+B9-#REF!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I55" workbookViewId="0">
      <selection activeCell="R59" sqref="R59"/>
    </sheetView>
  </sheetViews>
  <sheetFormatPr baseColWidth="10" defaultRowHeight="15" x14ac:dyDescent="0.25"/>
  <cols>
    <col min="1" max="1" width="7.140625" style="8" customWidth="1"/>
    <col min="2" max="3" width="17.5703125" style="8" customWidth="1"/>
    <col min="4" max="4" width="23.42578125" style="8" customWidth="1"/>
    <col min="5" max="5" width="1" style="7" customWidth="1"/>
    <col min="6" max="6" width="15" style="8" customWidth="1"/>
    <col min="7" max="7" width="1" style="7" customWidth="1"/>
    <col min="8" max="8" width="15" style="8" customWidth="1"/>
    <col min="9" max="10" width="18.140625" style="7" customWidth="1"/>
    <col min="11" max="11" width="15" style="8" customWidth="1"/>
    <col min="12" max="12" width="18.140625" style="8" customWidth="1"/>
    <col min="13" max="13" width="15" style="8" customWidth="1"/>
    <col min="14" max="14" width="18.140625" style="8" customWidth="1"/>
    <col min="15" max="15" width="15" style="8" customWidth="1"/>
    <col min="16" max="16" width="18.140625" style="8" customWidth="1"/>
    <col min="17" max="17" width="15" style="8" customWidth="1"/>
    <col min="18" max="18" width="15.7109375" style="8" customWidth="1"/>
    <col min="19" max="16384" width="11.42578125" style="8"/>
  </cols>
  <sheetData>
    <row r="1" spans="1:18" x14ac:dyDescent="0.25">
      <c r="A1" s="6" t="s">
        <v>65</v>
      </c>
    </row>
    <row r="3" spans="1:18" s="3" customFormat="1" ht="12.75" x14ac:dyDescent="0.2">
      <c r="A3" s="201" t="s">
        <v>0</v>
      </c>
      <c r="B3" s="202"/>
      <c r="C3" s="202"/>
      <c r="D3" s="203"/>
      <c r="E3" s="1"/>
      <c r="F3" s="2"/>
      <c r="G3" s="2"/>
      <c r="H3" s="2"/>
      <c r="I3" s="2"/>
      <c r="J3" s="2"/>
      <c r="K3" s="2"/>
      <c r="M3" s="2"/>
      <c r="O3" s="2"/>
      <c r="Q3" s="2"/>
    </row>
    <row r="4" spans="1:18" s="3" customFormat="1" ht="12.75" x14ac:dyDescent="0.2">
      <c r="A4" s="201" t="s">
        <v>14</v>
      </c>
      <c r="B4" s="202"/>
      <c r="C4" s="202"/>
      <c r="D4" s="203"/>
      <c r="E4" s="1"/>
      <c r="F4" s="2"/>
      <c r="G4" s="2"/>
      <c r="H4" s="2"/>
      <c r="I4" s="2"/>
      <c r="J4" s="2"/>
      <c r="K4" s="2"/>
      <c r="M4" s="2"/>
      <c r="O4" s="2"/>
      <c r="Q4" s="2"/>
    </row>
    <row r="5" spans="1:18" s="3" customFormat="1" ht="12.75" x14ac:dyDescent="0.2">
      <c r="A5" s="201" t="s">
        <v>0</v>
      </c>
      <c r="B5" s="202"/>
      <c r="C5" s="202"/>
      <c r="D5" s="203"/>
      <c r="E5" s="1"/>
      <c r="F5" s="2"/>
      <c r="G5" s="2"/>
      <c r="H5" s="2"/>
      <c r="I5" s="2"/>
      <c r="J5" s="2"/>
      <c r="K5" s="2"/>
      <c r="M5" s="2"/>
      <c r="O5" s="2"/>
      <c r="Q5" s="2"/>
    </row>
    <row r="6" spans="1:18" s="3" customFormat="1" ht="12.75" x14ac:dyDescent="0.2">
      <c r="A6" s="201" t="s">
        <v>15</v>
      </c>
      <c r="B6" s="202"/>
      <c r="C6" s="202"/>
      <c r="D6" s="203"/>
      <c r="E6" s="1"/>
      <c r="F6" s="2"/>
      <c r="G6" s="2"/>
      <c r="H6" s="2"/>
      <c r="I6" s="2"/>
      <c r="J6" s="2"/>
      <c r="K6" s="2"/>
      <c r="M6" s="2"/>
      <c r="O6" s="2"/>
      <c r="Q6" s="2"/>
    </row>
    <row r="7" spans="1:18" s="3" customFormat="1" ht="12.75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M7" s="2"/>
      <c r="O7" s="2"/>
      <c r="Q7" s="2"/>
    </row>
    <row r="8" spans="1:18" s="5" customFormat="1" ht="45" customHeight="1" x14ac:dyDescent="0.2">
      <c r="A8" s="210" t="s">
        <v>85</v>
      </c>
      <c r="B8" s="211"/>
      <c r="C8" s="211"/>
      <c r="D8" s="211"/>
    </row>
    <row r="9" spans="1:18" s="3" customFormat="1" ht="12.75" x14ac:dyDescent="0.2">
      <c r="A9" s="4"/>
      <c r="B9" s="4"/>
      <c r="C9" s="4"/>
      <c r="D9" s="4"/>
      <c r="E9" s="2"/>
      <c r="F9" s="2"/>
      <c r="G9" s="2"/>
      <c r="H9" s="2"/>
      <c r="I9" s="2"/>
      <c r="J9" s="2"/>
      <c r="K9" s="2"/>
      <c r="M9" s="2"/>
      <c r="O9" s="2"/>
      <c r="Q9" s="2"/>
    </row>
    <row r="10" spans="1:18" ht="34.5" customHeight="1" x14ac:dyDescent="0.25">
      <c r="A10" s="33" t="s">
        <v>1</v>
      </c>
      <c r="B10" s="212" t="s">
        <v>16</v>
      </c>
      <c r="C10" s="212"/>
      <c r="D10" s="212"/>
      <c r="E10" s="8"/>
      <c r="F10" s="7"/>
      <c r="G10" s="8"/>
      <c r="H10" s="7"/>
      <c r="I10" s="8"/>
      <c r="J10" s="8"/>
      <c r="K10" s="7"/>
      <c r="M10" s="7"/>
      <c r="O10" s="7"/>
      <c r="Q10" s="7"/>
    </row>
    <row r="11" spans="1:18" ht="12.75" customHeight="1" x14ac:dyDescent="0.25">
      <c r="A11" s="9" t="s">
        <v>17</v>
      </c>
      <c r="B11" s="6" t="s">
        <v>18</v>
      </c>
      <c r="C11" s="6"/>
      <c r="D11" s="7"/>
      <c r="E11" s="8"/>
      <c r="F11" s="7"/>
      <c r="G11" s="8"/>
      <c r="H11" s="7"/>
      <c r="I11" s="8"/>
      <c r="J11" s="8"/>
      <c r="K11" s="7"/>
      <c r="M11" s="7"/>
      <c r="O11" s="7"/>
      <c r="Q11" s="7"/>
    </row>
    <row r="12" spans="1:18" ht="10.5" customHeight="1" x14ac:dyDescent="0.25">
      <c r="D12" s="7"/>
      <c r="E12" s="8"/>
      <c r="F12" s="7"/>
      <c r="G12" s="8"/>
      <c r="H12" s="7"/>
      <c r="I12" s="8"/>
      <c r="J12" s="8"/>
      <c r="K12" s="7"/>
      <c r="M12" s="7"/>
      <c r="O12" s="7"/>
      <c r="Q12" s="7"/>
    </row>
    <row r="13" spans="1:18" s="11" customFormat="1" ht="29.25" customHeight="1" x14ac:dyDescent="0.25">
      <c r="A13" s="207" t="s">
        <v>2</v>
      </c>
      <c r="B13" s="182" t="s">
        <v>3</v>
      </c>
      <c r="C13" s="182" t="s">
        <v>67</v>
      </c>
      <c r="D13" s="204" t="s">
        <v>19</v>
      </c>
      <c r="E13" s="10"/>
      <c r="F13" s="67">
        <v>2016</v>
      </c>
      <c r="G13" s="10"/>
      <c r="H13" s="178">
        <v>2017</v>
      </c>
      <c r="I13" s="179"/>
      <c r="J13" s="215"/>
      <c r="K13" s="178">
        <v>2018</v>
      </c>
      <c r="L13" s="215"/>
      <c r="M13" s="178">
        <v>2019</v>
      </c>
      <c r="N13" s="215"/>
      <c r="O13" s="178">
        <v>2020</v>
      </c>
      <c r="P13" s="179"/>
      <c r="Q13" s="179" t="s">
        <v>78</v>
      </c>
      <c r="R13" s="179"/>
    </row>
    <row r="14" spans="1:18" s="11" customFormat="1" ht="15" customHeight="1" x14ac:dyDescent="0.25">
      <c r="A14" s="208"/>
      <c r="B14" s="183"/>
      <c r="C14" s="183"/>
      <c r="D14" s="205"/>
      <c r="E14" s="10"/>
      <c r="F14" s="176" t="s">
        <v>8</v>
      </c>
      <c r="G14" s="10"/>
      <c r="H14" s="176" t="s">
        <v>8</v>
      </c>
      <c r="I14" s="176" t="s">
        <v>84</v>
      </c>
      <c r="J14" s="176" t="s">
        <v>80</v>
      </c>
      <c r="K14" s="176" t="s">
        <v>8</v>
      </c>
      <c r="L14" s="176" t="s">
        <v>79</v>
      </c>
      <c r="M14" s="176" t="s">
        <v>8</v>
      </c>
      <c r="N14" s="176" t="s">
        <v>79</v>
      </c>
      <c r="O14" s="180" t="s">
        <v>8</v>
      </c>
      <c r="P14" s="176" t="s">
        <v>79</v>
      </c>
      <c r="Q14" s="180" t="s">
        <v>8</v>
      </c>
      <c r="R14" s="176" t="s">
        <v>79</v>
      </c>
    </row>
    <row r="15" spans="1:18" s="11" customFormat="1" ht="47.25" customHeight="1" x14ac:dyDescent="0.25">
      <c r="A15" s="209"/>
      <c r="B15" s="184"/>
      <c r="C15" s="184"/>
      <c r="D15" s="206"/>
      <c r="E15" s="12"/>
      <c r="F15" s="176"/>
      <c r="G15" s="12"/>
      <c r="H15" s="176"/>
      <c r="I15" s="176"/>
      <c r="J15" s="176"/>
      <c r="K15" s="176"/>
      <c r="L15" s="176"/>
      <c r="M15" s="176"/>
      <c r="N15" s="176"/>
      <c r="O15" s="181"/>
      <c r="P15" s="176"/>
      <c r="Q15" s="181"/>
      <c r="R15" s="176"/>
    </row>
    <row r="16" spans="1:18" ht="60" customHeight="1" x14ac:dyDescent="0.25">
      <c r="A16" s="213" t="s">
        <v>11</v>
      </c>
      <c r="B16" s="185" t="s">
        <v>12</v>
      </c>
      <c r="C16" s="185" t="s">
        <v>68</v>
      </c>
      <c r="D16" s="13" t="s">
        <v>20</v>
      </c>
      <c r="E16" s="14"/>
      <c r="F16" s="60">
        <v>7683.488582</v>
      </c>
      <c r="G16" s="16"/>
      <c r="H16" s="29">
        <v>18626.624800000001</v>
      </c>
      <c r="I16" s="29">
        <v>6806.2292539999999</v>
      </c>
      <c r="J16" s="29">
        <f>+H16-I16</f>
        <v>11820.395546000002</v>
      </c>
      <c r="K16" s="29">
        <v>13809.148606000001</v>
      </c>
      <c r="L16" s="29">
        <f>+($J$16/3)+K16</f>
        <v>17749.280454666667</v>
      </c>
      <c r="M16" s="29">
        <v>14361.51455</v>
      </c>
      <c r="N16" s="29">
        <f>+($J$16/3)+M16</f>
        <v>18301.646398666668</v>
      </c>
      <c r="O16" s="29">
        <v>10478.567816000001</v>
      </c>
      <c r="P16" s="29">
        <f>+($J$16/3)+O16</f>
        <v>14418.699664666668</v>
      </c>
      <c r="Q16" s="29">
        <f>+F16+H16+K16+M16+O16</f>
        <v>64959.344354000008</v>
      </c>
      <c r="R16" s="29">
        <f>+F16+I16+L16+N16+P16</f>
        <v>64959.344354000001</v>
      </c>
    </row>
    <row r="17" spans="1:20" ht="60" customHeight="1" x14ac:dyDescent="0.25">
      <c r="A17" s="214"/>
      <c r="B17" s="192"/>
      <c r="C17" s="192"/>
      <c r="D17" s="13" t="s">
        <v>81</v>
      </c>
      <c r="E17" s="14"/>
      <c r="F17" s="29">
        <v>20566.505743999998</v>
      </c>
      <c r="G17" s="16"/>
      <c r="H17" s="29">
        <v>25383.216</v>
      </c>
      <c r="I17" s="29">
        <v>14746.165000000001</v>
      </c>
      <c r="J17" s="29">
        <f>+H17-I17</f>
        <v>10637.050999999999</v>
      </c>
      <c r="K17" s="29">
        <v>13199.27232</v>
      </c>
      <c r="L17" s="29">
        <f>+($J$17/3)+K17</f>
        <v>16744.955986666668</v>
      </c>
      <c r="M17" s="29">
        <v>11766.208468000001</v>
      </c>
      <c r="N17" s="29">
        <f>+($J$17/3)+M17</f>
        <v>15311.892134666667</v>
      </c>
      <c r="O17" s="29">
        <v>1509.21234</v>
      </c>
      <c r="P17" s="29">
        <f>+($J$17/3)+O17</f>
        <v>5054.8960066666659</v>
      </c>
      <c r="Q17" s="29">
        <f>+F17+H17+K17+M17+O17</f>
        <v>72424.414871999994</v>
      </c>
      <c r="R17" s="29">
        <f>+F17+I17+L17+N17+P17</f>
        <v>72424.414871999994</v>
      </c>
    </row>
    <row r="18" spans="1:20" ht="60" customHeight="1" x14ac:dyDescent="0.25">
      <c r="A18" s="214"/>
      <c r="B18" s="192"/>
      <c r="C18" s="192"/>
      <c r="D18" s="13" t="s">
        <v>82</v>
      </c>
      <c r="E18" s="14"/>
      <c r="F18" s="29">
        <v>56.1</v>
      </c>
      <c r="G18" s="16"/>
      <c r="H18" s="29">
        <v>224.90719999999999</v>
      </c>
      <c r="I18" s="29">
        <v>82.181821999999997</v>
      </c>
      <c r="J18" s="29">
        <f>+H18-I18</f>
        <v>142.72537799999998</v>
      </c>
      <c r="K18" s="29">
        <v>233.90348800000001</v>
      </c>
      <c r="L18" s="29">
        <f>+($J$18/3)+K18</f>
        <v>281.47861399999999</v>
      </c>
      <c r="M18" s="29">
        <v>243.25962799999999</v>
      </c>
      <c r="N18" s="29">
        <f>+($J$18/3)+M18</f>
        <v>290.83475399999998</v>
      </c>
      <c r="O18" s="29">
        <v>252.99001200000001</v>
      </c>
      <c r="P18" s="29">
        <f>+($J$18/3)+O18</f>
        <v>300.56513799999999</v>
      </c>
      <c r="Q18" s="29">
        <f>+F18+H18+K18+M18+O18</f>
        <v>1011.160328</v>
      </c>
      <c r="R18" s="29">
        <f>+F18+I18+L18+N18+P18</f>
        <v>1011.1603279999999</v>
      </c>
    </row>
    <row r="19" spans="1:20" ht="60" customHeight="1" x14ac:dyDescent="0.25">
      <c r="A19" s="214"/>
      <c r="B19" s="192"/>
      <c r="C19" s="192"/>
      <c r="D19" s="13" t="s">
        <v>86</v>
      </c>
      <c r="E19" s="14"/>
      <c r="F19" s="29">
        <v>4832.2331139999997</v>
      </c>
      <c r="G19" s="16"/>
      <c r="H19" s="29">
        <v>15542.712</v>
      </c>
      <c r="I19" s="29">
        <v>8510.6509999999998</v>
      </c>
      <c r="J19" s="29">
        <f>+H19-I19</f>
        <v>7032.0609999999997</v>
      </c>
      <c r="K19" s="29">
        <v>10548.496424999999</v>
      </c>
      <c r="L19" s="29">
        <f>+($J$19/3)+K19</f>
        <v>12892.516758333333</v>
      </c>
      <c r="M19" s="29">
        <v>4354.0999080000001</v>
      </c>
      <c r="N19" s="29">
        <f>+($J$19/3)+M19</f>
        <v>6698.120241333334</v>
      </c>
      <c r="O19" s="29">
        <v>1866.0428179999999</v>
      </c>
      <c r="P19" s="29">
        <f>+($J$19/3)+O19</f>
        <v>4210.0631513333337</v>
      </c>
      <c r="Q19" s="29">
        <f>+F19+H19+K19+M19+O19</f>
        <v>37143.584264999998</v>
      </c>
      <c r="R19" s="29">
        <f>+F19+I19+L19+N19+P19</f>
        <v>37143.584264999998</v>
      </c>
    </row>
    <row r="20" spans="1:20" ht="60" customHeight="1" x14ac:dyDescent="0.25">
      <c r="A20" s="214"/>
      <c r="B20" s="186"/>
      <c r="C20" s="186"/>
      <c r="D20" s="13" t="s">
        <v>83</v>
      </c>
      <c r="E20" s="14"/>
      <c r="F20" s="29">
        <v>1892.9710849999999</v>
      </c>
      <c r="G20" s="16"/>
      <c r="H20" s="29">
        <v>4978.152</v>
      </c>
      <c r="I20" s="29">
        <v>1819.0329240000001</v>
      </c>
      <c r="J20" s="29">
        <f>+H20-I20</f>
        <v>3159.1190759999999</v>
      </c>
      <c r="K20" s="29">
        <v>2537.8814120000002</v>
      </c>
      <c r="L20" s="29">
        <f>+($J$20/3)+K20</f>
        <v>3590.921104</v>
      </c>
      <c r="M20" s="29">
        <v>2639.3966679999999</v>
      </c>
      <c r="N20" s="29">
        <f>+($J$20/3)+M20</f>
        <v>3692.4363599999997</v>
      </c>
      <c r="O20" s="29">
        <v>1043.089563</v>
      </c>
      <c r="P20" s="29">
        <f>+($J$20/3)+O20</f>
        <v>2096.1292549999998</v>
      </c>
      <c r="Q20" s="29">
        <f>+F20+H20+K20+M20+O20</f>
        <v>13091.490727999999</v>
      </c>
      <c r="R20" s="29">
        <f>+F20+I20+L20+N20+P20</f>
        <v>13091.490728000001</v>
      </c>
    </row>
    <row r="21" spans="1:20" s="6" customFormat="1" ht="14.25" customHeight="1" x14ac:dyDescent="0.25">
      <c r="A21" s="17"/>
      <c r="B21" s="68" t="s">
        <v>52</v>
      </c>
      <c r="C21" s="68"/>
      <c r="D21" s="39"/>
      <c r="E21" s="40"/>
      <c r="F21" s="42">
        <f>SUM(F16:F20)</f>
        <v>35031.298524999998</v>
      </c>
      <c r="G21" s="43"/>
      <c r="H21" s="42">
        <f t="shared" ref="H21:R21" si="0">SUM(H16:H20)</f>
        <v>64755.612000000008</v>
      </c>
      <c r="I21" s="42">
        <f t="shared" si="0"/>
        <v>31964.259999999995</v>
      </c>
      <c r="J21" s="42">
        <f t="shared" si="0"/>
        <v>32791.351999999999</v>
      </c>
      <c r="K21" s="42">
        <f t="shared" si="0"/>
        <v>40328.702251000002</v>
      </c>
      <c r="L21" s="42">
        <f t="shared" si="0"/>
        <v>51259.152917666666</v>
      </c>
      <c r="M21" s="42">
        <f t="shared" si="0"/>
        <v>33364.479222000002</v>
      </c>
      <c r="N21" s="42">
        <f t="shared" si="0"/>
        <v>44294.929888666673</v>
      </c>
      <c r="O21" s="42">
        <f t="shared" si="0"/>
        <v>15149.902549</v>
      </c>
      <c r="P21" s="42">
        <f t="shared" si="0"/>
        <v>26080.35321566667</v>
      </c>
      <c r="Q21" s="78">
        <f t="shared" si="0"/>
        <v>188629.99454699998</v>
      </c>
      <c r="R21" s="78">
        <f t="shared" si="0"/>
        <v>188629.99454699998</v>
      </c>
      <c r="S21" s="42">
        <v>188629.99454699998</v>
      </c>
      <c r="T21" s="87">
        <f>+S21-R21</f>
        <v>0</v>
      </c>
    </row>
    <row r="22" spans="1:20" ht="21.75" customHeight="1" x14ac:dyDescent="0.25">
      <c r="A22" s="50"/>
      <c r="D22" s="7"/>
      <c r="E22" s="8"/>
      <c r="F22" s="7"/>
      <c r="G22" s="8"/>
      <c r="H22" s="7"/>
      <c r="I22" s="8"/>
      <c r="J22" s="8"/>
      <c r="K22" s="7"/>
      <c r="M22" s="7"/>
      <c r="O22" s="7"/>
      <c r="Q22" s="72"/>
    </row>
    <row r="23" spans="1:20" ht="12.75" customHeight="1" x14ac:dyDescent="0.25">
      <c r="A23" s="6" t="s">
        <v>21</v>
      </c>
      <c r="B23" s="6" t="s">
        <v>22</v>
      </c>
      <c r="C23" s="6"/>
      <c r="D23" s="7"/>
      <c r="E23" s="8"/>
      <c r="F23" s="7"/>
      <c r="G23" s="8"/>
      <c r="H23" s="7"/>
      <c r="I23" s="8"/>
      <c r="J23" s="8"/>
      <c r="K23" s="7"/>
      <c r="M23" s="7"/>
      <c r="O23" s="7"/>
      <c r="Q23" s="73"/>
    </row>
    <row r="24" spans="1:20" ht="12.75" customHeight="1" x14ac:dyDescent="0.25">
      <c r="A24" s="9">
        <v>14</v>
      </c>
      <c r="B24" s="6" t="s">
        <v>23</v>
      </c>
      <c r="C24" s="6"/>
      <c r="D24" s="7"/>
      <c r="E24" s="8"/>
      <c r="F24" s="7"/>
      <c r="G24" s="8"/>
      <c r="H24" s="7"/>
      <c r="I24" s="8"/>
      <c r="J24" s="8"/>
      <c r="K24" s="7"/>
      <c r="M24" s="7"/>
      <c r="O24" s="7"/>
      <c r="Q24" s="7"/>
    </row>
    <row r="25" spans="1:20" ht="14.25" customHeight="1" x14ac:dyDescent="0.25">
      <c r="D25" s="7"/>
      <c r="E25" s="8"/>
      <c r="F25" s="7"/>
      <c r="G25" s="8"/>
      <c r="H25" s="7"/>
      <c r="I25" s="8"/>
      <c r="J25" s="8"/>
      <c r="K25" s="7"/>
      <c r="M25" s="7"/>
      <c r="O25" s="7"/>
      <c r="Q25" s="7"/>
    </row>
    <row r="26" spans="1:20" s="11" customFormat="1" ht="29.25" customHeight="1" x14ac:dyDescent="0.25">
      <c r="A26" s="177" t="s">
        <v>2</v>
      </c>
      <c r="B26" s="177" t="s">
        <v>3</v>
      </c>
      <c r="C26" s="182" t="s">
        <v>67</v>
      </c>
      <c r="D26" s="177" t="s">
        <v>19</v>
      </c>
      <c r="E26" s="10"/>
      <c r="F26" s="71">
        <v>2016</v>
      </c>
      <c r="G26" s="79"/>
      <c r="H26" s="177">
        <v>2017</v>
      </c>
      <c r="I26" s="177"/>
      <c r="J26" s="177"/>
      <c r="K26" s="177">
        <v>2018</v>
      </c>
      <c r="L26" s="177"/>
      <c r="M26" s="177">
        <v>2019</v>
      </c>
      <c r="N26" s="177"/>
      <c r="O26" s="177">
        <v>2020</v>
      </c>
      <c r="P26" s="177"/>
      <c r="Q26" s="177" t="s">
        <v>78</v>
      </c>
      <c r="R26" s="177"/>
    </row>
    <row r="27" spans="1:20" s="11" customFormat="1" ht="15" customHeight="1" x14ac:dyDescent="0.25">
      <c r="A27" s="177"/>
      <c r="B27" s="177"/>
      <c r="C27" s="183"/>
      <c r="D27" s="177"/>
      <c r="E27" s="10"/>
      <c r="F27" s="176" t="s">
        <v>8</v>
      </c>
      <c r="G27" s="79"/>
      <c r="H27" s="176" t="s">
        <v>8</v>
      </c>
      <c r="I27" s="176" t="s">
        <v>84</v>
      </c>
      <c r="J27" s="176" t="s">
        <v>80</v>
      </c>
      <c r="K27" s="176" t="s">
        <v>8</v>
      </c>
      <c r="L27" s="176" t="s">
        <v>79</v>
      </c>
      <c r="M27" s="176" t="s">
        <v>8</v>
      </c>
      <c r="N27" s="176" t="s">
        <v>79</v>
      </c>
      <c r="O27" s="176" t="s">
        <v>8</v>
      </c>
      <c r="P27" s="176" t="s">
        <v>79</v>
      </c>
      <c r="Q27" s="176" t="s">
        <v>8</v>
      </c>
      <c r="R27" s="176" t="s">
        <v>79</v>
      </c>
    </row>
    <row r="28" spans="1:20" s="11" customFormat="1" ht="47.25" customHeight="1" x14ac:dyDescent="0.25">
      <c r="A28" s="177"/>
      <c r="B28" s="177"/>
      <c r="C28" s="184"/>
      <c r="D28" s="177"/>
      <c r="E28" s="12"/>
      <c r="F28" s="176"/>
      <c r="G28" s="80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</row>
    <row r="29" spans="1:20" ht="51" hidden="1" customHeight="1" x14ac:dyDescent="0.25">
      <c r="A29" s="199" t="s">
        <v>24</v>
      </c>
      <c r="B29" s="200" t="s">
        <v>25</v>
      </c>
      <c r="C29" s="68"/>
      <c r="D29" s="18" t="s">
        <v>9</v>
      </c>
      <c r="E29" s="14"/>
      <c r="F29" s="28"/>
      <c r="G29" s="81"/>
      <c r="H29" s="28"/>
      <c r="I29" s="81"/>
      <c r="J29" s="81"/>
      <c r="K29" s="29"/>
      <c r="L29" s="82"/>
      <c r="M29" s="20"/>
      <c r="N29" s="82"/>
      <c r="O29" s="20"/>
      <c r="P29" s="82"/>
      <c r="Q29" s="15"/>
      <c r="R29" s="82"/>
    </row>
    <row r="30" spans="1:20" ht="95.25" customHeight="1" x14ac:dyDescent="0.25">
      <c r="A30" s="199"/>
      <c r="B30" s="200"/>
      <c r="C30" s="200" t="s">
        <v>69</v>
      </c>
      <c r="D30" s="13" t="s">
        <v>47</v>
      </c>
      <c r="E30" s="14"/>
      <c r="F30" s="15">
        <v>2310.5661340000001</v>
      </c>
      <c r="G30" s="81"/>
      <c r="H30" s="34">
        <v>2534.25</v>
      </c>
      <c r="I30" s="34">
        <v>2292.7629999999999</v>
      </c>
      <c r="J30" s="34">
        <f>+H30-I30</f>
        <v>241.48700000000008</v>
      </c>
      <c r="K30" s="15">
        <v>2195.5</v>
      </c>
      <c r="L30" s="29">
        <f>+($J$30/3)+K30</f>
        <v>2275.9956666666667</v>
      </c>
      <c r="M30" s="29">
        <v>2159</v>
      </c>
      <c r="N30" s="29">
        <f>+($J$30/3)+M30</f>
        <v>2239.4956666666667</v>
      </c>
      <c r="O30" s="19">
        <v>0</v>
      </c>
      <c r="P30" s="29">
        <f>+($J$30/3)+O30</f>
        <v>80.495666666666693</v>
      </c>
      <c r="Q30" s="27">
        <f>+F30+H30+K30+M30+O30</f>
        <v>9199.3161340000006</v>
      </c>
      <c r="R30" s="29">
        <f>+F30+I30+L30+N30+P30</f>
        <v>9199.3161340000006</v>
      </c>
    </row>
    <row r="31" spans="1:20" ht="100.5" customHeight="1" x14ac:dyDescent="0.25">
      <c r="A31" s="199"/>
      <c r="B31" s="200"/>
      <c r="C31" s="200"/>
      <c r="D31" s="18" t="s">
        <v>48</v>
      </c>
      <c r="E31" s="14"/>
      <c r="F31" s="27">
        <v>6931.698402</v>
      </c>
      <c r="G31" s="81"/>
      <c r="H31" s="34">
        <v>7602.75</v>
      </c>
      <c r="I31" s="34">
        <v>6878.2889999999998</v>
      </c>
      <c r="J31" s="34">
        <f>+H31-I31</f>
        <v>724.46100000000024</v>
      </c>
      <c r="K31" s="34">
        <v>6586.5</v>
      </c>
      <c r="L31" s="29">
        <f>+($J$31/3)+K31</f>
        <v>6827.9870000000001</v>
      </c>
      <c r="M31" s="27">
        <v>6477</v>
      </c>
      <c r="N31" s="29">
        <f>+($J$31/3)+M31</f>
        <v>6718.4870000000001</v>
      </c>
      <c r="O31" s="27">
        <v>10063</v>
      </c>
      <c r="P31" s="29">
        <f>+($J$31/3)+O31</f>
        <v>10304.487000000001</v>
      </c>
      <c r="Q31" s="27">
        <f>+F31+H31+K31+M31+O31</f>
        <v>37660.948402000002</v>
      </c>
      <c r="R31" s="29">
        <f>+F31+I31+L31+N31+P31</f>
        <v>37660.948402000002</v>
      </c>
    </row>
    <row r="32" spans="1:20" s="6" customFormat="1" ht="15.75" customHeight="1" x14ac:dyDescent="0.25">
      <c r="A32" s="44"/>
      <c r="B32" s="66" t="s">
        <v>53</v>
      </c>
      <c r="C32" s="65"/>
      <c r="D32" s="45"/>
      <c r="E32" s="40"/>
      <c r="F32" s="46">
        <f>SUM(F30:F31)</f>
        <v>9242.2645360000006</v>
      </c>
      <c r="G32" s="83"/>
      <c r="H32" s="46">
        <f t="shared" ref="H32:R32" si="1">SUM(H30:H31)</f>
        <v>10137</v>
      </c>
      <c r="I32" s="46">
        <f t="shared" si="1"/>
        <v>9171.0519999999997</v>
      </c>
      <c r="J32" s="46">
        <f t="shared" si="1"/>
        <v>965.94800000000032</v>
      </c>
      <c r="K32" s="46">
        <f t="shared" si="1"/>
        <v>8782</v>
      </c>
      <c r="L32" s="46">
        <f t="shared" si="1"/>
        <v>9103.9826666666668</v>
      </c>
      <c r="M32" s="46">
        <f t="shared" si="1"/>
        <v>8636</v>
      </c>
      <c r="N32" s="46">
        <f t="shared" si="1"/>
        <v>8957.9826666666668</v>
      </c>
      <c r="O32" s="46">
        <f t="shared" si="1"/>
        <v>10063</v>
      </c>
      <c r="P32" s="46">
        <f t="shared" si="1"/>
        <v>10384.982666666667</v>
      </c>
      <c r="Q32" s="46">
        <f t="shared" si="1"/>
        <v>46860.264536000002</v>
      </c>
      <c r="R32" s="46">
        <f t="shared" si="1"/>
        <v>46860.264536000002</v>
      </c>
      <c r="S32" s="46">
        <v>46860.264536000002</v>
      </c>
      <c r="T32" s="88">
        <f>+S32-R32</f>
        <v>0</v>
      </c>
    </row>
    <row r="33" spans="1:20" s="22" customFormat="1" ht="144.75" customHeight="1" x14ac:dyDescent="0.25">
      <c r="A33" s="193" t="s">
        <v>10</v>
      </c>
      <c r="B33" s="196" t="s">
        <v>26</v>
      </c>
      <c r="C33" s="196" t="s">
        <v>70</v>
      </c>
      <c r="D33" s="18" t="s">
        <v>49</v>
      </c>
      <c r="E33" s="21"/>
      <c r="F33" s="35">
        <v>843.23047499999996</v>
      </c>
      <c r="G33" s="84"/>
      <c r="H33" s="36">
        <v>1469.4447319999999</v>
      </c>
      <c r="I33" s="36">
        <v>1115.2239999999999</v>
      </c>
      <c r="J33" s="36">
        <f>+H33-I33</f>
        <v>354.220732</v>
      </c>
      <c r="K33" s="36">
        <v>1272.873458</v>
      </c>
      <c r="L33" s="36">
        <f>+($J$33/3)+K33</f>
        <v>1390.9470353333334</v>
      </c>
      <c r="M33" s="27">
        <v>1252.0249899999999</v>
      </c>
      <c r="N33" s="36">
        <f>+($J$33/3)+M33</f>
        <v>1370.0985673333332</v>
      </c>
      <c r="O33" s="27">
        <v>1458.6482040000001</v>
      </c>
      <c r="P33" s="36">
        <f>+($J$33/3)+O33</f>
        <v>1576.7217813333334</v>
      </c>
      <c r="Q33" s="27">
        <f>+F33+H33+K33+M33+O33</f>
        <v>6296.2218590000002</v>
      </c>
      <c r="R33" s="29">
        <f t="shared" ref="R33:R39" si="2">+F33+I33+L33+N33+P33</f>
        <v>6296.2218590000002</v>
      </c>
    </row>
    <row r="34" spans="1:20" s="22" customFormat="1" ht="79.5" customHeight="1" x14ac:dyDescent="0.25">
      <c r="A34" s="194"/>
      <c r="B34" s="197"/>
      <c r="C34" s="197"/>
      <c r="D34" s="18" t="s">
        <v>50</v>
      </c>
      <c r="E34" s="21"/>
      <c r="F34" s="35">
        <v>607.23047499999996</v>
      </c>
      <c r="G34" s="84"/>
      <c r="H34" s="36">
        <v>1058.06277</v>
      </c>
      <c r="I34" s="36">
        <v>803.00900000000001</v>
      </c>
      <c r="J34" s="36">
        <f>+H34-I34</f>
        <v>255.05376999999999</v>
      </c>
      <c r="K34" s="36">
        <v>916.52308400000004</v>
      </c>
      <c r="L34" s="36">
        <f>+($J$34/3)+K34</f>
        <v>1001.5410073333334</v>
      </c>
      <c r="M34" s="27">
        <v>901.51129900000001</v>
      </c>
      <c r="N34" s="36">
        <f>+($J$34/3)+M34</f>
        <v>986.52922233333334</v>
      </c>
      <c r="O34" s="27">
        <v>1050.28881</v>
      </c>
      <c r="P34" s="36">
        <f>+($J$34/3)+O34</f>
        <v>1135.3067333333333</v>
      </c>
      <c r="Q34" s="27">
        <f>+F34+H34+K34+M34+O34</f>
        <v>4533.616438</v>
      </c>
      <c r="R34" s="29">
        <f t="shared" si="2"/>
        <v>4533.6164379999991</v>
      </c>
    </row>
    <row r="35" spans="1:20" s="22" customFormat="1" ht="201" customHeight="1" x14ac:dyDescent="0.25">
      <c r="A35" s="195"/>
      <c r="B35" s="198"/>
      <c r="C35" s="198"/>
      <c r="D35" s="18" t="s">
        <v>51</v>
      </c>
      <c r="E35" s="21"/>
      <c r="F35" s="30">
        <v>814.53904999999997</v>
      </c>
      <c r="G35" s="84"/>
      <c r="H35" s="31">
        <v>1419.492497</v>
      </c>
      <c r="I35" s="36">
        <v>1077.3130000000001</v>
      </c>
      <c r="J35" s="36">
        <f>+H35-I35</f>
        <v>342.17949699999986</v>
      </c>
      <c r="K35" s="31">
        <v>1229.603458</v>
      </c>
      <c r="L35" s="36">
        <f>+($J$35/3)+K35</f>
        <v>1343.6632903333334</v>
      </c>
      <c r="M35" s="27">
        <v>1209.4637110000001</v>
      </c>
      <c r="N35" s="36">
        <f>+($J$35/3)+M35</f>
        <v>1323.5235433333335</v>
      </c>
      <c r="O35" s="27">
        <v>1409.0629859999999</v>
      </c>
      <c r="P35" s="36">
        <f>+($J$35/3)+O35</f>
        <v>1523.1228183333333</v>
      </c>
      <c r="Q35" s="27">
        <f>+F35+H35+K35+M35+O35</f>
        <v>6082.1617020000003</v>
      </c>
      <c r="R35" s="29">
        <f t="shared" si="2"/>
        <v>6082.1617020000003</v>
      </c>
    </row>
    <row r="36" spans="1:20" s="49" customFormat="1" ht="15" customHeight="1" x14ac:dyDescent="0.25">
      <c r="A36" s="69"/>
      <c r="B36" s="70" t="s">
        <v>54</v>
      </c>
      <c r="C36" s="70"/>
      <c r="D36" s="45"/>
      <c r="E36" s="47"/>
      <c r="F36" s="48">
        <f>SUM(F33:F35)</f>
        <v>2265</v>
      </c>
      <c r="G36" s="85"/>
      <c r="H36" s="48">
        <f t="shared" ref="H36:R36" si="3">SUM(H33:H35)</f>
        <v>3946.9999989999997</v>
      </c>
      <c r="I36" s="48">
        <f t="shared" si="3"/>
        <v>2995.5460000000003</v>
      </c>
      <c r="J36" s="48">
        <f t="shared" si="3"/>
        <v>951.45399899999984</v>
      </c>
      <c r="K36" s="48">
        <f t="shared" si="3"/>
        <v>3419</v>
      </c>
      <c r="L36" s="48">
        <f t="shared" si="3"/>
        <v>3736.1513330000002</v>
      </c>
      <c r="M36" s="48">
        <f t="shared" si="3"/>
        <v>3363</v>
      </c>
      <c r="N36" s="48">
        <f t="shared" si="3"/>
        <v>3680.1513329999998</v>
      </c>
      <c r="O36" s="48">
        <f t="shared" si="3"/>
        <v>3918</v>
      </c>
      <c r="P36" s="48">
        <f t="shared" si="3"/>
        <v>4235.1513329999998</v>
      </c>
      <c r="Q36" s="48">
        <f t="shared" si="3"/>
        <v>16911.999999</v>
      </c>
      <c r="R36" s="48">
        <f t="shared" si="3"/>
        <v>16911.999999</v>
      </c>
      <c r="S36" s="48">
        <v>16911.999999</v>
      </c>
      <c r="T36" s="88">
        <f>+S36-R36</f>
        <v>0</v>
      </c>
    </row>
    <row r="37" spans="1:20" s="22" customFormat="1" ht="30" customHeight="1" x14ac:dyDescent="0.25">
      <c r="A37" s="189" t="s">
        <v>27</v>
      </c>
      <c r="B37" s="185" t="s">
        <v>28</v>
      </c>
      <c r="C37" s="185" t="s">
        <v>71</v>
      </c>
      <c r="D37" s="18" t="s">
        <v>29</v>
      </c>
      <c r="E37" s="21"/>
      <c r="F37" s="30">
        <v>1039</v>
      </c>
      <c r="G37" s="84"/>
      <c r="H37" s="31">
        <v>5710</v>
      </c>
      <c r="I37" s="31">
        <v>4252.8609999999999</v>
      </c>
      <c r="J37" s="31">
        <f>+H37-I37</f>
        <v>1457.1390000000001</v>
      </c>
      <c r="K37" s="31">
        <v>9082</v>
      </c>
      <c r="L37" s="31">
        <f>+($J$37/3)+K37</f>
        <v>9567.7129999999997</v>
      </c>
      <c r="M37" s="27">
        <v>4634</v>
      </c>
      <c r="N37" s="31">
        <f>+($J$37/3)+M37</f>
        <v>5119.7129999999997</v>
      </c>
      <c r="O37" s="27">
        <v>1739</v>
      </c>
      <c r="P37" s="31">
        <f>+($J$37/3)+O37</f>
        <v>2224.7130000000002</v>
      </c>
      <c r="Q37" s="27">
        <f>+F37+H37+K37+M37+O37</f>
        <v>22204</v>
      </c>
      <c r="R37" s="29">
        <f t="shared" si="2"/>
        <v>22204</v>
      </c>
      <c r="S37" s="11"/>
    </row>
    <row r="38" spans="1:20" s="22" customFormat="1" ht="30" x14ac:dyDescent="0.25">
      <c r="A38" s="190"/>
      <c r="B38" s="192"/>
      <c r="C38" s="192"/>
      <c r="D38" s="18" t="s">
        <v>30</v>
      </c>
      <c r="E38" s="21"/>
      <c r="F38" s="30">
        <v>257</v>
      </c>
      <c r="G38" s="84"/>
      <c r="H38" s="31">
        <v>527</v>
      </c>
      <c r="I38" s="31">
        <v>392.51400000000001</v>
      </c>
      <c r="J38" s="31">
        <f>+H38-I38</f>
        <v>134.48599999999999</v>
      </c>
      <c r="K38" s="31">
        <v>580</v>
      </c>
      <c r="L38" s="31">
        <f>+($J$38/3)+K38</f>
        <v>624.82866666666666</v>
      </c>
      <c r="M38" s="27">
        <v>296</v>
      </c>
      <c r="N38" s="31">
        <f>+($J$38/3)+M38</f>
        <v>340.82866666666666</v>
      </c>
      <c r="O38" s="27">
        <v>111</v>
      </c>
      <c r="P38" s="31">
        <f>+($J$38/3)+O38</f>
        <v>155.82866666666666</v>
      </c>
      <c r="Q38" s="62">
        <f>+F38+H38+K38+M38+O38</f>
        <v>1771</v>
      </c>
      <c r="R38" s="29">
        <f t="shared" si="2"/>
        <v>1771</v>
      </c>
      <c r="S38" s="11"/>
    </row>
    <row r="39" spans="1:20" ht="60" x14ac:dyDescent="0.25">
      <c r="A39" s="191"/>
      <c r="B39" s="186"/>
      <c r="C39" s="186"/>
      <c r="D39" s="18" t="s">
        <v>31</v>
      </c>
      <c r="E39" s="14"/>
      <c r="F39" s="29">
        <v>2758</v>
      </c>
      <c r="G39" s="81"/>
      <c r="H39" s="29">
        <v>2547</v>
      </c>
      <c r="I39" s="31">
        <v>1897.029</v>
      </c>
      <c r="J39" s="31">
        <f>+H39-I39</f>
        <v>649.971</v>
      </c>
      <c r="K39" s="29">
        <v>0</v>
      </c>
      <c r="L39" s="31">
        <f>+($J$39/3)+K39</f>
        <v>216.65700000000001</v>
      </c>
      <c r="M39" s="27">
        <v>0</v>
      </c>
      <c r="N39" s="31">
        <f>+($J$39/3)+M39</f>
        <v>216.65700000000001</v>
      </c>
      <c r="O39" s="29">
        <v>0</v>
      </c>
      <c r="P39" s="31">
        <f>+($J$39/3)+O39</f>
        <v>216.65700000000001</v>
      </c>
      <c r="Q39" s="63">
        <f>+F39+H39+K39+M39+O39</f>
        <v>5305</v>
      </c>
      <c r="R39" s="29">
        <f t="shared" si="2"/>
        <v>5305.0000000000009</v>
      </c>
      <c r="S39" s="11"/>
    </row>
    <row r="40" spans="1:20" s="6" customFormat="1" ht="18.75" customHeight="1" x14ac:dyDescent="0.25">
      <c r="A40" s="52"/>
      <c r="B40" s="53" t="s">
        <v>55</v>
      </c>
      <c r="C40" s="53"/>
      <c r="D40" s="45"/>
      <c r="E40" s="40"/>
      <c r="F40" s="42">
        <f>SUM(F37:F39)</f>
        <v>4054</v>
      </c>
      <c r="G40" s="83"/>
      <c r="H40" s="42">
        <f t="shared" ref="H40:R40" si="4">SUM(H37:H39)</f>
        <v>8784</v>
      </c>
      <c r="I40" s="42">
        <f t="shared" si="4"/>
        <v>6542.4040000000005</v>
      </c>
      <c r="J40" s="42">
        <f t="shared" si="4"/>
        <v>2241.596</v>
      </c>
      <c r="K40" s="42">
        <f t="shared" si="4"/>
        <v>9662</v>
      </c>
      <c r="L40" s="42">
        <f t="shared" si="4"/>
        <v>10409.198666666665</v>
      </c>
      <c r="M40" s="86">
        <f t="shared" si="4"/>
        <v>4930</v>
      </c>
      <c r="N40" s="86">
        <f t="shared" si="4"/>
        <v>5677.1986666666662</v>
      </c>
      <c r="O40" s="42">
        <f t="shared" si="4"/>
        <v>1850</v>
      </c>
      <c r="P40" s="42">
        <f t="shared" si="4"/>
        <v>2597.1986666666671</v>
      </c>
      <c r="Q40" s="64">
        <f t="shared" si="4"/>
        <v>29280</v>
      </c>
      <c r="R40" s="64">
        <f t="shared" si="4"/>
        <v>29280</v>
      </c>
      <c r="S40" s="64">
        <v>29280</v>
      </c>
      <c r="T40" s="88">
        <f>+S40-R40</f>
        <v>0</v>
      </c>
    </row>
    <row r="41" spans="1:20" x14ac:dyDescent="0.25">
      <c r="B41" s="50"/>
      <c r="C41" s="50"/>
    </row>
    <row r="42" spans="1:20" ht="12.75" customHeight="1" x14ac:dyDescent="0.25">
      <c r="A42" s="6" t="s">
        <v>32</v>
      </c>
      <c r="B42" s="6" t="s">
        <v>33</v>
      </c>
      <c r="C42" s="6"/>
      <c r="D42" s="7"/>
      <c r="E42" s="8"/>
      <c r="F42" s="7"/>
      <c r="G42" s="8"/>
      <c r="H42" s="7"/>
      <c r="I42" s="8"/>
      <c r="J42" s="8"/>
      <c r="K42" s="7"/>
      <c r="M42" s="7"/>
      <c r="O42" s="7"/>
      <c r="Q42" s="7"/>
    </row>
    <row r="43" spans="1:20" ht="12.75" customHeight="1" x14ac:dyDescent="0.25">
      <c r="A43" s="9">
        <v>42</v>
      </c>
      <c r="B43" s="6" t="s">
        <v>34</v>
      </c>
      <c r="C43" s="6"/>
      <c r="D43" s="7"/>
      <c r="E43" s="8"/>
      <c r="F43" s="7"/>
      <c r="G43" s="8"/>
      <c r="H43" s="7"/>
      <c r="I43" s="8"/>
      <c r="J43" s="8"/>
      <c r="K43" s="7"/>
      <c r="M43" s="7"/>
      <c r="O43" s="7"/>
      <c r="Q43" s="7"/>
    </row>
    <row r="44" spans="1:20" ht="12.75" customHeight="1" x14ac:dyDescent="0.25">
      <c r="A44" s="9"/>
      <c r="B44" s="6"/>
      <c r="C44" s="6"/>
      <c r="D44" s="7"/>
      <c r="E44" s="8"/>
      <c r="F44" s="7"/>
      <c r="G44" s="8"/>
      <c r="H44" s="7"/>
      <c r="I44" s="8"/>
      <c r="J44" s="8"/>
      <c r="K44" s="7"/>
      <c r="M44" s="7"/>
      <c r="O44" s="7"/>
      <c r="Q44" s="7"/>
    </row>
    <row r="45" spans="1:20" s="11" customFormat="1" ht="29.25" customHeight="1" x14ac:dyDescent="0.25">
      <c r="A45" s="177" t="s">
        <v>2</v>
      </c>
      <c r="B45" s="177" t="s">
        <v>3</v>
      </c>
      <c r="C45" s="182" t="s">
        <v>67</v>
      </c>
      <c r="D45" s="177" t="s">
        <v>19</v>
      </c>
      <c r="E45" s="10"/>
      <c r="F45" s="71">
        <v>2016</v>
      </c>
      <c r="G45" s="79"/>
      <c r="H45" s="177">
        <v>2017</v>
      </c>
      <c r="I45" s="177"/>
      <c r="J45" s="177"/>
      <c r="K45" s="177">
        <v>2018</v>
      </c>
      <c r="L45" s="177"/>
      <c r="M45" s="177">
        <v>2019</v>
      </c>
      <c r="N45" s="177"/>
      <c r="O45" s="177">
        <v>2020</v>
      </c>
      <c r="P45" s="177"/>
      <c r="Q45" s="177" t="s">
        <v>78</v>
      </c>
      <c r="R45" s="177"/>
    </row>
    <row r="46" spans="1:20" s="11" customFormat="1" ht="15" customHeight="1" x14ac:dyDescent="0.25">
      <c r="A46" s="177"/>
      <c r="B46" s="177"/>
      <c r="C46" s="183"/>
      <c r="D46" s="177"/>
      <c r="E46" s="10"/>
      <c r="F46" s="180" t="s">
        <v>8</v>
      </c>
      <c r="G46" s="79"/>
      <c r="H46" s="180" t="s">
        <v>8</v>
      </c>
      <c r="I46" s="176" t="s">
        <v>84</v>
      </c>
      <c r="J46" s="176" t="s">
        <v>80</v>
      </c>
      <c r="K46" s="180" t="s">
        <v>8</v>
      </c>
      <c r="L46" s="176" t="s">
        <v>79</v>
      </c>
      <c r="M46" s="180" t="s">
        <v>8</v>
      </c>
      <c r="N46" s="176" t="s">
        <v>79</v>
      </c>
      <c r="O46" s="176" t="s">
        <v>8</v>
      </c>
      <c r="P46" s="176" t="s">
        <v>79</v>
      </c>
      <c r="Q46" s="180" t="s">
        <v>8</v>
      </c>
      <c r="R46" s="176" t="s">
        <v>79</v>
      </c>
    </row>
    <row r="47" spans="1:20" s="11" customFormat="1" ht="47.25" customHeight="1" x14ac:dyDescent="0.25">
      <c r="A47" s="177"/>
      <c r="B47" s="177"/>
      <c r="C47" s="184"/>
      <c r="D47" s="177"/>
      <c r="E47" s="12"/>
      <c r="F47" s="181"/>
      <c r="G47" s="80"/>
      <c r="H47" s="181"/>
      <c r="I47" s="176"/>
      <c r="J47" s="176"/>
      <c r="K47" s="181"/>
      <c r="L47" s="176"/>
      <c r="M47" s="181"/>
      <c r="N47" s="176"/>
      <c r="O47" s="176"/>
      <c r="P47" s="176"/>
      <c r="Q47" s="181"/>
      <c r="R47" s="176"/>
    </row>
    <row r="48" spans="1:20" ht="60" customHeight="1" x14ac:dyDescent="0.25">
      <c r="A48" s="187" t="s">
        <v>35</v>
      </c>
      <c r="B48" s="185" t="s">
        <v>36</v>
      </c>
      <c r="C48" s="185" t="s">
        <v>72</v>
      </c>
      <c r="D48" s="37" t="s">
        <v>37</v>
      </c>
      <c r="E48" s="14"/>
      <c r="F48" s="29">
        <v>341.4</v>
      </c>
      <c r="G48" s="16"/>
      <c r="H48" s="15">
        <v>250.08</v>
      </c>
      <c r="I48" s="28">
        <v>305.81400000000002</v>
      </c>
      <c r="J48" s="28">
        <f>+I48-H48</f>
        <v>55.734000000000009</v>
      </c>
      <c r="K48" s="15">
        <v>216.672</v>
      </c>
      <c r="L48" s="28">
        <f>+K48-($J$48/3)</f>
        <v>198.09399999999999</v>
      </c>
      <c r="M48" s="29">
        <v>213.072</v>
      </c>
      <c r="N48" s="28">
        <f>+M48-($J$48/3)</f>
        <v>194.494</v>
      </c>
      <c r="O48" s="29">
        <v>248.304</v>
      </c>
      <c r="P48" s="28">
        <f>+O48-($J$48/3)</f>
        <v>229.726</v>
      </c>
      <c r="Q48" s="29">
        <f>+F48+H48+K48+M48+O48</f>
        <v>1269.528</v>
      </c>
      <c r="R48" s="29">
        <f>+F48+I48+L48+N48+P48</f>
        <v>1269.5279999999998</v>
      </c>
    </row>
    <row r="49" spans="1:20" ht="60" customHeight="1" x14ac:dyDescent="0.25">
      <c r="A49" s="188"/>
      <c r="B49" s="186"/>
      <c r="C49" s="186"/>
      <c r="D49" s="37" t="s">
        <v>38</v>
      </c>
      <c r="E49" s="14"/>
      <c r="F49" s="29">
        <v>22.6</v>
      </c>
      <c r="G49" s="16"/>
      <c r="H49" s="28">
        <v>166.72</v>
      </c>
      <c r="I49" s="28">
        <v>203.876</v>
      </c>
      <c r="J49" s="28">
        <f>+I49-H49</f>
        <v>37.156000000000006</v>
      </c>
      <c r="K49" s="28">
        <v>144.44800000000001</v>
      </c>
      <c r="L49" s="28">
        <f>+K49-($J$49/3)</f>
        <v>132.06266666666667</v>
      </c>
      <c r="M49" s="29">
        <v>142.048</v>
      </c>
      <c r="N49" s="28">
        <f>+M49-($J$49/3)</f>
        <v>129.66266666666667</v>
      </c>
      <c r="O49" s="29">
        <v>165.536</v>
      </c>
      <c r="P49" s="28">
        <f>+O49-($J$49/3)</f>
        <v>153.15066666666667</v>
      </c>
      <c r="Q49" s="29">
        <f>+F49+H49+K49+M49+O49</f>
        <v>641.35200000000009</v>
      </c>
      <c r="R49" s="29">
        <f>+F49+I49+L49+N49+P49</f>
        <v>641.35200000000009</v>
      </c>
    </row>
    <row r="50" spans="1:20" s="6" customFormat="1" ht="18.75" customHeight="1" x14ac:dyDescent="0.25">
      <c r="A50" s="52"/>
      <c r="B50" s="53" t="s">
        <v>56</v>
      </c>
      <c r="C50" s="53"/>
      <c r="D50" s="45"/>
      <c r="E50" s="40"/>
      <c r="F50" s="42">
        <f>SUM(F48:F49)</f>
        <v>364</v>
      </c>
      <c r="G50" s="43"/>
      <c r="H50" s="42">
        <f t="shared" ref="H50:R50" si="5">SUM(H48:H49)</f>
        <v>416.8</v>
      </c>
      <c r="I50" s="42">
        <f t="shared" si="5"/>
        <v>509.69000000000005</v>
      </c>
      <c r="J50" s="42">
        <f t="shared" si="5"/>
        <v>92.890000000000015</v>
      </c>
      <c r="K50" s="42">
        <f t="shared" si="5"/>
        <v>361.12</v>
      </c>
      <c r="L50" s="42">
        <f t="shared" si="5"/>
        <v>330.15666666666664</v>
      </c>
      <c r="M50" s="42">
        <f t="shared" si="5"/>
        <v>355.12</v>
      </c>
      <c r="N50" s="42">
        <f t="shared" si="5"/>
        <v>324.15666666666664</v>
      </c>
      <c r="O50" s="42">
        <f t="shared" si="5"/>
        <v>413.84000000000003</v>
      </c>
      <c r="P50" s="42">
        <f t="shared" si="5"/>
        <v>382.87666666666667</v>
      </c>
      <c r="Q50" s="42">
        <f t="shared" si="5"/>
        <v>1910.88</v>
      </c>
      <c r="R50" s="42">
        <f t="shared" si="5"/>
        <v>1910.8799999999999</v>
      </c>
      <c r="S50" s="42">
        <v>1910.88</v>
      </c>
      <c r="T50" s="88">
        <f>+S50-R50</f>
        <v>0</v>
      </c>
    </row>
    <row r="51" spans="1:20" s="6" customFormat="1" ht="18.75" customHeight="1" x14ac:dyDescent="0.25">
      <c r="A51" s="54"/>
      <c r="B51" s="55"/>
      <c r="C51" s="55"/>
      <c r="D51" s="56"/>
      <c r="E51" s="40"/>
      <c r="F51" s="57"/>
      <c r="G51" s="43"/>
      <c r="H51" s="57"/>
      <c r="I51" s="51"/>
      <c r="J51" s="51"/>
      <c r="K51" s="57"/>
      <c r="M51" s="58"/>
      <c r="O51" s="57"/>
      <c r="Q51" s="59"/>
    </row>
    <row r="52" spans="1:20" ht="12.75" customHeight="1" x14ac:dyDescent="0.25">
      <c r="A52" s="6" t="s">
        <v>32</v>
      </c>
      <c r="B52" s="6" t="s">
        <v>33</v>
      </c>
      <c r="C52" s="6"/>
      <c r="D52" s="7"/>
      <c r="E52" s="8"/>
      <c r="F52" s="7"/>
      <c r="G52" s="8"/>
      <c r="H52" s="7"/>
      <c r="I52" s="8"/>
      <c r="J52" s="8"/>
      <c r="K52" s="7"/>
      <c r="O52" s="7"/>
      <c r="Q52" s="7"/>
    </row>
    <row r="53" spans="1:20" ht="12.75" customHeight="1" x14ac:dyDescent="0.25">
      <c r="A53" s="9">
        <v>43</v>
      </c>
      <c r="B53" s="6" t="s">
        <v>40</v>
      </c>
      <c r="C53" s="6"/>
      <c r="D53" s="7"/>
      <c r="E53" s="8"/>
      <c r="F53" s="7"/>
      <c r="G53" s="8"/>
      <c r="H53" s="7"/>
      <c r="I53" s="8"/>
      <c r="J53" s="8"/>
      <c r="K53" s="7"/>
      <c r="M53" s="7"/>
      <c r="O53" s="7"/>
      <c r="Q53" s="7"/>
    </row>
    <row r="54" spans="1:20" s="11" customFormat="1" ht="29.25" customHeight="1" x14ac:dyDescent="0.25">
      <c r="A54" s="177" t="s">
        <v>2</v>
      </c>
      <c r="B54" s="177" t="s">
        <v>3</v>
      </c>
      <c r="C54" s="182" t="s">
        <v>67</v>
      </c>
      <c r="D54" s="177" t="s">
        <v>19</v>
      </c>
      <c r="E54" s="10"/>
      <c r="F54" s="71">
        <v>2016</v>
      </c>
      <c r="G54" s="79"/>
      <c r="H54" s="177">
        <v>2017</v>
      </c>
      <c r="I54" s="177"/>
      <c r="J54" s="177"/>
      <c r="K54" s="177">
        <v>2018</v>
      </c>
      <c r="L54" s="177"/>
      <c r="M54" s="177">
        <v>2019</v>
      </c>
      <c r="N54" s="177"/>
      <c r="O54" s="177">
        <v>2020</v>
      </c>
      <c r="P54" s="177"/>
      <c r="Q54" s="177" t="s">
        <v>78</v>
      </c>
      <c r="R54" s="177"/>
    </row>
    <row r="55" spans="1:20" s="11" customFormat="1" ht="15" customHeight="1" x14ac:dyDescent="0.25">
      <c r="A55" s="177"/>
      <c r="B55" s="177"/>
      <c r="C55" s="183"/>
      <c r="D55" s="177"/>
      <c r="E55" s="10"/>
      <c r="F55" s="176" t="s">
        <v>8</v>
      </c>
      <c r="G55" s="79"/>
      <c r="H55" s="176" t="s">
        <v>8</v>
      </c>
      <c r="I55" s="176" t="s">
        <v>84</v>
      </c>
      <c r="J55" s="176" t="s">
        <v>80</v>
      </c>
      <c r="K55" s="176" t="s">
        <v>8</v>
      </c>
      <c r="L55" s="176" t="s">
        <v>79</v>
      </c>
      <c r="M55" s="176" t="s">
        <v>8</v>
      </c>
      <c r="N55" s="176" t="s">
        <v>79</v>
      </c>
      <c r="O55" s="176" t="s">
        <v>8</v>
      </c>
      <c r="P55" s="176" t="s">
        <v>79</v>
      </c>
      <c r="Q55" s="176" t="s">
        <v>8</v>
      </c>
      <c r="R55" s="176" t="s">
        <v>79</v>
      </c>
    </row>
    <row r="56" spans="1:20" s="11" customFormat="1" ht="47.25" customHeight="1" x14ac:dyDescent="0.25">
      <c r="A56" s="177"/>
      <c r="B56" s="177"/>
      <c r="C56" s="184"/>
      <c r="D56" s="177"/>
      <c r="E56" s="12"/>
      <c r="F56" s="176"/>
      <c r="G56" s="80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</row>
    <row r="57" spans="1:20" ht="88.5" customHeight="1" x14ac:dyDescent="0.25">
      <c r="A57" s="187" t="s">
        <v>39</v>
      </c>
      <c r="B57" s="185" t="s">
        <v>13</v>
      </c>
      <c r="C57" s="185" t="s">
        <v>73</v>
      </c>
      <c r="D57" s="37" t="s">
        <v>41</v>
      </c>
      <c r="E57" s="14"/>
      <c r="F57" s="32">
        <v>81.079556999999994</v>
      </c>
      <c r="G57" s="16"/>
      <c r="H57" s="28">
        <v>104.2</v>
      </c>
      <c r="I57" s="28">
        <v>236.870983</v>
      </c>
      <c r="J57" s="28">
        <f>+I57-H57</f>
        <v>132.67098299999998</v>
      </c>
      <c r="K57" s="29">
        <v>90.28</v>
      </c>
      <c r="L57" s="29">
        <f>+K57-($J$57/3)</f>
        <v>46.056339000000008</v>
      </c>
      <c r="M57" s="29">
        <v>88.78</v>
      </c>
      <c r="N57" s="29">
        <f>+M57-($J$57/3)</f>
        <v>44.556339000000008</v>
      </c>
      <c r="O57" s="29">
        <v>103.46</v>
      </c>
      <c r="P57" s="29">
        <f>+O57-($J$57/3)</f>
        <v>59.236339000000001</v>
      </c>
      <c r="Q57" s="29">
        <f>+F57+H57+K57+M57+O57</f>
        <v>467.79955699999999</v>
      </c>
      <c r="R57" s="29">
        <f>+F57+I57+L57+N57+P57</f>
        <v>467.79955699999999</v>
      </c>
    </row>
    <row r="58" spans="1:20" ht="169.5" customHeight="1" x14ac:dyDescent="0.25">
      <c r="A58" s="188"/>
      <c r="B58" s="186"/>
      <c r="C58" s="186"/>
      <c r="D58" s="37" t="s">
        <v>42</v>
      </c>
      <c r="E58" s="14"/>
      <c r="F58" s="28">
        <v>2066.920443</v>
      </c>
      <c r="G58" s="16"/>
      <c r="H58" s="28">
        <v>2969.7</v>
      </c>
      <c r="I58" s="28">
        <v>6750.8230169999997</v>
      </c>
      <c r="J58" s="28">
        <f>+I58-H58</f>
        <v>3781.1230169999999</v>
      </c>
      <c r="K58" s="28">
        <v>2572.98</v>
      </c>
      <c r="L58" s="29">
        <f>+K58-($J$58/3)</f>
        <v>1312.6056610000001</v>
      </c>
      <c r="M58" s="29">
        <v>2530.23</v>
      </c>
      <c r="N58" s="29">
        <f>+M58-($J$58/3)</f>
        <v>1269.8556610000001</v>
      </c>
      <c r="O58" s="29">
        <v>2948.61</v>
      </c>
      <c r="P58" s="29">
        <f>+O58-($J$58/3)</f>
        <v>1688.2356610000002</v>
      </c>
      <c r="Q58" s="29">
        <f>+F58+H58+K58+M58+O58</f>
        <v>13088.440443</v>
      </c>
      <c r="R58" s="29">
        <f>+F58+I58+L58+N58+P58</f>
        <v>13088.440443</v>
      </c>
    </row>
    <row r="59" spans="1:20" s="6" customFormat="1" ht="18.75" customHeight="1" x14ac:dyDescent="0.25">
      <c r="A59" s="52"/>
      <c r="B59" s="53" t="s">
        <v>57</v>
      </c>
      <c r="C59" s="53"/>
      <c r="D59" s="45"/>
      <c r="E59" s="40"/>
      <c r="F59" s="42">
        <f>SUM(F57:F58)</f>
        <v>2148</v>
      </c>
      <c r="G59" s="43"/>
      <c r="H59" s="42">
        <f t="shared" ref="H59:R59" si="6">SUM(H57:H58)</f>
        <v>3073.8999999999996</v>
      </c>
      <c r="I59" s="42">
        <f t="shared" si="6"/>
        <v>6987.6939999999995</v>
      </c>
      <c r="J59" s="42">
        <f t="shared" si="6"/>
        <v>3913.7939999999999</v>
      </c>
      <c r="K59" s="42">
        <f t="shared" si="6"/>
        <v>2663.26</v>
      </c>
      <c r="L59" s="42">
        <f t="shared" si="6"/>
        <v>1358.662</v>
      </c>
      <c r="M59" s="42">
        <f t="shared" si="6"/>
        <v>2619.0100000000002</v>
      </c>
      <c r="N59" s="42">
        <f t="shared" si="6"/>
        <v>1314.412</v>
      </c>
      <c r="O59" s="42">
        <f t="shared" si="6"/>
        <v>3052.07</v>
      </c>
      <c r="P59" s="42">
        <f t="shared" si="6"/>
        <v>1747.4720000000002</v>
      </c>
      <c r="Q59" s="42">
        <f t="shared" si="6"/>
        <v>13556.24</v>
      </c>
      <c r="R59" s="42">
        <f t="shared" si="6"/>
        <v>13556.24</v>
      </c>
      <c r="S59" s="42">
        <v>13556.24</v>
      </c>
      <c r="T59" s="88">
        <f>+S59-R59</f>
        <v>0</v>
      </c>
    </row>
    <row r="60" spans="1:20" s="6" customFormat="1" ht="18.75" customHeight="1" x14ac:dyDescent="0.25">
      <c r="A60" s="54"/>
      <c r="B60" s="55"/>
      <c r="C60" s="55"/>
      <c r="D60" s="56"/>
      <c r="E60" s="40"/>
      <c r="F60" s="57"/>
      <c r="G60" s="43"/>
      <c r="H60" s="57"/>
      <c r="I60" s="51"/>
      <c r="J60" s="51"/>
      <c r="K60" s="57"/>
      <c r="M60" s="57"/>
      <c r="O60" s="57"/>
      <c r="Q60" s="57"/>
    </row>
    <row r="61" spans="1:20" ht="12.75" customHeight="1" x14ac:dyDescent="0.25">
      <c r="A61" s="6" t="s">
        <v>32</v>
      </c>
      <c r="B61" s="6" t="s">
        <v>33</v>
      </c>
      <c r="C61" s="6"/>
      <c r="D61" s="7"/>
      <c r="E61" s="8"/>
      <c r="F61" s="7"/>
      <c r="G61" s="8"/>
      <c r="H61" s="7"/>
      <c r="I61" s="8"/>
      <c r="J61" s="8"/>
      <c r="K61" s="7"/>
      <c r="M61" s="7"/>
      <c r="O61" s="7"/>
      <c r="Q61" s="7"/>
    </row>
    <row r="62" spans="1:20" ht="12.75" customHeight="1" x14ac:dyDescent="0.25">
      <c r="A62" s="9">
        <v>44</v>
      </c>
      <c r="B62" s="6" t="s">
        <v>43</v>
      </c>
      <c r="C62" s="6"/>
      <c r="D62" s="7"/>
      <c r="E62" s="8"/>
      <c r="F62" s="7"/>
      <c r="G62" s="8"/>
      <c r="H62" s="7"/>
      <c r="I62" s="8"/>
      <c r="J62" s="8"/>
      <c r="K62" s="7"/>
      <c r="M62" s="7"/>
      <c r="O62" s="7"/>
      <c r="Q62" s="7"/>
    </row>
    <row r="63" spans="1:20" s="11" customFormat="1" ht="29.25" customHeight="1" x14ac:dyDescent="0.25">
      <c r="A63" s="177" t="s">
        <v>2</v>
      </c>
      <c r="B63" s="177" t="s">
        <v>3</v>
      </c>
      <c r="C63" s="182" t="s">
        <v>67</v>
      </c>
      <c r="D63" s="177" t="s">
        <v>19</v>
      </c>
      <c r="E63" s="10"/>
      <c r="F63" s="71">
        <v>2016</v>
      </c>
      <c r="G63" s="79"/>
      <c r="H63" s="177">
        <v>2017</v>
      </c>
      <c r="I63" s="177"/>
      <c r="J63" s="177"/>
      <c r="K63" s="177">
        <v>2018</v>
      </c>
      <c r="L63" s="177"/>
      <c r="M63" s="177">
        <v>2019</v>
      </c>
      <c r="N63" s="177"/>
      <c r="O63" s="177">
        <v>2020</v>
      </c>
      <c r="P63" s="177"/>
      <c r="Q63" s="177" t="s">
        <v>78</v>
      </c>
      <c r="R63" s="177"/>
    </row>
    <row r="64" spans="1:20" s="11" customFormat="1" ht="15" customHeight="1" x14ac:dyDescent="0.25">
      <c r="A64" s="177"/>
      <c r="B64" s="177"/>
      <c r="C64" s="183"/>
      <c r="D64" s="177"/>
      <c r="E64" s="10"/>
      <c r="F64" s="176" t="s">
        <v>8</v>
      </c>
      <c r="G64" s="79"/>
      <c r="H64" s="176" t="s">
        <v>8</v>
      </c>
      <c r="I64" s="176" t="s">
        <v>84</v>
      </c>
      <c r="J64" s="176" t="s">
        <v>80</v>
      </c>
      <c r="K64" s="176" t="s">
        <v>8</v>
      </c>
      <c r="L64" s="176" t="s">
        <v>79</v>
      </c>
      <c r="M64" s="176" t="s">
        <v>8</v>
      </c>
      <c r="N64" s="176" t="s">
        <v>79</v>
      </c>
      <c r="O64" s="176" t="s">
        <v>8</v>
      </c>
      <c r="P64" s="176" t="s">
        <v>79</v>
      </c>
      <c r="Q64" s="176" t="s">
        <v>8</v>
      </c>
      <c r="R64" s="176" t="s">
        <v>79</v>
      </c>
    </row>
    <row r="65" spans="1:20" s="11" customFormat="1" ht="47.25" customHeight="1" x14ac:dyDescent="0.25">
      <c r="A65" s="177"/>
      <c r="B65" s="177"/>
      <c r="C65" s="184"/>
      <c r="D65" s="177"/>
      <c r="E65" s="12"/>
      <c r="F65" s="176"/>
      <c r="G65" s="80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</row>
    <row r="66" spans="1:20" ht="150.75" customHeight="1" x14ac:dyDescent="0.25">
      <c r="A66" s="38" t="s">
        <v>44</v>
      </c>
      <c r="B66" s="24" t="s">
        <v>45</v>
      </c>
      <c r="C66" s="24" t="s">
        <v>74</v>
      </c>
      <c r="D66" s="37" t="s">
        <v>46</v>
      </c>
      <c r="E66" s="14"/>
      <c r="F66" s="28">
        <v>1477.73677</v>
      </c>
      <c r="G66" s="16"/>
      <c r="H66" s="28">
        <v>1719.3</v>
      </c>
      <c r="I66" s="28">
        <v>2892.9319999999998</v>
      </c>
      <c r="J66" s="28">
        <f>+I66-H66</f>
        <v>1173.6319999999998</v>
      </c>
      <c r="K66" s="29">
        <v>1489.62</v>
      </c>
      <c r="L66" s="29">
        <f>+K66-($J$66/3)</f>
        <v>1098.4093333333333</v>
      </c>
      <c r="M66" s="29">
        <v>1464.87</v>
      </c>
      <c r="N66" s="29">
        <f>+M66-($J$66/3)</f>
        <v>1073.6593333333333</v>
      </c>
      <c r="O66" s="29">
        <v>1707.09</v>
      </c>
      <c r="P66" s="29">
        <f>+O66-($J$66/3)</f>
        <v>1315.8793333333333</v>
      </c>
      <c r="Q66" s="29">
        <f>+F66+H66+K66+M66+O66</f>
        <v>7858.6167699999996</v>
      </c>
      <c r="R66" s="29">
        <f>+F66+I66+L66+N66+P66</f>
        <v>7858.6167699999996</v>
      </c>
    </row>
    <row r="67" spans="1:20" s="6" customFormat="1" ht="19.5" customHeight="1" x14ac:dyDescent="0.25">
      <c r="A67" s="52"/>
      <c r="B67" s="53" t="s">
        <v>58</v>
      </c>
      <c r="C67" s="53"/>
      <c r="D67" s="45"/>
      <c r="E67" s="40"/>
      <c r="F67" s="42">
        <f>SUM(F66)</f>
        <v>1477.73677</v>
      </c>
      <c r="G67" s="43"/>
      <c r="H67" s="42">
        <f t="shared" ref="H67:R67" si="7">SUM(H66)</f>
        <v>1719.3</v>
      </c>
      <c r="I67" s="42">
        <f t="shared" si="7"/>
        <v>2892.9319999999998</v>
      </c>
      <c r="J67" s="42">
        <f t="shared" si="7"/>
        <v>1173.6319999999998</v>
      </c>
      <c r="K67" s="42">
        <f t="shared" si="7"/>
        <v>1489.62</v>
      </c>
      <c r="L67" s="42">
        <f t="shared" si="7"/>
        <v>1098.4093333333333</v>
      </c>
      <c r="M67" s="42">
        <f t="shared" si="7"/>
        <v>1464.87</v>
      </c>
      <c r="N67" s="42">
        <f t="shared" si="7"/>
        <v>1073.6593333333333</v>
      </c>
      <c r="O67" s="42">
        <f t="shared" si="7"/>
        <v>1707.09</v>
      </c>
      <c r="P67" s="42">
        <f t="shared" si="7"/>
        <v>1315.8793333333333</v>
      </c>
      <c r="Q67" s="42">
        <f t="shared" si="7"/>
        <v>7858.6167699999996</v>
      </c>
      <c r="R67" s="42">
        <f t="shared" si="7"/>
        <v>7858.6167699999996</v>
      </c>
      <c r="S67" s="42">
        <v>7858.6167699999996</v>
      </c>
      <c r="T67" s="88">
        <f>+S67-R67</f>
        <v>0</v>
      </c>
    </row>
    <row r="69" spans="1:20" x14ac:dyDescent="0.25">
      <c r="F69" s="25">
        <f>+F21+F32+F36+F40+F50+F59+F67</f>
        <v>54582.299831000004</v>
      </c>
      <c r="M69" s="6"/>
      <c r="N69" s="6"/>
      <c r="O69" s="6"/>
      <c r="P69" s="6"/>
      <c r="Q69" s="25">
        <f>+Q21+Q32+Q36+Q40+Q50+Q59+Q67</f>
        <v>305007.99585200002</v>
      </c>
      <c r="R69" s="25">
        <f>+R21+R32+R36+R40+R50+R59+R67</f>
        <v>305007.99585200002</v>
      </c>
      <c r="S69" s="87">
        <f>+Q69-R69</f>
        <v>0</v>
      </c>
    </row>
    <row r="70" spans="1:20" x14ac:dyDescent="0.25">
      <c r="K70" s="25"/>
      <c r="M70" s="25"/>
      <c r="N70" s="6"/>
      <c r="O70" s="25"/>
      <c r="P70" s="6"/>
      <c r="Q70" s="25"/>
    </row>
    <row r="72" spans="1:20" x14ac:dyDescent="0.25">
      <c r="F72" s="89">
        <f>+F66-403.513049</f>
        <v>1074.2237209999998</v>
      </c>
    </row>
  </sheetData>
  <mergeCells count="129">
    <mergeCell ref="F55:F56"/>
    <mergeCell ref="F64:F65"/>
    <mergeCell ref="I64:I65"/>
    <mergeCell ref="J64:J65"/>
    <mergeCell ref="H63:J63"/>
    <mergeCell ref="H45:J45"/>
    <mergeCell ref="L64:L65"/>
    <mergeCell ref="N64:N65"/>
    <mergeCell ref="P64:P65"/>
    <mergeCell ref="I46:I47"/>
    <mergeCell ref="J46:J47"/>
    <mergeCell ref="H64:H65"/>
    <mergeCell ref="R64:R65"/>
    <mergeCell ref="L55:L56"/>
    <mergeCell ref="N55:N56"/>
    <mergeCell ref="P55:P56"/>
    <mergeCell ref="R55:R56"/>
    <mergeCell ref="K63:L63"/>
    <mergeCell ref="M63:N63"/>
    <mergeCell ref="Q63:R63"/>
    <mergeCell ref="R46:R47"/>
    <mergeCell ref="M54:N54"/>
    <mergeCell ref="O54:P54"/>
    <mergeCell ref="Q54:R54"/>
    <mergeCell ref="L46:L47"/>
    <mergeCell ref="N46:N47"/>
    <mergeCell ref="P46:P47"/>
    <mergeCell ref="O64:O65"/>
    <mergeCell ref="Q64:Q65"/>
    <mergeCell ref="K64:K65"/>
    <mergeCell ref="M64:M65"/>
    <mergeCell ref="O63:P63"/>
    <mergeCell ref="A3:D3"/>
    <mergeCell ref="A4:D4"/>
    <mergeCell ref="A5:D5"/>
    <mergeCell ref="H26:J26"/>
    <mergeCell ref="K26:L26"/>
    <mergeCell ref="M26:N26"/>
    <mergeCell ref="F14:F15"/>
    <mergeCell ref="B13:B15"/>
    <mergeCell ref="C13:C15"/>
    <mergeCell ref="D13:D15"/>
    <mergeCell ref="A13:A15"/>
    <mergeCell ref="A6:D6"/>
    <mergeCell ref="A8:D8"/>
    <mergeCell ref="B10:D10"/>
    <mergeCell ref="C26:C28"/>
    <mergeCell ref="D26:D28"/>
    <mergeCell ref="B16:B20"/>
    <mergeCell ref="C16:C20"/>
    <mergeCell ref="A16:A20"/>
    <mergeCell ref="H13:J13"/>
    <mergeCell ref="K13:L13"/>
    <mergeCell ref="M13:N13"/>
    <mergeCell ref="H14:H15"/>
    <mergeCell ref="I14:I15"/>
    <mergeCell ref="A37:A39"/>
    <mergeCell ref="B37:B39"/>
    <mergeCell ref="C37:C39"/>
    <mergeCell ref="A33:A35"/>
    <mergeCell ref="B33:B35"/>
    <mergeCell ref="C33:C35"/>
    <mergeCell ref="A29:A31"/>
    <mergeCell ref="B29:B31"/>
    <mergeCell ref="M27:M28"/>
    <mergeCell ref="H27:H28"/>
    <mergeCell ref="K27:K28"/>
    <mergeCell ref="A26:A28"/>
    <mergeCell ref="B26:B28"/>
    <mergeCell ref="L27:L28"/>
    <mergeCell ref="C30:C31"/>
    <mergeCell ref="I27:I28"/>
    <mergeCell ref="J27:J28"/>
    <mergeCell ref="F27:F28"/>
    <mergeCell ref="A48:A49"/>
    <mergeCell ref="B48:B49"/>
    <mergeCell ref="C48:C49"/>
    <mergeCell ref="M46:M47"/>
    <mergeCell ref="O46:O47"/>
    <mergeCell ref="Q46:Q47"/>
    <mergeCell ref="D45:D47"/>
    <mergeCell ref="H46:H47"/>
    <mergeCell ref="K46:K47"/>
    <mergeCell ref="A45:A47"/>
    <mergeCell ref="B45:B47"/>
    <mergeCell ref="C45:C47"/>
    <mergeCell ref="K45:L45"/>
    <mergeCell ref="M45:N45"/>
    <mergeCell ref="O45:P45"/>
    <mergeCell ref="Q45:R45"/>
    <mergeCell ref="F46:F47"/>
    <mergeCell ref="A63:A65"/>
    <mergeCell ref="B63:B65"/>
    <mergeCell ref="C63:C65"/>
    <mergeCell ref="D63:D65"/>
    <mergeCell ref="C57:C58"/>
    <mergeCell ref="A57:A58"/>
    <mergeCell ref="B57:B58"/>
    <mergeCell ref="C54:C56"/>
    <mergeCell ref="D54:D56"/>
    <mergeCell ref="A54:A56"/>
    <mergeCell ref="B54:B56"/>
    <mergeCell ref="O13:P13"/>
    <mergeCell ref="R14:R15"/>
    <mergeCell ref="Q13:R13"/>
    <mergeCell ref="O14:O15"/>
    <mergeCell ref="Q14:Q15"/>
    <mergeCell ref="K14:K15"/>
    <mergeCell ref="L14:L15"/>
    <mergeCell ref="M14:M15"/>
    <mergeCell ref="N14:N15"/>
    <mergeCell ref="J14:J15"/>
    <mergeCell ref="Q55:Q56"/>
    <mergeCell ref="M55:M56"/>
    <mergeCell ref="O55:O56"/>
    <mergeCell ref="H55:H56"/>
    <mergeCell ref="K55:K56"/>
    <mergeCell ref="I55:I56"/>
    <mergeCell ref="J55:J56"/>
    <mergeCell ref="H54:J54"/>
    <mergeCell ref="K54:L54"/>
    <mergeCell ref="O27:O28"/>
    <mergeCell ref="N27:N28"/>
    <mergeCell ref="Q27:Q28"/>
    <mergeCell ref="O26:P26"/>
    <mergeCell ref="Q26:R26"/>
    <mergeCell ref="P27:P28"/>
    <mergeCell ref="R27:R28"/>
    <mergeCell ref="P14:P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5"/>
  <sheetViews>
    <sheetView tabSelected="1" topLeftCell="Z45" zoomScale="70" zoomScaleNormal="70" workbookViewId="0">
      <selection activeCell="C67" sqref="C67:AL67"/>
    </sheetView>
  </sheetViews>
  <sheetFormatPr baseColWidth="10" defaultRowHeight="15" x14ac:dyDescent="0.25"/>
  <cols>
    <col min="1" max="1" width="7.42578125" style="122" customWidth="1"/>
    <col min="2" max="2" width="20.28515625" style="8" customWidth="1"/>
    <col min="3" max="3" width="15.7109375" style="8" customWidth="1"/>
    <col min="4" max="4" width="44.85546875" style="8" customWidth="1"/>
    <col min="5" max="5" width="56.42578125" style="8" customWidth="1"/>
    <col min="6" max="6" width="55.5703125" style="8" customWidth="1"/>
    <col min="7" max="8" width="35.85546875" style="8" customWidth="1"/>
    <col min="9" max="9" width="0.5703125" style="7" customWidth="1"/>
    <col min="10" max="10" width="10.7109375" style="122" customWidth="1"/>
    <col min="11" max="11" width="10.7109375" style="8" customWidth="1"/>
    <col min="12" max="12" width="19.7109375" style="156" bestFit="1" customWidth="1"/>
    <col min="13" max="13" width="18.7109375" style="8" bestFit="1" customWidth="1"/>
    <col min="14" max="14" width="0.5703125" style="7" customWidth="1"/>
    <col min="15" max="16" width="10.7109375" style="8" customWidth="1"/>
    <col min="17" max="17" width="20.5703125" style="8" bestFit="1" customWidth="1"/>
    <col min="18" max="18" width="13.140625" style="8" bestFit="1" customWidth="1"/>
    <col min="19" max="19" width="0.5703125" style="8" customWidth="1"/>
    <col min="20" max="21" width="10.7109375" style="8" customWidth="1"/>
    <col min="22" max="22" width="20.140625" style="8" bestFit="1" customWidth="1"/>
    <col min="23" max="23" width="13.140625" style="8" bestFit="1" customWidth="1"/>
    <col min="24" max="24" width="0.5703125" style="8" customWidth="1"/>
    <col min="25" max="26" width="10.7109375" style="8" customWidth="1"/>
    <col min="27" max="27" width="20.5703125" style="8" bestFit="1" customWidth="1"/>
    <col min="28" max="28" width="13.140625" style="8" bestFit="1" customWidth="1"/>
    <col min="29" max="29" width="0.85546875" style="8" customWidth="1"/>
    <col min="30" max="31" width="10.7109375" style="8" customWidth="1"/>
    <col min="32" max="32" width="19" style="8" customWidth="1"/>
    <col min="33" max="33" width="18.7109375" style="8" bestFit="1" customWidth="1"/>
    <col min="34" max="34" width="1.42578125" style="8" customWidth="1"/>
    <col min="35" max="35" width="15.28515625" style="93" customWidth="1"/>
    <col min="36" max="36" width="15.5703125" style="93" customWidth="1"/>
    <col min="37" max="37" width="27.85546875" style="93" customWidth="1"/>
    <col min="38" max="38" width="16.140625" style="93" customWidth="1"/>
    <col min="39" max="39" width="11.42578125" style="93"/>
    <col min="40" max="16384" width="11.42578125" style="8"/>
  </cols>
  <sheetData>
    <row r="1" spans="1:39" hidden="1" x14ac:dyDescent="0.25">
      <c r="L1" s="156">
        <v>1000000</v>
      </c>
    </row>
    <row r="2" spans="1:39" s="3" customFormat="1" x14ac:dyDescent="0.25">
      <c r="A2" s="229" t="s">
        <v>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1"/>
      <c r="AM2" s="94"/>
    </row>
    <row r="3" spans="1:39" s="3" customFormat="1" x14ac:dyDescent="0.25">
      <c r="A3" s="229" t="s">
        <v>92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1"/>
      <c r="AM3" s="94"/>
    </row>
    <row r="4" spans="1:39" s="3" customFormat="1" x14ac:dyDescent="0.25">
      <c r="A4" s="229" t="s">
        <v>0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1"/>
      <c r="AM4" s="94"/>
    </row>
    <row r="5" spans="1:39" s="3" customFormat="1" x14ac:dyDescent="0.25">
      <c r="A5" s="229" t="s">
        <v>93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1"/>
      <c r="AM5" s="94"/>
    </row>
    <row r="6" spans="1:39" s="3" customFormat="1" x14ac:dyDescent="0.25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1"/>
      <c r="AM6" s="94"/>
    </row>
    <row r="7" spans="1:39" s="5" customFormat="1" ht="15.75" customHeight="1" x14ac:dyDescent="0.2">
      <c r="A7" s="221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95"/>
    </row>
    <row r="8" spans="1:39" s="3" customFormat="1" ht="12.75" x14ac:dyDescent="0.2">
      <c r="A8" s="141"/>
      <c r="B8" s="4"/>
      <c r="C8" s="4"/>
      <c r="D8" s="4"/>
      <c r="E8" s="4"/>
      <c r="F8" s="4"/>
      <c r="G8" s="4"/>
      <c r="H8" s="4"/>
      <c r="I8" s="2"/>
      <c r="J8" s="141"/>
      <c r="K8" s="2"/>
      <c r="L8" s="157"/>
      <c r="M8" s="2"/>
      <c r="N8" s="2"/>
      <c r="O8" s="2"/>
      <c r="P8" s="2"/>
      <c r="Q8" s="2"/>
      <c r="R8" s="2"/>
      <c r="T8" s="103"/>
      <c r="U8" s="103"/>
      <c r="V8" s="103"/>
      <c r="W8" s="103"/>
      <c r="Y8" s="103"/>
      <c r="Z8" s="103"/>
      <c r="AA8" s="103"/>
      <c r="AB8" s="103"/>
      <c r="AD8" s="2"/>
      <c r="AE8" s="2"/>
      <c r="AF8" s="103"/>
      <c r="AG8" s="103"/>
      <c r="AI8" s="110"/>
      <c r="AJ8" s="110"/>
      <c r="AK8" s="110"/>
      <c r="AL8" s="111"/>
      <c r="AM8" s="94"/>
    </row>
    <row r="9" spans="1:39" s="172" customFormat="1" x14ac:dyDescent="0.25">
      <c r="A9" s="216" t="s">
        <v>93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171"/>
    </row>
    <row r="10" spans="1:39" s="7" customFormat="1" x14ac:dyDescent="0.25">
      <c r="A10" s="173">
        <v>1</v>
      </c>
      <c r="B10" s="174" t="s">
        <v>94</v>
      </c>
      <c r="C10" s="224" t="s">
        <v>97</v>
      </c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96"/>
    </row>
    <row r="11" spans="1:39" s="7" customFormat="1" x14ac:dyDescent="0.25">
      <c r="A11" s="55">
        <v>8</v>
      </c>
      <c r="B11" s="54" t="s">
        <v>158</v>
      </c>
      <c r="C11" s="224" t="s">
        <v>159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96"/>
    </row>
    <row r="12" spans="1:39" s="7" customFormat="1" x14ac:dyDescent="0.25">
      <c r="A12" s="55">
        <v>19</v>
      </c>
      <c r="B12" s="54" t="s">
        <v>95</v>
      </c>
      <c r="C12" s="224" t="s">
        <v>157</v>
      </c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96"/>
    </row>
    <row r="13" spans="1:39" s="7" customFormat="1" ht="30" x14ac:dyDescent="0.25">
      <c r="A13" s="55">
        <v>3</v>
      </c>
      <c r="B13" s="175" t="s">
        <v>98</v>
      </c>
      <c r="C13" s="224" t="s">
        <v>96</v>
      </c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96"/>
    </row>
    <row r="14" spans="1:39" ht="14.25" customHeight="1" x14ac:dyDescent="0.25">
      <c r="F14" s="7"/>
      <c r="G14" s="7"/>
      <c r="H14" s="7"/>
      <c r="I14" s="8"/>
      <c r="J14" s="165"/>
      <c r="K14" s="7"/>
      <c r="L14" s="158"/>
      <c r="M14" s="7"/>
      <c r="N14" s="8"/>
      <c r="O14" s="7"/>
      <c r="P14" s="7"/>
      <c r="Q14" s="7"/>
      <c r="R14" s="92">
        <v>1000000</v>
      </c>
      <c r="T14" s="92"/>
      <c r="U14" s="92"/>
      <c r="V14" s="92">
        <v>1000000</v>
      </c>
      <c r="W14" s="92">
        <v>1000000</v>
      </c>
      <c r="Y14" s="92"/>
      <c r="Z14" s="92"/>
      <c r="AA14" s="92"/>
      <c r="AB14" s="92">
        <v>1000000</v>
      </c>
      <c r="AD14" s="7"/>
      <c r="AE14" s="7"/>
      <c r="AF14" s="92"/>
      <c r="AG14" s="92">
        <v>1000000</v>
      </c>
      <c r="AI14" s="96"/>
      <c r="AJ14" s="96"/>
      <c r="AK14" s="96"/>
    </row>
    <row r="15" spans="1:39" s="11" customFormat="1" ht="27" customHeight="1" x14ac:dyDescent="0.25">
      <c r="A15" s="207" t="s">
        <v>2</v>
      </c>
      <c r="B15" s="182" t="s">
        <v>3</v>
      </c>
      <c r="C15" s="225" t="s">
        <v>87</v>
      </c>
      <c r="D15" s="182" t="s">
        <v>67</v>
      </c>
      <c r="E15" s="225" t="s">
        <v>172</v>
      </c>
      <c r="F15" s="204" t="s">
        <v>101</v>
      </c>
      <c r="G15" s="227" t="s">
        <v>90</v>
      </c>
      <c r="H15" s="177" t="s">
        <v>173</v>
      </c>
      <c r="I15" s="10"/>
      <c r="J15" s="177">
        <v>2020</v>
      </c>
      <c r="K15" s="177"/>
      <c r="L15" s="177"/>
      <c r="M15" s="177"/>
      <c r="N15" s="10"/>
      <c r="O15" s="177">
        <v>2021</v>
      </c>
      <c r="P15" s="177"/>
      <c r="Q15" s="177"/>
      <c r="R15" s="177"/>
      <c r="T15" s="177">
        <v>2022</v>
      </c>
      <c r="U15" s="177"/>
      <c r="V15" s="177"/>
      <c r="W15" s="177"/>
      <c r="Y15" s="177">
        <v>2023</v>
      </c>
      <c r="Z15" s="177"/>
      <c r="AA15" s="177"/>
      <c r="AB15" s="177"/>
      <c r="AD15" s="178">
        <v>2024</v>
      </c>
      <c r="AE15" s="179"/>
      <c r="AF15" s="179"/>
      <c r="AG15" s="179"/>
      <c r="AI15" s="223" t="s">
        <v>102</v>
      </c>
      <c r="AJ15" s="223"/>
      <c r="AK15" s="223"/>
      <c r="AL15" s="223"/>
      <c r="AM15" s="99"/>
    </row>
    <row r="16" spans="1:39" s="11" customFormat="1" ht="16.5" customHeight="1" x14ac:dyDescent="0.25">
      <c r="A16" s="208"/>
      <c r="B16" s="183"/>
      <c r="C16" s="205"/>
      <c r="D16" s="183"/>
      <c r="E16" s="205"/>
      <c r="F16" s="205"/>
      <c r="G16" s="227"/>
      <c r="H16" s="177"/>
      <c r="I16" s="10"/>
      <c r="J16" s="176" t="s">
        <v>4</v>
      </c>
      <c r="K16" s="176"/>
      <c r="L16" s="176" t="s">
        <v>61</v>
      </c>
      <c r="M16" s="176"/>
      <c r="N16" s="10"/>
      <c r="O16" s="176" t="s">
        <v>6</v>
      </c>
      <c r="P16" s="176"/>
      <c r="Q16" s="176" t="s">
        <v>8</v>
      </c>
      <c r="R16" s="176"/>
      <c r="S16" s="10"/>
      <c r="T16" s="176" t="s">
        <v>7</v>
      </c>
      <c r="U16" s="176"/>
      <c r="V16" s="176" t="s">
        <v>8</v>
      </c>
      <c r="W16" s="176"/>
      <c r="Y16" s="176" t="s">
        <v>7</v>
      </c>
      <c r="Z16" s="176"/>
      <c r="AA16" s="176" t="s">
        <v>8</v>
      </c>
      <c r="AB16" s="176"/>
      <c r="AD16" s="176" t="s">
        <v>7</v>
      </c>
      <c r="AE16" s="176"/>
      <c r="AF16" s="176" t="s">
        <v>8</v>
      </c>
      <c r="AG16" s="176"/>
      <c r="AI16" s="180" t="s">
        <v>4</v>
      </c>
      <c r="AJ16" s="180" t="s">
        <v>66</v>
      </c>
      <c r="AK16" s="180" t="s">
        <v>8</v>
      </c>
      <c r="AL16" s="180" t="s">
        <v>5</v>
      </c>
      <c r="AM16" s="99"/>
    </row>
    <row r="17" spans="1:39" s="11" customFormat="1" ht="33" x14ac:dyDescent="0.25">
      <c r="A17" s="209"/>
      <c r="B17" s="184"/>
      <c r="C17" s="226"/>
      <c r="D17" s="184"/>
      <c r="E17" s="226"/>
      <c r="F17" s="206"/>
      <c r="G17" s="227"/>
      <c r="H17" s="177"/>
      <c r="I17" s="12"/>
      <c r="J17" s="155" t="s">
        <v>59</v>
      </c>
      <c r="K17" s="115" t="s">
        <v>60</v>
      </c>
      <c r="L17" s="159" t="s">
        <v>64</v>
      </c>
      <c r="M17" s="115" t="s">
        <v>63</v>
      </c>
      <c r="N17" s="12"/>
      <c r="O17" s="61" t="s">
        <v>59</v>
      </c>
      <c r="P17" s="115" t="s">
        <v>60</v>
      </c>
      <c r="Q17" s="159" t="s">
        <v>64</v>
      </c>
      <c r="R17" s="115" t="s">
        <v>63</v>
      </c>
      <c r="S17" s="10"/>
      <c r="T17" s="61" t="s">
        <v>59</v>
      </c>
      <c r="U17" s="115" t="s">
        <v>60</v>
      </c>
      <c r="V17" s="159" t="s">
        <v>64</v>
      </c>
      <c r="W17" s="115" t="s">
        <v>63</v>
      </c>
      <c r="Y17" s="115" t="s">
        <v>59</v>
      </c>
      <c r="Z17" s="115" t="s">
        <v>60</v>
      </c>
      <c r="AA17" s="115" t="s">
        <v>64</v>
      </c>
      <c r="AB17" s="115" t="s">
        <v>63</v>
      </c>
      <c r="AD17" s="115" t="s">
        <v>59</v>
      </c>
      <c r="AE17" s="115" t="s">
        <v>60</v>
      </c>
      <c r="AF17" s="115" t="s">
        <v>64</v>
      </c>
      <c r="AG17" s="115" t="s">
        <v>63</v>
      </c>
      <c r="AI17" s="181"/>
      <c r="AJ17" s="181"/>
      <c r="AK17" s="181"/>
      <c r="AL17" s="181"/>
      <c r="AM17" s="99"/>
    </row>
    <row r="18" spans="1:39" s="101" customFormat="1" ht="75.75" customHeight="1" x14ac:dyDescent="0.25">
      <c r="A18" s="213" t="s">
        <v>99</v>
      </c>
      <c r="B18" s="185" t="s">
        <v>100</v>
      </c>
      <c r="C18" s="185" t="s">
        <v>89</v>
      </c>
      <c r="D18" s="185" t="s">
        <v>152</v>
      </c>
      <c r="E18" s="217" t="str">
        <f>C11</f>
        <v xml:space="preserve">Aumentar el acceso a vivienda digna, espacio público y equipamientos de la población vulnerable en suelo urbano y rural </v>
      </c>
      <c r="F18" s="139" t="s">
        <v>161</v>
      </c>
      <c r="G18" s="139" t="s">
        <v>104</v>
      </c>
      <c r="H18" s="219" t="str">
        <f>C13</f>
        <v>Sistema Distrital de Cuidado</v>
      </c>
      <c r="I18" s="14"/>
      <c r="J18" s="127">
        <v>0.05</v>
      </c>
      <c r="K18" s="127">
        <v>0.05</v>
      </c>
      <c r="L18" s="160"/>
      <c r="M18" s="129"/>
      <c r="N18" s="130"/>
      <c r="O18" s="131">
        <v>0.3</v>
      </c>
      <c r="P18" s="131">
        <v>0</v>
      </c>
      <c r="Q18" s="129"/>
      <c r="R18" s="129"/>
      <c r="S18" s="132"/>
      <c r="T18" s="133">
        <v>0.65</v>
      </c>
      <c r="U18" s="133">
        <v>0</v>
      </c>
      <c r="V18" s="134"/>
      <c r="W18" s="135"/>
      <c r="X18" s="136"/>
      <c r="Y18" s="133">
        <v>0.95</v>
      </c>
      <c r="Z18" s="133">
        <v>0</v>
      </c>
      <c r="AA18" s="134"/>
      <c r="AB18" s="135"/>
      <c r="AC18" s="136"/>
      <c r="AD18" s="137">
        <v>1</v>
      </c>
      <c r="AE18" s="137">
        <v>0</v>
      </c>
      <c r="AF18" s="134"/>
      <c r="AG18" s="135"/>
      <c r="AH18" s="132"/>
      <c r="AI18" s="137">
        <f>AD18</f>
        <v>1</v>
      </c>
      <c r="AJ18" s="137">
        <f>K18+P18+U18+Z18+AE18</f>
        <v>0.05</v>
      </c>
      <c r="AK18" s="138">
        <f>L18+Q18+V18+AA18+AF18</f>
        <v>0</v>
      </c>
      <c r="AL18" s="138">
        <f>M18+R18+W18+AB18+AG18</f>
        <v>0</v>
      </c>
      <c r="AM18" s="126"/>
    </row>
    <row r="19" spans="1:39" ht="90" x14ac:dyDescent="0.25">
      <c r="A19" s="214"/>
      <c r="B19" s="192"/>
      <c r="C19" s="192"/>
      <c r="D19" s="192"/>
      <c r="E19" s="218"/>
      <c r="F19" s="13" t="s">
        <v>105</v>
      </c>
      <c r="G19" s="13" t="s">
        <v>174</v>
      </c>
      <c r="H19" s="220"/>
      <c r="I19" s="14"/>
      <c r="J19" s="15">
        <v>20</v>
      </c>
      <c r="K19" s="15">
        <v>20</v>
      </c>
      <c r="L19" s="161">
        <v>1562.1521029999999</v>
      </c>
      <c r="M19" s="29">
        <v>1072.7394810000001</v>
      </c>
      <c r="N19" s="23"/>
      <c r="O19" s="15">
        <v>418</v>
      </c>
      <c r="P19" s="15">
        <v>0</v>
      </c>
      <c r="Q19" s="29">
        <f>4208000000/L1</f>
        <v>4208</v>
      </c>
      <c r="R19" s="29"/>
      <c r="S19" s="101"/>
      <c r="T19" s="104">
        <v>813</v>
      </c>
      <c r="U19" s="104">
        <v>0</v>
      </c>
      <c r="V19" s="105">
        <f>4316000000/L1</f>
        <v>4316</v>
      </c>
      <c r="W19" s="106"/>
      <c r="X19" s="102"/>
      <c r="Y19" s="104">
        <v>1187</v>
      </c>
      <c r="Z19" s="104">
        <v>0</v>
      </c>
      <c r="AA19" s="105">
        <f>3937000000/L1</f>
        <v>3937</v>
      </c>
      <c r="AB19" s="106"/>
      <c r="AC19" s="102"/>
      <c r="AD19" s="91">
        <v>1250</v>
      </c>
      <c r="AE19" s="91">
        <v>0</v>
      </c>
      <c r="AF19" s="105">
        <f>324000000/L1</f>
        <v>324</v>
      </c>
      <c r="AG19" s="106"/>
      <c r="AH19" s="101"/>
      <c r="AI19" s="91">
        <f>AD19</f>
        <v>1250</v>
      </c>
      <c r="AJ19" s="91">
        <f t="shared" ref="AJ19" si="0">K19+P19+U19+Z19+AE19</f>
        <v>20</v>
      </c>
      <c r="AK19" s="62">
        <f t="shared" ref="AK19" si="1">L19+Q19+V19+AA19+AF19</f>
        <v>14347.152103</v>
      </c>
      <c r="AL19" s="62">
        <f t="shared" ref="AL19" si="2">M19+R19+W19+AB19+AG19</f>
        <v>1072.7394810000001</v>
      </c>
      <c r="AM19" s="100"/>
    </row>
    <row r="20" spans="1:39" ht="75" x14ac:dyDescent="0.25">
      <c r="A20" s="214"/>
      <c r="B20" s="192"/>
      <c r="C20" s="192"/>
      <c r="D20" s="192"/>
      <c r="E20" s="218"/>
      <c r="F20" s="13" t="s">
        <v>106</v>
      </c>
      <c r="G20" s="13" t="s">
        <v>107</v>
      </c>
      <c r="H20" s="220"/>
      <c r="I20" s="14"/>
      <c r="J20" s="15">
        <v>0</v>
      </c>
      <c r="K20" s="15">
        <v>0</v>
      </c>
      <c r="L20" s="161">
        <v>0</v>
      </c>
      <c r="M20" s="29"/>
      <c r="N20" s="23"/>
      <c r="O20" s="15">
        <v>400</v>
      </c>
      <c r="P20" s="15">
        <v>0</v>
      </c>
      <c r="Q20" s="29">
        <f>1500000000/L1</f>
        <v>1500</v>
      </c>
      <c r="R20" s="29"/>
      <c r="S20" s="101"/>
      <c r="T20" s="104">
        <v>400</v>
      </c>
      <c r="U20" s="104">
        <v>0</v>
      </c>
      <c r="V20" s="105">
        <f>1550000000/L1</f>
        <v>1550</v>
      </c>
      <c r="W20" s="107"/>
      <c r="X20" s="102"/>
      <c r="Y20" s="104">
        <v>400</v>
      </c>
      <c r="Z20" s="104">
        <v>0</v>
      </c>
      <c r="AA20" s="105">
        <f>1550000000/L1</f>
        <v>1550</v>
      </c>
      <c r="AB20" s="107"/>
      <c r="AC20" s="102"/>
      <c r="AD20" s="91">
        <v>50</v>
      </c>
      <c r="AE20" s="91">
        <v>0</v>
      </c>
      <c r="AF20" s="105">
        <f>400000000/L1</f>
        <v>400</v>
      </c>
      <c r="AG20" s="107"/>
      <c r="AH20" s="101"/>
      <c r="AI20" s="91">
        <f>J20+O20+T20+Y20+AD20</f>
        <v>1250</v>
      </c>
      <c r="AJ20" s="91">
        <f t="shared" ref="AJ20" si="3">K20+P20+U20+Z20+AE20</f>
        <v>0</v>
      </c>
      <c r="AK20" s="62">
        <f t="shared" ref="AK20" si="4">L20+Q20+V20+AA20+AF20</f>
        <v>5000</v>
      </c>
      <c r="AL20" s="62">
        <f t="shared" ref="AL20" si="5">M20+R20+W20+AB20+AG20</f>
        <v>0</v>
      </c>
    </row>
    <row r="21" spans="1:39" s="101" customFormat="1" ht="75.75" customHeight="1" x14ac:dyDescent="0.25">
      <c r="A21" s="214"/>
      <c r="B21" s="192"/>
      <c r="C21" s="192"/>
      <c r="D21" s="192"/>
      <c r="E21" s="218"/>
      <c r="F21" s="139" t="s">
        <v>160</v>
      </c>
      <c r="G21" s="139" t="s">
        <v>108</v>
      </c>
      <c r="H21" s="220"/>
      <c r="I21" s="14"/>
      <c r="J21" s="127">
        <v>0.3</v>
      </c>
      <c r="K21" s="127">
        <v>0.3</v>
      </c>
      <c r="L21" s="160"/>
      <c r="M21" s="129"/>
      <c r="N21" s="130"/>
      <c r="O21" s="131">
        <v>0.7</v>
      </c>
      <c r="P21" s="131">
        <v>0</v>
      </c>
      <c r="Q21" s="129"/>
      <c r="R21" s="129"/>
      <c r="S21" s="132"/>
      <c r="T21" s="133">
        <v>0.9</v>
      </c>
      <c r="U21" s="133">
        <v>0</v>
      </c>
      <c r="V21" s="134"/>
      <c r="W21" s="135"/>
      <c r="X21" s="136"/>
      <c r="Y21" s="133">
        <v>1</v>
      </c>
      <c r="Z21" s="133">
        <v>0</v>
      </c>
      <c r="AA21" s="134"/>
      <c r="AB21" s="135"/>
      <c r="AC21" s="136"/>
      <c r="AD21" s="137">
        <v>1</v>
      </c>
      <c r="AE21" s="137">
        <v>0</v>
      </c>
      <c r="AF21" s="134"/>
      <c r="AG21" s="135"/>
      <c r="AH21" s="132"/>
      <c r="AI21" s="137">
        <f>AD21</f>
        <v>1</v>
      </c>
      <c r="AJ21" s="137">
        <f>K21+P21+U21+Z21+AE21</f>
        <v>0.3</v>
      </c>
      <c r="AK21" s="138">
        <f>L21+Q21+V21+AA21+AF21</f>
        <v>0</v>
      </c>
      <c r="AL21" s="138">
        <f>M21+R21+W21+AB21+AG21</f>
        <v>0</v>
      </c>
      <c r="AM21" s="126"/>
    </row>
    <row r="22" spans="1:39" s="101" customFormat="1" ht="75.75" customHeight="1" x14ac:dyDescent="0.25">
      <c r="A22" s="214"/>
      <c r="B22" s="192"/>
      <c r="C22" s="192"/>
      <c r="D22" s="192"/>
      <c r="E22" s="218"/>
      <c r="F22" s="139" t="s">
        <v>160</v>
      </c>
      <c r="G22" s="139" t="s">
        <v>175</v>
      </c>
      <c r="H22" s="220"/>
      <c r="I22" s="14"/>
      <c r="J22" s="127">
        <v>1</v>
      </c>
      <c r="K22" s="127">
        <v>1</v>
      </c>
      <c r="L22" s="160"/>
      <c r="M22" s="129"/>
      <c r="N22" s="130"/>
      <c r="O22" s="131">
        <v>0</v>
      </c>
      <c r="P22" s="131">
        <v>0</v>
      </c>
      <c r="Q22" s="129"/>
      <c r="R22" s="129"/>
      <c r="S22" s="132"/>
      <c r="T22" s="133">
        <v>0</v>
      </c>
      <c r="U22" s="133">
        <v>0</v>
      </c>
      <c r="V22" s="134"/>
      <c r="W22" s="135"/>
      <c r="X22" s="136"/>
      <c r="Y22" s="133">
        <v>0</v>
      </c>
      <c r="Z22" s="133">
        <v>0</v>
      </c>
      <c r="AA22" s="134"/>
      <c r="AB22" s="135"/>
      <c r="AC22" s="136"/>
      <c r="AD22" s="137">
        <v>0</v>
      </c>
      <c r="AE22" s="137">
        <v>0</v>
      </c>
      <c r="AF22" s="134"/>
      <c r="AG22" s="135"/>
      <c r="AH22" s="132"/>
      <c r="AI22" s="137">
        <f>J22+O22+T22+Y22+AD22</f>
        <v>1</v>
      </c>
      <c r="AJ22" s="137">
        <f>K22+P22+U22+Z22+AE22</f>
        <v>1</v>
      </c>
      <c r="AK22" s="138">
        <f>L22+Q22+V22+AA22+AF22</f>
        <v>0</v>
      </c>
      <c r="AL22" s="138">
        <f>M22+R22+W22+AB22+AG22</f>
        <v>0</v>
      </c>
      <c r="AM22" s="126"/>
    </row>
    <row r="23" spans="1:39" ht="60" x14ac:dyDescent="0.25">
      <c r="A23" s="214"/>
      <c r="B23" s="192"/>
      <c r="C23" s="192"/>
      <c r="D23" s="192"/>
      <c r="E23" s="218"/>
      <c r="F23" s="13" t="s">
        <v>109</v>
      </c>
      <c r="G23" s="13" t="s">
        <v>110</v>
      </c>
      <c r="H23" s="220"/>
      <c r="I23" s="14"/>
      <c r="J23" s="15">
        <v>50</v>
      </c>
      <c r="K23" s="15">
        <v>50</v>
      </c>
      <c r="L23" s="161">
        <v>3103.2696059999998</v>
      </c>
      <c r="M23" s="29">
        <v>2913.9473720000001</v>
      </c>
      <c r="N23" s="23"/>
      <c r="O23" s="15">
        <v>500</v>
      </c>
      <c r="P23" s="15">
        <v>0</v>
      </c>
      <c r="Q23" s="29">
        <f>5500000000/L1</f>
        <v>5500</v>
      </c>
      <c r="R23" s="29"/>
      <c r="S23" s="101"/>
      <c r="T23" s="104">
        <v>500</v>
      </c>
      <c r="U23" s="104">
        <v>0</v>
      </c>
      <c r="V23" s="105">
        <f>5500000000/L1</f>
        <v>5500</v>
      </c>
      <c r="W23" s="107"/>
      <c r="X23" s="102"/>
      <c r="Y23" s="104">
        <v>400</v>
      </c>
      <c r="Z23" s="104">
        <v>0</v>
      </c>
      <c r="AA23" s="105">
        <f>4000000000/L1</f>
        <v>4000</v>
      </c>
      <c r="AB23" s="107"/>
      <c r="AC23" s="102"/>
      <c r="AD23" s="91">
        <v>50</v>
      </c>
      <c r="AE23" s="91">
        <v>0</v>
      </c>
      <c r="AF23" s="105">
        <f>500000000/L1</f>
        <v>500</v>
      </c>
      <c r="AG23" s="107"/>
      <c r="AH23" s="101"/>
      <c r="AI23" s="91">
        <f>J23+O23+T23+Y23+AD23</f>
        <v>1500</v>
      </c>
      <c r="AJ23" s="91">
        <f t="shared" ref="AJ23" si="6">K23+P23+U23+Z23+AE23</f>
        <v>50</v>
      </c>
      <c r="AK23" s="62">
        <f t="shared" ref="AK23" si="7">L23+Q23+V23+AA23+AF23</f>
        <v>18603.269606000002</v>
      </c>
      <c r="AL23" s="62">
        <f t="shared" ref="AL23" si="8">M23+R23+W23+AB23+AG23</f>
        <v>2913.9473720000001</v>
      </c>
    </row>
    <row r="24" spans="1:39" s="101" customFormat="1" ht="75.75" customHeight="1" x14ac:dyDescent="0.25">
      <c r="A24" s="214"/>
      <c r="B24" s="192"/>
      <c r="C24" s="192"/>
      <c r="D24" s="192"/>
      <c r="E24" s="218"/>
      <c r="F24" s="139" t="s">
        <v>162</v>
      </c>
      <c r="G24" s="139" t="s">
        <v>111</v>
      </c>
      <c r="H24" s="220"/>
      <c r="I24" s="14"/>
      <c r="J24" s="127">
        <v>0.2</v>
      </c>
      <c r="K24" s="127">
        <v>0.2</v>
      </c>
      <c r="L24" s="160"/>
      <c r="M24" s="129"/>
      <c r="N24" s="130"/>
      <c r="O24" s="131">
        <v>0.6</v>
      </c>
      <c r="P24" s="131">
        <v>0</v>
      </c>
      <c r="Q24" s="129"/>
      <c r="R24" s="129"/>
      <c r="S24" s="132"/>
      <c r="T24" s="133">
        <v>0.8</v>
      </c>
      <c r="U24" s="133">
        <v>0</v>
      </c>
      <c r="V24" s="134"/>
      <c r="W24" s="135"/>
      <c r="X24" s="136"/>
      <c r="Y24" s="133">
        <v>1</v>
      </c>
      <c r="Z24" s="133">
        <v>0</v>
      </c>
      <c r="AA24" s="134"/>
      <c r="AB24" s="135"/>
      <c r="AC24" s="136"/>
      <c r="AD24" s="137">
        <v>1</v>
      </c>
      <c r="AE24" s="137">
        <v>0</v>
      </c>
      <c r="AF24" s="134"/>
      <c r="AG24" s="135"/>
      <c r="AH24" s="132"/>
      <c r="AI24" s="137">
        <f>AD24</f>
        <v>1</v>
      </c>
      <c r="AJ24" s="137">
        <f>K24+P24+U24+Z24+AE24</f>
        <v>0.2</v>
      </c>
      <c r="AK24" s="138">
        <f>L24+Q24+V24+AA24+AF24</f>
        <v>0</v>
      </c>
      <c r="AL24" s="138">
        <f>M24+R24+W24+AB24+AG24</f>
        <v>0</v>
      </c>
      <c r="AM24" s="126"/>
    </row>
    <row r="25" spans="1:39" ht="75" x14ac:dyDescent="0.25">
      <c r="A25" s="214"/>
      <c r="B25" s="186"/>
      <c r="C25" s="186"/>
      <c r="D25" s="186"/>
      <c r="E25" s="228"/>
      <c r="F25" s="13" t="s">
        <v>112</v>
      </c>
      <c r="G25" s="13" t="s">
        <v>111</v>
      </c>
      <c r="H25" s="220"/>
      <c r="I25" s="14"/>
      <c r="J25" s="26">
        <v>0.2</v>
      </c>
      <c r="K25" s="112">
        <v>0.2</v>
      </c>
      <c r="L25" s="161">
        <f>80000000/L1</f>
        <v>80</v>
      </c>
      <c r="M25" s="29">
        <v>37.799999999999997</v>
      </c>
      <c r="N25" s="23"/>
      <c r="O25" s="26">
        <v>0.6</v>
      </c>
      <c r="P25" s="26">
        <v>0</v>
      </c>
      <c r="Q25" s="29">
        <f>4650000000/L1</f>
        <v>4650</v>
      </c>
      <c r="R25" s="29"/>
      <c r="S25" s="101"/>
      <c r="T25" s="140">
        <v>0.8</v>
      </c>
      <c r="U25" s="125">
        <v>0</v>
      </c>
      <c r="V25" s="105">
        <f>4650000000/L1</f>
        <v>4650</v>
      </c>
      <c r="W25" s="106"/>
      <c r="X25" s="102"/>
      <c r="Y25" s="140">
        <v>1</v>
      </c>
      <c r="Z25" s="125">
        <v>0</v>
      </c>
      <c r="AA25" s="105">
        <f>5550000000/L1</f>
        <v>5550</v>
      </c>
      <c r="AB25" s="106"/>
      <c r="AC25" s="102"/>
      <c r="AD25" s="112">
        <v>1</v>
      </c>
      <c r="AE25" s="112">
        <v>0</v>
      </c>
      <c r="AF25" s="105">
        <f>70000000/L1</f>
        <v>70</v>
      </c>
      <c r="AG25" s="106"/>
      <c r="AH25" s="101"/>
      <c r="AI25" s="112">
        <f>AD25</f>
        <v>1</v>
      </c>
      <c r="AJ25" s="112">
        <f t="shared" ref="AJ25" si="9">K25+P25+U25+Z25+AE25</f>
        <v>0.2</v>
      </c>
      <c r="AK25" s="62">
        <f t="shared" ref="AK25" si="10">L25+Q25+V25+AA25+AF25</f>
        <v>15000</v>
      </c>
      <c r="AL25" s="62">
        <f t="shared" ref="AL25" si="11">M25+R25+W25+AB25+AG25</f>
        <v>37.799999999999997</v>
      </c>
      <c r="AM25" s="100"/>
    </row>
    <row r="26" spans="1:39" s="6" customFormat="1" ht="15.75" x14ac:dyDescent="0.25">
      <c r="A26" s="17"/>
      <c r="B26" s="116" t="s">
        <v>103</v>
      </c>
      <c r="C26" s="116"/>
      <c r="D26" s="116"/>
      <c r="E26" s="116"/>
      <c r="F26" s="39"/>
      <c r="G26" s="39"/>
      <c r="H26" s="39"/>
      <c r="I26" s="40"/>
      <c r="J26" s="41"/>
      <c r="K26" s="41"/>
      <c r="L26" s="162">
        <f>SUM(L18:L25)</f>
        <v>4745.4217090000002</v>
      </c>
      <c r="M26" s="42">
        <f>SUM(M18:M25)</f>
        <v>4024.4868530000003</v>
      </c>
      <c r="N26" s="51"/>
      <c r="O26" s="41"/>
      <c r="P26" s="41"/>
      <c r="Q26" s="42">
        <f>SUM(Q18:Q25)</f>
        <v>15858</v>
      </c>
      <c r="R26" s="42">
        <f>SUM(R18:R25)</f>
        <v>0</v>
      </c>
      <c r="T26" s="41"/>
      <c r="U26" s="41"/>
      <c r="V26" s="42">
        <f>SUM(V18:V25)</f>
        <v>16016</v>
      </c>
      <c r="W26" s="42">
        <f>SUM(W18:W25)</f>
        <v>0</v>
      </c>
      <c r="Y26" s="41"/>
      <c r="Z26" s="41"/>
      <c r="AA26" s="42">
        <f>SUM(AA18:AA25)</f>
        <v>15037</v>
      </c>
      <c r="AB26" s="42">
        <f>SUM(AB18:AB25)</f>
        <v>0</v>
      </c>
      <c r="AC26" s="113"/>
      <c r="AD26" s="41"/>
      <c r="AE26" s="42"/>
      <c r="AF26" s="42">
        <f>SUM(AF18:AF25)</f>
        <v>1294</v>
      </c>
      <c r="AG26" s="42">
        <f>SUM(AG18:AG25)</f>
        <v>0</v>
      </c>
      <c r="AI26" s="97"/>
      <c r="AJ26" s="97"/>
      <c r="AK26" s="64">
        <f>SUM(AK18:AK25)</f>
        <v>52950.421709000002</v>
      </c>
      <c r="AL26" s="64">
        <f>SUM(AL18:AL25)</f>
        <v>4024.4868530000003</v>
      </c>
      <c r="AM26" s="99"/>
    </row>
    <row r="27" spans="1:39" s="3" customFormat="1" ht="12.75" x14ac:dyDescent="0.2">
      <c r="A27" s="141"/>
      <c r="B27" s="4"/>
      <c r="C27" s="4"/>
      <c r="D27" s="4"/>
      <c r="E27" s="4"/>
      <c r="F27" s="4"/>
      <c r="G27" s="4"/>
      <c r="H27" s="4"/>
      <c r="I27" s="2"/>
      <c r="J27" s="141"/>
      <c r="K27" s="2"/>
      <c r="L27" s="157"/>
      <c r="M27" s="2"/>
      <c r="N27" s="2"/>
      <c r="O27" s="2"/>
      <c r="P27" s="2"/>
      <c r="Q27" s="2"/>
      <c r="R27" s="2"/>
      <c r="T27" s="103"/>
      <c r="U27" s="103"/>
      <c r="V27" s="103"/>
      <c r="W27" s="103"/>
      <c r="Y27" s="103"/>
      <c r="Z27" s="103"/>
      <c r="AA27" s="103"/>
      <c r="AB27" s="103"/>
      <c r="AD27" s="2"/>
      <c r="AE27" s="2"/>
      <c r="AF27" s="103"/>
      <c r="AG27" s="103"/>
      <c r="AI27" s="110"/>
      <c r="AJ27" s="110"/>
      <c r="AK27" s="110"/>
      <c r="AL27" s="111"/>
      <c r="AM27" s="94"/>
    </row>
    <row r="28" spans="1:39" s="5" customFormat="1" ht="15.75" customHeight="1" x14ac:dyDescent="0.2">
      <c r="A28" s="221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95"/>
    </row>
    <row r="29" spans="1:39" s="3" customFormat="1" ht="12.75" x14ac:dyDescent="0.2">
      <c r="A29" s="141"/>
      <c r="B29" s="4"/>
      <c r="C29" s="4"/>
      <c r="D29" s="4"/>
      <c r="E29" s="4"/>
      <c r="F29" s="4"/>
      <c r="G29" s="4"/>
      <c r="H29" s="4"/>
      <c r="I29" s="2"/>
      <c r="J29" s="141"/>
      <c r="K29" s="2"/>
      <c r="L29" s="157"/>
      <c r="M29" s="2"/>
      <c r="N29" s="2"/>
      <c r="O29" s="2"/>
      <c r="P29" s="2"/>
      <c r="Q29" s="2"/>
      <c r="R29" s="2"/>
      <c r="T29" s="103"/>
      <c r="U29" s="103"/>
      <c r="V29" s="103"/>
      <c r="W29" s="103"/>
      <c r="Y29" s="103"/>
      <c r="Z29" s="103"/>
      <c r="AA29" s="103"/>
      <c r="AB29" s="103"/>
      <c r="AD29" s="2"/>
      <c r="AE29" s="2"/>
      <c r="AF29" s="103"/>
      <c r="AG29" s="103"/>
      <c r="AI29" s="110"/>
      <c r="AJ29" s="110"/>
      <c r="AK29" s="110"/>
      <c r="AL29" s="111"/>
      <c r="AM29" s="94"/>
    </row>
    <row r="30" spans="1:39" s="172" customFormat="1" x14ac:dyDescent="0.25">
      <c r="A30" s="216" t="s">
        <v>93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171"/>
    </row>
    <row r="31" spans="1:39" x14ac:dyDescent="0.25">
      <c r="A31" s="143">
        <v>1</v>
      </c>
      <c r="B31" s="123" t="s">
        <v>94</v>
      </c>
      <c r="C31" s="222" t="s">
        <v>113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</row>
    <row r="32" spans="1:39" x14ac:dyDescent="0.25">
      <c r="A32" s="142">
        <v>8</v>
      </c>
      <c r="B32" s="6" t="s">
        <v>158</v>
      </c>
      <c r="C32" s="222" t="s">
        <v>159</v>
      </c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</row>
    <row r="33" spans="1:39" x14ac:dyDescent="0.25">
      <c r="A33" s="142">
        <v>19</v>
      </c>
      <c r="B33" s="6" t="s">
        <v>95</v>
      </c>
      <c r="C33" s="222" t="s">
        <v>157</v>
      </c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</row>
    <row r="34" spans="1:39" ht="30" x14ac:dyDescent="0.25">
      <c r="A34" s="142">
        <v>3</v>
      </c>
      <c r="B34" s="124" t="s">
        <v>98</v>
      </c>
      <c r="C34" s="222" t="s">
        <v>114</v>
      </c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</row>
    <row r="35" spans="1:39" x14ac:dyDescent="0.25">
      <c r="A35" s="144"/>
      <c r="F35" s="7"/>
      <c r="G35" s="7"/>
      <c r="H35" s="7"/>
      <c r="I35" s="8"/>
      <c r="J35" s="165"/>
      <c r="K35" s="7"/>
      <c r="L35" s="158"/>
      <c r="M35" s="7"/>
      <c r="N35" s="8"/>
      <c r="O35" s="7"/>
      <c r="P35" s="7"/>
      <c r="Q35" s="7"/>
      <c r="R35" s="7"/>
      <c r="T35" s="7"/>
      <c r="U35" s="7"/>
      <c r="V35" s="72"/>
      <c r="W35" s="72"/>
      <c r="Y35" s="7"/>
      <c r="Z35" s="7"/>
      <c r="AA35" s="72"/>
      <c r="AB35" s="72"/>
      <c r="AC35" s="101"/>
      <c r="AD35" s="109"/>
      <c r="AE35" s="109"/>
      <c r="AF35" s="72"/>
      <c r="AG35" s="72"/>
      <c r="AI35" s="96"/>
      <c r="AJ35" s="96"/>
      <c r="AK35" s="98"/>
    </row>
    <row r="36" spans="1:39" s="11" customFormat="1" ht="27" customHeight="1" x14ac:dyDescent="0.25">
      <c r="A36" s="207" t="s">
        <v>2</v>
      </c>
      <c r="B36" s="182" t="s">
        <v>3</v>
      </c>
      <c r="C36" s="225" t="s">
        <v>87</v>
      </c>
      <c r="D36" s="182" t="s">
        <v>67</v>
      </c>
      <c r="E36" s="225" t="s">
        <v>172</v>
      </c>
      <c r="F36" s="204" t="s">
        <v>101</v>
      </c>
      <c r="G36" s="227" t="s">
        <v>90</v>
      </c>
      <c r="H36" s="177" t="s">
        <v>173</v>
      </c>
      <c r="I36" s="10"/>
      <c r="J36" s="177">
        <v>2020</v>
      </c>
      <c r="K36" s="177"/>
      <c r="L36" s="177"/>
      <c r="M36" s="177"/>
      <c r="N36" s="10"/>
      <c r="O36" s="177">
        <v>2021</v>
      </c>
      <c r="P36" s="177"/>
      <c r="Q36" s="177"/>
      <c r="R36" s="177"/>
      <c r="T36" s="177">
        <v>2022</v>
      </c>
      <c r="U36" s="177"/>
      <c r="V36" s="177"/>
      <c r="W36" s="177"/>
      <c r="Y36" s="177">
        <v>2023</v>
      </c>
      <c r="Z36" s="177"/>
      <c r="AA36" s="177"/>
      <c r="AB36" s="177"/>
      <c r="AD36" s="178">
        <v>2024</v>
      </c>
      <c r="AE36" s="179"/>
      <c r="AF36" s="179"/>
      <c r="AG36" s="179"/>
      <c r="AI36" s="223" t="s">
        <v>102</v>
      </c>
      <c r="AJ36" s="223"/>
      <c r="AK36" s="223"/>
      <c r="AL36" s="223"/>
      <c r="AM36" s="99"/>
    </row>
    <row r="37" spans="1:39" s="11" customFormat="1" ht="16.5" customHeight="1" x14ac:dyDescent="0.25">
      <c r="A37" s="208"/>
      <c r="B37" s="183"/>
      <c r="C37" s="205"/>
      <c r="D37" s="183"/>
      <c r="E37" s="205"/>
      <c r="F37" s="205"/>
      <c r="G37" s="227"/>
      <c r="H37" s="177"/>
      <c r="I37" s="10"/>
      <c r="J37" s="176" t="s">
        <v>4</v>
      </c>
      <c r="K37" s="176"/>
      <c r="L37" s="176" t="s">
        <v>61</v>
      </c>
      <c r="M37" s="176"/>
      <c r="N37" s="10"/>
      <c r="O37" s="176" t="s">
        <v>6</v>
      </c>
      <c r="P37" s="176"/>
      <c r="Q37" s="176" t="s">
        <v>8</v>
      </c>
      <c r="R37" s="176"/>
      <c r="S37" s="10"/>
      <c r="T37" s="176" t="s">
        <v>7</v>
      </c>
      <c r="U37" s="176"/>
      <c r="V37" s="176" t="s">
        <v>8</v>
      </c>
      <c r="W37" s="176"/>
      <c r="Y37" s="176" t="s">
        <v>7</v>
      </c>
      <c r="Z37" s="176"/>
      <c r="AA37" s="176" t="s">
        <v>8</v>
      </c>
      <c r="AB37" s="176"/>
      <c r="AD37" s="176" t="s">
        <v>7</v>
      </c>
      <c r="AE37" s="176"/>
      <c r="AF37" s="176" t="s">
        <v>8</v>
      </c>
      <c r="AG37" s="176"/>
      <c r="AI37" s="180" t="s">
        <v>4</v>
      </c>
      <c r="AJ37" s="180" t="s">
        <v>66</v>
      </c>
      <c r="AK37" s="180" t="s">
        <v>8</v>
      </c>
      <c r="AL37" s="180" t="s">
        <v>5</v>
      </c>
      <c r="AM37" s="99"/>
    </row>
    <row r="38" spans="1:39" s="11" customFormat="1" ht="33" x14ac:dyDescent="0.25">
      <c r="A38" s="209"/>
      <c r="B38" s="184"/>
      <c r="C38" s="226"/>
      <c r="D38" s="184"/>
      <c r="E38" s="226"/>
      <c r="F38" s="206"/>
      <c r="G38" s="227"/>
      <c r="H38" s="177"/>
      <c r="I38" s="12"/>
      <c r="J38" s="155" t="s">
        <v>59</v>
      </c>
      <c r="K38" s="117" t="s">
        <v>60</v>
      </c>
      <c r="L38" s="159" t="s">
        <v>64</v>
      </c>
      <c r="M38" s="117" t="s">
        <v>63</v>
      </c>
      <c r="N38" s="12"/>
      <c r="O38" s="61" t="s">
        <v>59</v>
      </c>
      <c r="P38" s="117" t="s">
        <v>60</v>
      </c>
      <c r="Q38" s="61" t="s">
        <v>62</v>
      </c>
      <c r="R38" s="117" t="s">
        <v>63</v>
      </c>
      <c r="S38" s="10"/>
      <c r="T38" s="61" t="s">
        <v>59</v>
      </c>
      <c r="U38" s="117" t="s">
        <v>60</v>
      </c>
      <c r="V38" s="117" t="s">
        <v>62</v>
      </c>
      <c r="W38" s="117" t="s">
        <v>63</v>
      </c>
      <c r="Y38" s="117" t="s">
        <v>59</v>
      </c>
      <c r="Z38" s="117" t="s">
        <v>60</v>
      </c>
      <c r="AA38" s="117" t="s">
        <v>64</v>
      </c>
      <c r="AB38" s="117" t="s">
        <v>63</v>
      </c>
      <c r="AD38" s="117" t="s">
        <v>59</v>
      </c>
      <c r="AE38" s="117" t="s">
        <v>60</v>
      </c>
      <c r="AF38" s="117" t="s">
        <v>64</v>
      </c>
      <c r="AG38" s="117" t="s">
        <v>63</v>
      </c>
      <c r="AI38" s="181"/>
      <c r="AJ38" s="181"/>
      <c r="AK38" s="181"/>
      <c r="AL38" s="181"/>
      <c r="AM38" s="99"/>
    </row>
    <row r="39" spans="1:39" ht="75.75" customHeight="1" x14ac:dyDescent="0.25">
      <c r="A39" s="213" t="s">
        <v>115</v>
      </c>
      <c r="B39" s="185" t="s">
        <v>116</v>
      </c>
      <c r="C39" s="185" t="s">
        <v>117</v>
      </c>
      <c r="D39" s="185" t="s">
        <v>153</v>
      </c>
      <c r="E39" s="217" t="str">
        <f>C32</f>
        <v xml:space="preserve">Aumentar el acceso a vivienda digna, espacio público y equipamientos de la población vulnerable en suelo urbano y rural </v>
      </c>
      <c r="F39" s="139" t="s">
        <v>163</v>
      </c>
      <c r="G39" s="139" t="s">
        <v>91</v>
      </c>
      <c r="H39" s="219" t="str">
        <f>C34</f>
        <v>Sistema Distrital de cuidado</v>
      </c>
      <c r="I39" s="14"/>
      <c r="J39" s="128">
        <v>300</v>
      </c>
      <c r="K39" s="128">
        <v>433</v>
      </c>
      <c r="L39" s="160"/>
      <c r="M39" s="129"/>
      <c r="N39" s="130"/>
      <c r="O39" s="145">
        <v>600</v>
      </c>
      <c r="P39" s="145">
        <v>0</v>
      </c>
      <c r="Q39" s="129"/>
      <c r="R39" s="129"/>
      <c r="S39" s="132"/>
      <c r="T39" s="146">
        <v>600</v>
      </c>
      <c r="U39" s="146">
        <v>0</v>
      </c>
      <c r="V39" s="134"/>
      <c r="W39" s="135"/>
      <c r="X39" s="136"/>
      <c r="Y39" s="146">
        <v>600</v>
      </c>
      <c r="Z39" s="146">
        <v>0</v>
      </c>
      <c r="AA39" s="134"/>
      <c r="AB39" s="135"/>
      <c r="AC39" s="136"/>
      <c r="AD39" s="147">
        <v>300</v>
      </c>
      <c r="AE39" s="147">
        <v>0</v>
      </c>
      <c r="AF39" s="134"/>
      <c r="AG39" s="135"/>
      <c r="AH39" s="132"/>
      <c r="AI39" s="147">
        <f t="shared" ref="AI39:AL40" si="12">J39+O39+T39+Y39+AD39</f>
        <v>2400</v>
      </c>
      <c r="AJ39" s="147">
        <f t="shared" si="12"/>
        <v>433</v>
      </c>
      <c r="AK39" s="138">
        <f t="shared" si="12"/>
        <v>0</v>
      </c>
      <c r="AL39" s="138">
        <f t="shared" si="12"/>
        <v>0</v>
      </c>
      <c r="AM39" s="100"/>
    </row>
    <row r="40" spans="1:39" ht="75.75" customHeight="1" x14ac:dyDescent="0.25">
      <c r="A40" s="214"/>
      <c r="B40" s="192"/>
      <c r="C40" s="192"/>
      <c r="D40" s="192"/>
      <c r="E40" s="218"/>
      <c r="F40" s="13" t="s">
        <v>118</v>
      </c>
      <c r="G40" s="13" t="s">
        <v>91</v>
      </c>
      <c r="H40" s="220"/>
      <c r="I40" s="14"/>
      <c r="J40" s="108">
        <v>300</v>
      </c>
      <c r="K40" s="108">
        <v>433</v>
      </c>
      <c r="L40" s="163">
        <v>2485.9104860000002</v>
      </c>
      <c r="M40" s="29">
        <v>2462.6375039999998</v>
      </c>
      <c r="N40" s="23"/>
      <c r="O40" s="15">
        <v>600</v>
      </c>
      <c r="P40" s="15">
        <v>0</v>
      </c>
      <c r="Q40" s="29">
        <f>3775257731/L1</f>
        <v>3775.2577310000001</v>
      </c>
      <c r="R40" s="29"/>
      <c r="S40" s="101"/>
      <c r="T40" s="104">
        <v>600</v>
      </c>
      <c r="U40" s="104">
        <v>0</v>
      </c>
      <c r="V40" s="29">
        <f>3775257731/L1</f>
        <v>3775.2577310000001</v>
      </c>
      <c r="W40" s="106"/>
      <c r="X40" s="102"/>
      <c r="Y40" s="104">
        <v>600</v>
      </c>
      <c r="Z40" s="104">
        <v>0</v>
      </c>
      <c r="AA40" s="29">
        <f>3775257731/L1</f>
        <v>3775.2577310000001</v>
      </c>
      <c r="AB40" s="106"/>
      <c r="AC40" s="102"/>
      <c r="AD40" s="91">
        <v>300</v>
      </c>
      <c r="AE40" s="91">
        <v>0</v>
      </c>
      <c r="AF40" s="105">
        <f>1887628865/L1</f>
        <v>1887.6288649999999</v>
      </c>
      <c r="AG40" s="106"/>
      <c r="AH40" s="101"/>
      <c r="AI40" s="91">
        <f t="shared" si="12"/>
        <v>2400</v>
      </c>
      <c r="AJ40" s="91">
        <f t="shared" si="12"/>
        <v>433</v>
      </c>
      <c r="AK40" s="62">
        <f t="shared" si="12"/>
        <v>15699.312544</v>
      </c>
      <c r="AL40" s="62">
        <f t="shared" si="12"/>
        <v>2462.6375039999998</v>
      </c>
      <c r="AM40" s="100"/>
    </row>
    <row r="41" spans="1:39" ht="39.75" customHeight="1" x14ac:dyDescent="0.25">
      <c r="A41" s="214"/>
      <c r="B41" s="192"/>
      <c r="C41" s="192"/>
      <c r="D41" s="192"/>
      <c r="E41" s="218"/>
      <c r="F41" s="13" t="s">
        <v>119</v>
      </c>
      <c r="G41" s="13" t="s">
        <v>120</v>
      </c>
      <c r="H41" s="220"/>
      <c r="I41" s="14"/>
      <c r="J41" s="15">
        <v>1</v>
      </c>
      <c r="K41" s="15">
        <v>1</v>
      </c>
      <c r="L41" s="169">
        <v>1.1481950000000001</v>
      </c>
      <c r="M41" s="170">
        <v>1.1481950000000001</v>
      </c>
      <c r="N41" s="23"/>
      <c r="O41" s="15">
        <v>1</v>
      </c>
      <c r="P41" s="15">
        <v>0</v>
      </c>
      <c r="Q41" s="29">
        <f>711330074/L1</f>
        <v>711.33007399999997</v>
      </c>
      <c r="R41" s="29"/>
      <c r="S41" s="101"/>
      <c r="T41" s="104">
        <v>1</v>
      </c>
      <c r="U41" s="104">
        <v>0</v>
      </c>
      <c r="V41" s="29">
        <f>711330074/L1</f>
        <v>711.33007399999997</v>
      </c>
      <c r="W41" s="107"/>
      <c r="X41" s="102"/>
      <c r="Y41" s="104">
        <v>1</v>
      </c>
      <c r="Z41" s="104">
        <v>0</v>
      </c>
      <c r="AA41" s="105">
        <f>1066995111/L1</f>
        <v>1066.995111</v>
      </c>
      <c r="AB41" s="107"/>
      <c r="AC41" s="102"/>
      <c r="AD41" s="91">
        <v>0</v>
      </c>
      <c r="AE41" s="91">
        <v>0</v>
      </c>
      <c r="AF41" s="105">
        <v>0</v>
      </c>
      <c r="AG41" s="107"/>
      <c r="AH41" s="101"/>
      <c r="AI41" s="91">
        <f>J41+O41+T41+Y41+AD41</f>
        <v>4</v>
      </c>
      <c r="AJ41" s="91">
        <f t="shared" ref="AJ41:AJ42" si="13">K41+P41+U41+Z41+AE41</f>
        <v>1</v>
      </c>
      <c r="AK41" s="62">
        <f t="shared" ref="AK41:AK42" si="14">L41+Q41+V41+AA41+AF41</f>
        <v>2490.8034539999999</v>
      </c>
      <c r="AL41" s="62">
        <f t="shared" ref="AL41:AL42" si="15">M41+R41+W41+AB41+AG41</f>
        <v>1.1481950000000001</v>
      </c>
    </row>
    <row r="42" spans="1:39" ht="43.5" customHeight="1" x14ac:dyDescent="0.25">
      <c r="A42" s="214"/>
      <c r="B42" s="192"/>
      <c r="C42" s="192"/>
      <c r="D42" s="192"/>
      <c r="E42" s="218"/>
      <c r="F42" s="13" t="s">
        <v>121</v>
      </c>
      <c r="G42" s="13" t="s">
        <v>122</v>
      </c>
      <c r="H42" s="220"/>
      <c r="I42" s="14"/>
      <c r="J42" s="15">
        <v>1</v>
      </c>
      <c r="K42" s="15">
        <v>1</v>
      </c>
      <c r="L42" s="161">
        <v>3933.2635260000002</v>
      </c>
      <c r="M42" s="29">
        <v>3919.824286</v>
      </c>
      <c r="N42" s="23"/>
      <c r="O42" s="15">
        <v>1</v>
      </c>
      <c r="P42" s="15">
        <v>0</v>
      </c>
      <c r="Q42" s="29">
        <f>834198124/L1</f>
        <v>834.19812400000001</v>
      </c>
      <c r="R42" s="29"/>
      <c r="S42" s="101"/>
      <c r="T42" s="104">
        <v>0</v>
      </c>
      <c r="U42" s="104">
        <v>0</v>
      </c>
      <c r="V42" s="105">
        <v>0</v>
      </c>
      <c r="W42" s="105"/>
      <c r="X42" s="102"/>
      <c r="Y42" s="104">
        <v>0</v>
      </c>
      <c r="Z42" s="104">
        <v>0</v>
      </c>
      <c r="AA42" s="105">
        <v>0</v>
      </c>
      <c r="AB42" s="105"/>
      <c r="AC42" s="102"/>
      <c r="AD42" s="91">
        <v>0</v>
      </c>
      <c r="AE42" s="91">
        <v>0</v>
      </c>
      <c r="AF42" s="105">
        <v>0</v>
      </c>
      <c r="AG42" s="105"/>
      <c r="AH42" s="101"/>
      <c r="AI42" s="91">
        <f>J42+O42+T42+Y42+AD42</f>
        <v>2</v>
      </c>
      <c r="AJ42" s="91">
        <f t="shared" si="13"/>
        <v>1</v>
      </c>
      <c r="AK42" s="62">
        <f t="shared" si="14"/>
        <v>4767.4616500000002</v>
      </c>
      <c r="AL42" s="62">
        <f t="shared" si="15"/>
        <v>3919.824286</v>
      </c>
      <c r="AM42" s="100"/>
    </row>
    <row r="43" spans="1:39" s="6" customFormat="1" ht="15.75" x14ac:dyDescent="0.25">
      <c r="A43" s="17"/>
      <c r="B43" s="119" t="s">
        <v>103</v>
      </c>
      <c r="C43" s="119"/>
      <c r="D43" s="119"/>
      <c r="E43" s="119"/>
      <c r="F43" s="39"/>
      <c r="G43" s="39"/>
      <c r="H43" s="39"/>
      <c r="I43" s="40"/>
      <c r="J43" s="41"/>
      <c r="K43" s="41"/>
      <c r="L43" s="162">
        <f>SUM(L39:L42)</f>
        <v>6420.3222070000011</v>
      </c>
      <c r="M43" s="42">
        <f>SUM(M39:M42)</f>
        <v>6383.6099850000001</v>
      </c>
      <c r="N43" s="51"/>
      <c r="O43" s="41"/>
      <c r="P43" s="41"/>
      <c r="Q43" s="42">
        <f>SUM(Q39:Q42)</f>
        <v>5320.7859289999997</v>
      </c>
      <c r="R43" s="42">
        <f>SUM(R39:R42)</f>
        <v>0</v>
      </c>
      <c r="T43" s="41"/>
      <c r="U43" s="41"/>
      <c r="V43" s="42">
        <f>SUM(V39:V42)</f>
        <v>4486.5878050000001</v>
      </c>
      <c r="W43" s="42">
        <f>SUM(W39:W42)</f>
        <v>0</v>
      </c>
      <c r="Y43" s="41"/>
      <c r="Z43" s="41"/>
      <c r="AA43" s="42">
        <f>SUM(AA39:AA42)</f>
        <v>4842.2528419999999</v>
      </c>
      <c r="AB43" s="42">
        <f>SUM(AB39:AB42)</f>
        <v>0</v>
      </c>
      <c r="AC43" s="113"/>
      <c r="AD43" s="41"/>
      <c r="AE43" s="42"/>
      <c r="AF43" s="42">
        <f>SUM(AF39:AF42)</f>
        <v>1887.6288649999999</v>
      </c>
      <c r="AG43" s="42">
        <f>SUM(AG39:AG42)</f>
        <v>0</v>
      </c>
      <c r="AI43" s="97"/>
      <c r="AJ43" s="97"/>
      <c r="AK43" s="64">
        <f>SUM(AK39:AK42)</f>
        <v>22957.577648000002</v>
      </c>
      <c r="AL43" s="64">
        <f>SUM(AL39:AL42)</f>
        <v>6383.6099850000001</v>
      </c>
      <c r="AM43" s="99"/>
    </row>
    <row r="45" spans="1:39" s="5" customFormat="1" ht="15.75" customHeight="1" x14ac:dyDescent="0.2">
      <c r="A45" s="221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95"/>
    </row>
    <row r="46" spans="1:39" s="3" customFormat="1" ht="12.75" x14ac:dyDescent="0.2">
      <c r="A46" s="141"/>
      <c r="B46" s="4"/>
      <c r="C46" s="4"/>
      <c r="D46" s="4"/>
      <c r="E46" s="4"/>
      <c r="F46" s="4"/>
      <c r="G46" s="4"/>
      <c r="H46" s="4"/>
      <c r="I46" s="2"/>
      <c r="J46" s="141"/>
      <c r="K46" s="2"/>
      <c r="L46" s="157"/>
      <c r="M46" s="2"/>
      <c r="N46" s="2"/>
      <c r="O46" s="2"/>
      <c r="P46" s="2"/>
      <c r="Q46" s="2"/>
      <c r="R46" s="2"/>
      <c r="T46" s="103"/>
      <c r="U46" s="103"/>
      <c r="V46" s="103"/>
      <c r="W46" s="103"/>
      <c r="Y46" s="103"/>
      <c r="Z46" s="103"/>
      <c r="AA46" s="103"/>
      <c r="AB46" s="103"/>
      <c r="AD46" s="2"/>
      <c r="AE46" s="2"/>
      <c r="AF46" s="103"/>
      <c r="AG46" s="103"/>
      <c r="AI46" s="110"/>
      <c r="AJ46" s="110"/>
      <c r="AK46" s="110"/>
      <c r="AL46" s="111"/>
      <c r="AM46" s="94"/>
    </row>
    <row r="47" spans="1:39" s="172" customFormat="1" x14ac:dyDescent="0.25">
      <c r="A47" s="216" t="s">
        <v>93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171"/>
    </row>
    <row r="48" spans="1:39" s="7" customFormat="1" x14ac:dyDescent="0.25">
      <c r="A48" s="173">
        <v>2</v>
      </c>
      <c r="B48" s="174" t="s">
        <v>94</v>
      </c>
      <c r="C48" s="224" t="s">
        <v>164</v>
      </c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96"/>
    </row>
    <row r="49" spans="1:39" s="7" customFormat="1" x14ac:dyDescent="0.25">
      <c r="A49" s="55">
        <v>15</v>
      </c>
      <c r="B49" s="54" t="s">
        <v>158</v>
      </c>
      <c r="C49" s="224" t="s">
        <v>165</v>
      </c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96"/>
    </row>
    <row r="50" spans="1:39" s="7" customFormat="1" x14ac:dyDescent="0.25">
      <c r="A50" s="55">
        <v>29</v>
      </c>
      <c r="B50" s="54" t="s">
        <v>95</v>
      </c>
      <c r="C50" s="224" t="s">
        <v>166</v>
      </c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96"/>
    </row>
    <row r="51" spans="1:39" s="7" customFormat="1" ht="30" x14ac:dyDescent="0.25">
      <c r="A51" s="55">
        <v>3</v>
      </c>
      <c r="B51" s="175" t="s">
        <v>98</v>
      </c>
      <c r="C51" s="224" t="s">
        <v>114</v>
      </c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96"/>
    </row>
    <row r="53" spans="1:39" s="11" customFormat="1" ht="27" customHeight="1" x14ac:dyDescent="0.25">
      <c r="A53" s="207" t="s">
        <v>2</v>
      </c>
      <c r="B53" s="182" t="s">
        <v>3</v>
      </c>
      <c r="C53" s="225" t="s">
        <v>87</v>
      </c>
      <c r="D53" s="182" t="s">
        <v>67</v>
      </c>
      <c r="E53" s="225" t="s">
        <v>172</v>
      </c>
      <c r="F53" s="204" t="s">
        <v>101</v>
      </c>
      <c r="G53" s="227" t="s">
        <v>90</v>
      </c>
      <c r="H53" s="177" t="s">
        <v>173</v>
      </c>
      <c r="I53" s="10"/>
      <c r="J53" s="177">
        <v>2020</v>
      </c>
      <c r="K53" s="177"/>
      <c r="L53" s="177"/>
      <c r="M53" s="177"/>
      <c r="N53" s="10"/>
      <c r="O53" s="177">
        <v>2021</v>
      </c>
      <c r="P53" s="177"/>
      <c r="Q53" s="177"/>
      <c r="R53" s="177"/>
      <c r="T53" s="177">
        <v>2022</v>
      </c>
      <c r="U53" s="177"/>
      <c r="V53" s="177"/>
      <c r="W53" s="177"/>
      <c r="Y53" s="177">
        <v>2023</v>
      </c>
      <c r="Z53" s="177"/>
      <c r="AA53" s="177"/>
      <c r="AB53" s="177"/>
      <c r="AD53" s="178">
        <v>2024</v>
      </c>
      <c r="AE53" s="179"/>
      <c r="AF53" s="179"/>
      <c r="AG53" s="179"/>
      <c r="AI53" s="223" t="s">
        <v>102</v>
      </c>
      <c r="AJ53" s="223"/>
      <c r="AK53" s="223"/>
      <c r="AL53" s="223"/>
      <c r="AM53" s="99"/>
    </row>
    <row r="54" spans="1:39" s="11" customFormat="1" ht="16.5" customHeight="1" x14ac:dyDescent="0.25">
      <c r="A54" s="208"/>
      <c r="B54" s="183"/>
      <c r="C54" s="205"/>
      <c r="D54" s="183"/>
      <c r="E54" s="205"/>
      <c r="F54" s="205"/>
      <c r="G54" s="227"/>
      <c r="H54" s="177"/>
      <c r="I54" s="10"/>
      <c r="J54" s="176" t="s">
        <v>4</v>
      </c>
      <c r="K54" s="176"/>
      <c r="L54" s="176" t="s">
        <v>61</v>
      </c>
      <c r="M54" s="176"/>
      <c r="N54" s="10"/>
      <c r="O54" s="176" t="s">
        <v>6</v>
      </c>
      <c r="P54" s="176"/>
      <c r="Q54" s="176" t="s">
        <v>8</v>
      </c>
      <c r="R54" s="176"/>
      <c r="S54" s="10"/>
      <c r="T54" s="176" t="s">
        <v>7</v>
      </c>
      <c r="U54" s="176"/>
      <c r="V54" s="176" t="s">
        <v>8</v>
      </c>
      <c r="W54" s="176"/>
      <c r="Y54" s="176" t="s">
        <v>7</v>
      </c>
      <c r="Z54" s="176"/>
      <c r="AA54" s="176" t="s">
        <v>8</v>
      </c>
      <c r="AB54" s="176"/>
      <c r="AD54" s="176" t="s">
        <v>7</v>
      </c>
      <c r="AE54" s="176"/>
      <c r="AF54" s="176" t="s">
        <v>8</v>
      </c>
      <c r="AG54" s="176"/>
      <c r="AI54" s="180" t="s">
        <v>4</v>
      </c>
      <c r="AJ54" s="180" t="s">
        <v>66</v>
      </c>
      <c r="AK54" s="180" t="s">
        <v>8</v>
      </c>
      <c r="AL54" s="180" t="s">
        <v>5</v>
      </c>
      <c r="AM54" s="99"/>
    </row>
    <row r="55" spans="1:39" s="11" customFormat="1" ht="33" x14ac:dyDescent="0.25">
      <c r="A55" s="209"/>
      <c r="B55" s="184"/>
      <c r="C55" s="226"/>
      <c r="D55" s="184"/>
      <c r="E55" s="226"/>
      <c r="F55" s="206"/>
      <c r="G55" s="227"/>
      <c r="H55" s="177"/>
      <c r="I55" s="12"/>
      <c r="J55" s="155" t="s">
        <v>59</v>
      </c>
      <c r="K55" s="117" t="s">
        <v>60</v>
      </c>
      <c r="L55" s="159" t="s">
        <v>64</v>
      </c>
      <c r="M55" s="117" t="s">
        <v>63</v>
      </c>
      <c r="N55" s="12"/>
      <c r="O55" s="61" t="s">
        <v>59</v>
      </c>
      <c r="P55" s="117" t="s">
        <v>60</v>
      </c>
      <c r="Q55" s="61" t="s">
        <v>62</v>
      </c>
      <c r="R55" s="117" t="s">
        <v>63</v>
      </c>
      <c r="S55" s="10"/>
      <c r="T55" s="61" t="s">
        <v>59</v>
      </c>
      <c r="U55" s="117" t="s">
        <v>60</v>
      </c>
      <c r="V55" s="117" t="s">
        <v>62</v>
      </c>
      <c r="W55" s="117" t="s">
        <v>63</v>
      </c>
      <c r="Y55" s="117" t="s">
        <v>59</v>
      </c>
      <c r="Z55" s="117" t="s">
        <v>60</v>
      </c>
      <c r="AA55" s="117" t="s">
        <v>64</v>
      </c>
      <c r="AB55" s="117" t="s">
        <v>63</v>
      </c>
      <c r="AD55" s="117" t="s">
        <v>59</v>
      </c>
      <c r="AE55" s="117" t="s">
        <v>60</v>
      </c>
      <c r="AF55" s="117" t="s">
        <v>64</v>
      </c>
      <c r="AG55" s="117" t="s">
        <v>63</v>
      </c>
      <c r="AI55" s="181"/>
      <c r="AJ55" s="181"/>
      <c r="AK55" s="181"/>
      <c r="AL55" s="181"/>
      <c r="AM55" s="99"/>
    </row>
    <row r="56" spans="1:39" ht="75.75" customHeight="1" x14ac:dyDescent="0.25">
      <c r="A56" s="213" t="s">
        <v>123</v>
      </c>
      <c r="B56" s="185" t="s">
        <v>125</v>
      </c>
      <c r="C56" s="185" t="s">
        <v>124</v>
      </c>
      <c r="D56" s="185" t="s">
        <v>154</v>
      </c>
      <c r="E56" s="217" t="str">
        <f>C49</f>
        <v xml:space="preserve">Intervenir integralmente áreas estratégicas de Bogotá teniendo en cuenta las dinámicas patrimoniales, ambientales, sociales y culturales  
</v>
      </c>
      <c r="F56" s="139" t="s">
        <v>126</v>
      </c>
      <c r="G56" s="139" t="s">
        <v>127</v>
      </c>
      <c r="H56" s="219" t="str">
        <f>C51</f>
        <v>Sistema Distrital de cuidado</v>
      </c>
      <c r="I56" s="14"/>
      <c r="J56" s="128">
        <v>174</v>
      </c>
      <c r="K56" s="128">
        <v>410</v>
      </c>
      <c r="L56" s="160"/>
      <c r="M56" s="129"/>
      <c r="N56" s="130"/>
      <c r="O56" s="145">
        <v>431</v>
      </c>
      <c r="P56" s="145">
        <v>0</v>
      </c>
      <c r="Q56" s="129"/>
      <c r="R56" s="129"/>
      <c r="S56" s="132"/>
      <c r="T56" s="146">
        <v>764</v>
      </c>
      <c r="U56" s="146">
        <v>0</v>
      </c>
      <c r="V56" s="134"/>
      <c r="W56" s="135"/>
      <c r="X56" s="136"/>
      <c r="Y56" s="146">
        <v>446</v>
      </c>
      <c r="Z56" s="146">
        <v>0</v>
      </c>
      <c r="AA56" s="134"/>
      <c r="AB56" s="135"/>
      <c r="AC56" s="136"/>
      <c r="AD56" s="147">
        <v>335</v>
      </c>
      <c r="AE56" s="147">
        <v>0</v>
      </c>
      <c r="AF56" s="134"/>
      <c r="AG56" s="135"/>
      <c r="AH56" s="132"/>
      <c r="AI56" s="147">
        <f>J56+O56+T56+Y56+AD56</f>
        <v>2150</v>
      </c>
      <c r="AJ56" s="147">
        <f>K56+P56+U56+Z56+AE56</f>
        <v>410</v>
      </c>
      <c r="AK56" s="138">
        <f>L56+Q56+V56+AA56+AF56</f>
        <v>0</v>
      </c>
      <c r="AL56" s="138">
        <f>M56+R56+W56+AB56+AG56</f>
        <v>0</v>
      </c>
      <c r="AM56" s="100"/>
    </row>
    <row r="57" spans="1:39" ht="71.25" customHeight="1" x14ac:dyDescent="0.25">
      <c r="A57" s="214"/>
      <c r="B57" s="192"/>
      <c r="C57" s="192"/>
      <c r="D57" s="192"/>
      <c r="E57" s="218"/>
      <c r="F57" s="13" t="s">
        <v>128</v>
      </c>
      <c r="G57" s="13" t="s">
        <v>129</v>
      </c>
      <c r="H57" s="220"/>
      <c r="I57" s="14"/>
      <c r="J57" s="15">
        <v>54</v>
      </c>
      <c r="K57" s="91">
        <v>55</v>
      </c>
      <c r="L57" s="161">
        <v>5071.6473960000003</v>
      </c>
      <c r="M57" s="29">
        <v>4319.8978859999997</v>
      </c>
      <c r="N57" s="23"/>
      <c r="O57" s="15">
        <v>546</v>
      </c>
      <c r="P57" s="15">
        <v>0</v>
      </c>
      <c r="Q57" s="29">
        <f>17015184000/L1</f>
        <v>17015.184000000001</v>
      </c>
      <c r="R57" s="29"/>
      <c r="S57" s="101"/>
      <c r="T57" s="104">
        <v>380</v>
      </c>
      <c r="U57" s="114">
        <v>0</v>
      </c>
      <c r="V57" s="105">
        <f>37500003788/L1</f>
        <v>37500.003788000002</v>
      </c>
      <c r="W57" s="106"/>
      <c r="X57" s="102"/>
      <c r="Y57" s="104">
        <v>121</v>
      </c>
      <c r="Z57" s="114">
        <v>0</v>
      </c>
      <c r="AA57" s="105">
        <f>18819067508/L1</f>
        <v>18819.067508</v>
      </c>
      <c r="AB57" s="106"/>
      <c r="AC57" s="102"/>
      <c r="AD57" s="91">
        <v>61</v>
      </c>
      <c r="AE57" s="91">
        <v>0</v>
      </c>
      <c r="AF57" s="105">
        <f>10668172992/L1</f>
        <v>10668.172992</v>
      </c>
      <c r="AG57" s="106"/>
      <c r="AH57" s="101"/>
      <c r="AI57" s="91">
        <f>J57+O57+T57+Y57+AD57</f>
        <v>1162</v>
      </c>
      <c r="AJ57" s="91">
        <f t="shared" ref="AJ57:AJ59" si="16">K57+P57+U57+Z57+AE57</f>
        <v>55</v>
      </c>
      <c r="AK57" s="62">
        <f t="shared" ref="AK57:AK59" si="17">L57+Q57+V57+AA57+AF57</f>
        <v>89074.07568400001</v>
      </c>
      <c r="AL57" s="62">
        <f t="shared" ref="AL57:AL59" si="18">M57+R57+W57+AB57+AG57</f>
        <v>4319.8978859999997</v>
      </c>
      <c r="AM57" s="100"/>
    </row>
    <row r="58" spans="1:39" ht="66.75" customHeight="1" x14ac:dyDescent="0.25">
      <c r="A58" s="214"/>
      <c r="B58" s="192"/>
      <c r="C58" s="192"/>
      <c r="D58" s="192"/>
      <c r="E58" s="218"/>
      <c r="F58" s="13" t="s">
        <v>130</v>
      </c>
      <c r="G58" s="13" t="s">
        <v>131</v>
      </c>
      <c r="H58" s="220"/>
      <c r="I58" s="14"/>
      <c r="J58" s="15">
        <v>28</v>
      </c>
      <c r="K58" s="15">
        <v>27</v>
      </c>
      <c r="L58" s="161">
        <v>2969.3287610000002</v>
      </c>
      <c r="M58" s="29">
        <v>2928.9973829999999</v>
      </c>
      <c r="N58" s="23"/>
      <c r="O58" s="15">
        <v>30</v>
      </c>
      <c r="P58" s="15">
        <v>0</v>
      </c>
      <c r="Q58" s="29">
        <f>1977936000/L1</f>
        <v>1977.9359999999999</v>
      </c>
      <c r="R58" s="29"/>
      <c r="S58" s="101"/>
      <c r="T58" s="104">
        <v>30</v>
      </c>
      <c r="U58" s="104">
        <v>0</v>
      </c>
      <c r="V58" s="105">
        <f>1137026179/L1</f>
        <v>1137.026179</v>
      </c>
      <c r="W58" s="107"/>
      <c r="X58" s="102"/>
      <c r="Y58" s="104">
        <v>30</v>
      </c>
      <c r="Z58" s="104">
        <v>0</v>
      </c>
      <c r="AA58" s="105">
        <f>2011560186/L1</f>
        <v>2011.5601859999999</v>
      </c>
      <c r="AB58" s="107"/>
      <c r="AC58" s="102"/>
      <c r="AD58" s="91">
        <v>13</v>
      </c>
      <c r="AE58" s="91">
        <v>0</v>
      </c>
      <c r="AF58" s="105">
        <f>1040287130/L1</f>
        <v>1040.2871299999999</v>
      </c>
      <c r="AG58" s="107"/>
      <c r="AH58" s="101"/>
      <c r="AI58" s="91">
        <f>J58+O58+T58+Y58+AD58</f>
        <v>131</v>
      </c>
      <c r="AJ58" s="91">
        <f t="shared" si="16"/>
        <v>27</v>
      </c>
      <c r="AK58" s="62">
        <f t="shared" si="17"/>
        <v>9136.1382560000002</v>
      </c>
      <c r="AL58" s="62">
        <f t="shared" si="18"/>
        <v>2928.9973829999999</v>
      </c>
    </row>
    <row r="59" spans="1:39" ht="43.5" customHeight="1" x14ac:dyDescent="0.25">
      <c r="A59" s="214"/>
      <c r="B59" s="192"/>
      <c r="C59" s="192"/>
      <c r="D59" s="192"/>
      <c r="E59" s="218"/>
      <c r="F59" s="13" t="s">
        <v>132</v>
      </c>
      <c r="G59" s="13" t="s">
        <v>133</v>
      </c>
      <c r="H59" s="220"/>
      <c r="I59" s="14"/>
      <c r="J59" s="15">
        <v>1497</v>
      </c>
      <c r="K59" s="15">
        <v>1484</v>
      </c>
      <c r="L59" s="161">
        <v>3667.6184499999999</v>
      </c>
      <c r="M59" s="29">
        <v>3203.0383700000002</v>
      </c>
      <c r="N59" s="23"/>
      <c r="O59" s="15">
        <v>2043</v>
      </c>
      <c r="P59" s="15">
        <v>0</v>
      </c>
      <c r="Q59" s="29">
        <f>5602403000/L1</f>
        <v>5602.4030000000002</v>
      </c>
      <c r="R59" s="29"/>
      <c r="S59" s="101"/>
      <c r="T59" s="104">
        <v>2385</v>
      </c>
      <c r="U59" s="104">
        <v>0</v>
      </c>
      <c r="V59" s="105">
        <f>5905722464/L1</f>
        <v>5905.7224640000004</v>
      </c>
      <c r="W59" s="105"/>
      <c r="X59" s="102"/>
      <c r="Y59" s="104">
        <v>2495</v>
      </c>
      <c r="Z59" s="104">
        <v>0</v>
      </c>
      <c r="AA59" s="105">
        <f>3676932663/L1</f>
        <v>3676.932663</v>
      </c>
      <c r="AB59" s="105"/>
      <c r="AC59" s="102"/>
      <c r="AD59" s="91">
        <v>2550</v>
      </c>
      <c r="AE59" s="91">
        <v>0</v>
      </c>
      <c r="AF59" s="105">
        <f>822109483/L1</f>
        <v>822.10948299999995</v>
      </c>
      <c r="AG59" s="105"/>
      <c r="AH59" s="101"/>
      <c r="AI59" s="91">
        <f>AD59</f>
        <v>2550</v>
      </c>
      <c r="AJ59" s="91">
        <f t="shared" si="16"/>
        <v>1484</v>
      </c>
      <c r="AK59" s="62">
        <f t="shared" si="17"/>
        <v>19674.786060000002</v>
      </c>
      <c r="AL59" s="62">
        <f t="shared" si="18"/>
        <v>3203.0383700000002</v>
      </c>
      <c r="AM59" s="100"/>
    </row>
    <row r="60" spans="1:39" s="6" customFormat="1" ht="15.75" x14ac:dyDescent="0.25">
      <c r="A60" s="17"/>
      <c r="B60" s="119" t="s">
        <v>103</v>
      </c>
      <c r="C60" s="119"/>
      <c r="D60" s="119"/>
      <c r="E60" s="119"/>
      <c r="F60" s="39"/>
      <c r="G60" s="39"/>
      <c r="H60" s="39"/>
      <c r="I60" s="40"/>
      <c r="J60" s="41"/>
      <c r="K60" s="41"/>
      <c r="L60" s="162">
        <f>SUM(L56:L59)</f>
        <v>11708.594607000001</v>
      </c>
      <c r="M60" s="42">
        <f>SUM(M56:M59)</f>
        <v>10451.933638999999</v>
      </c>
      <c r="N60" s="51"/>
      <c r="O60" s="41"/>
      <c r="P60" s="41"/>
      <c r="Q60" s="42">
        <f>SUM(Q56:Q59)</f>
        <v>24595.523000000001</v>
      </c>
      <c r="R60" s="42">
        <f>SUM(R56:R59)</f>
        <v>0</v>
      </c>
      <c r="T60" s="41"/>
      <c r="U60" s="41"/>
      <c r="V60" s="42">
        <f>SUM(V56:V59)</f>
        <v>44542.752431000001</v>
      </c>
      <c r="W60" s="42">
        <f>SUM(W56:W59)</f>
        <v>0</v>
      </c>
      <c r="Y60" s="41"/>
      <c r="Z60" s="41"/>
      <c r="AA60" s="42">
        <f>SUM(AA56:AA59)</f>
        <v>24507.560356999998</v>
      </c>
      <c r="AB60" s="42">
        <f>SUM(AB56:AB59)</f>
        <v>0</v>
      </c>
      <c r="AC60" s="113"/>
      <c r="AD60" s="41"/>
      <c r="AE60" s="42"/>
      <c r="AF60" s="42">
        <f>SUM(AF56:AF59)</f>
        <v>12530.569605000001</v>
      </c>
      <c r="AG60" s="42">
        <f>SUM(AG56:AG59)</f>
        <v>0</v>
      </c>
      <c r="AI60" s="97"/>
      <c r="AJ60" s="97"/>
      <c r="AK60" s="64">
        <f>SUM(AK56:AK59)</f>
        <v>117885.00000000001</v>
      </c>
      <c r="AL60" s="64">
        <f>SUM(AL56:AL59)</f>
        <v>10451.933638999999</v>
      </c>
      <c r="AM60" s="99"/>
    </row>
    <row r="62" spans="1:39" s="5" customFormat="1" ht="15.75" customHeight="1" x14ac:dyDescent="0.2">
      <c r="A62" s="221"/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  <c r="AM62" s="95"/>
    </row>
    <row r="63" spans="1:39" s="3" customFormat="1" ht="12.75" x14ac:dyDescent="0.2">
      <c r="A63" s="141"/>
      <c r="B63" s="4"/>
      <c r="C63" s="4"/>
      <c r="D63" s="4"/>
      <c r="E63" s="4"/>
      <c r="F63" s="4"/>
      <c r="G63" s="4"/>
      <c r="H63" s="4"/>
      <c r="I63" s="2"/>
      <c r="J63" s="141"/>
      <c r="K63" s="2"/>
      <c r="L63" s="157"/>
      <c r="M63" s="2"/>
      <c r="N63" s="2"/>
      <c r="O63" s="2"/>
      <c r="P63" s="2"/>
      <c r="Q63" s="2"/>
      <c r="R63" s="2"/>
      <c r="T63" s="103"/>
      <c r="U63" s="103"/>
      <c r="V63" s="103"/>
      <c r="W63" s="103"/>
      <c r="Y63" s="103"/>
      <c r="Z63" s="103"/>
      <c r="AA63" s="103"/>
      <c r="AB63" s="103"/>
      <c r="AD63" s="2"/>
      <c r="AE63" s="2"/>
      <c r="AF63" s="103"/>
      <c r="AG63" s="103"/>
      <c r="AI63" s="110"/>
      <c r="AJ63" s="110"/>
      <c r="AK63" s="110"/>
      <c r="AL63" s="111"/>
      <c r="AM63" s="94"/>
    </row>
    <row r="64" spans="1:39" s="172" customFormat="1" x14ac:dyDescent="0.25">
      <c r="A64" s="216" t="s">
        <v>93</v>
      </c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216"/>
      <c r="AK64" s="216"/>
      <c r="AL64" s="216"/>
      <c r="AM64" s="171"/>
    </row>
    <row r="65" spans="1:39" x14ac:dyDescent="0.25">
      <c r="A65" s="143">
        <v>1</v>
      </c>
      <c r="B65" s="123" t="s">
        <v>94</v>
      </c>
      <c r="C65" s="222" t="s">
        <v>113</v>
      </c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</row>
    <row r="66" spans="1:39" x14ac:dyDescent="0.25">
      <c r="A66" s="142">
        <v>8</v>
      </c>
      <c r="B66" s="6" t="s">
        <v>158</v>
      </c>
      <c r="C66" s="222" t="s">
        <v>159</v>
      </c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</row>
    <row r="67" spans="1:39" x14ac:dyDescent="0.25">
      <c r="A67" s="142">
        <v>19</v>
      </c>
      <c r="B67" s="6" t="s">
        <v>95</v>
      </c>
      <c r="C67" s="222" t="s">
        <v>157</v>
      </c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</row>
    <row r="68" spans="1:39" ht="30" x14ac:dyDescent="0.25">
      <c r="A68" s="142">
        <v>3</v>
      </c>
      <c r="B68" s="124" t="s">
        <v>98</v>
      </c>
      <c r="C68" s="222" t="s">
        <v>114</v>
      </c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</row>
    <row r="70" spans="1:39" s="11" customFormat="1" ht="27" customHeight="1" x14ac:dyDescent="0.25">
      <c r="A70" s="207" t="s">
        <v>2</v>
      </c>
      <c r="B70" s="182" t="s">
        <v>3</v>
      </c>
      <c r="C70" s="225" t="s">
        <v>87</v>
      </c>
      <c r="D70" s="182" t="s">
        <v>67</v>
      </c>
      <c r="E70" s="225" t="s">
        <v>172</v>
      </c>
      <c r="F70" s="204" t="s">
        <v>101</v>
      </c>
      <c r="G70" s="227" t="s">
        <v>90</v>
      </c>
      <c r="H70" s="177" t="s">
        <v>173</v>
      </c>
      <c r="I70" s="10"/>
      <c r="J70" s="177">
        <v>2020</v>
      </c>
      <c r="K70" s="177"/>
      <c r="L70" s="177"/>
      <c r="M70" s="177"/>
      <c r="N70" s="10"/>
      <c r="O70" s="177">
        <v>2021</v>
      </c>
      <c r="P70" s="177"/>
      <c r="Q70" s="177"/>
      <c r="R70" s="177"/>
      <c r="T70" s="177">
        <v>2022</v>
      </c>
      <c r="U70" s="177"/>
      <c r="V70" s="177"/>
      <c r="W70" s="177"/>
      <c r="Y70" s="177">
        <v>2023</v>
      </c>
      <c r="Z70" s="177"/>
      <c r="AA70" s="177"/>
      <c r="AB70" s="177"/>
      <c r="AD70" s="178">
        <v>2024</v>
      </c>
      <c r="AE70" s="179"/>
      <c r="AF70" s="179"/>
      <c r="AG70" s="179"/>
      <c r="AI70" s="223" t="s">
        <v>102</v>
      </c>
      <c r="AJ70" s="223"/>
      <c r="AK70" s="223"/>
      <c r="AL70" s="223"/>
      <c r="AM70" s="99"/>
    </row>
    <row r="71" spans="1:39" s="11" customFormat="1" ht="16.5" customHeight="1" x14ac:dyDescent="0.25">
      <c r="A71" s="208"/>
      <c r="B71" s="183"/>
      <c r="C71" s="205"/>
      <c r="D71" s="183"/>
      <c r="E71" s="205"/>
      <c r="F71" s="205"/>
      <c r="G71" s="227"/>
      <c r="H71" s="177"/>
      <c r="I71" s="10"/>
      <c r="J71" s="176" t="s">
        <v>4</v>
      </c>
      <c r="K71" s="176"/>
      <c r="L71" s="176" t="s">
        <v>61</v>
      </c>
      <c r="M71" s="176"/>
      <c r="N71" s="10"/>
      <c r="O71" s="176" t="s">
        <v>6</v>
      </c>
      <c r="P71" s="176"/>
      <c r="Q71" s="176" t="s">
        <v>8</v>
      </c>
      <c r="R71" s="176"/>
      <c r="S71" s="10"/>
      <c r="T71" s="176" t="s">
        <v>7</v>
      </c>
      <c r="U71" s="176"/>
      <c r="V71" s="176" t="s">
        <v>8</v>
      </c>
      <c r="W71" s="176"/>
      <c r="Y71" s="176" t="s">
        <v>7</v>
      </c>
      <c r="Z71" s="176"/>
      <c r="AA71" s="176" t="s">
        <v>8</v>
      </c>
      <c r="AB71" s="176"/>
      <c r="AD71" s="176" t="s">
        <v>7</v>
      </c>
      <c r="AE71" s="176"/>
      <c r="AF71" s="176" t="s">
        <v>8</v>
      </c>
      <c r="AG71" s="176"/>
      <c r="AI71" s="180" t="s">
        <v>4</v>
      </c>
      <c r="AJ71" s="180" t="s">
        <v>66</v>
      </c>
      <c r="AK71" s="180" t="s">
        <v>8</v>
      </c>
      <c r="AL71" s="180" t="s">
        <v>5</v>
      </c>
      <c r="AM71" s="99"/>
    </row>
    <row r="72" spans="1:39" s="11" customFormat="1" ht="33" x14ac:dyDescent="0.25">
      <c r="A72" s="209"/>
      <c r="B72" s="184"/>
      <c r="C72" s="226"/>
      <c r="D72" s="184"/>
      <c r="E72" s="226"/>
      <c r="F72" s="206"/>
      <c r="G72" s="227"/>
      <c r="H72" s="177"/>
      <c r="I72" s="12"/>
      <c r="J72" s="155" t="s">
        <v>59</v>
      </c>
      <c r="K72" s="117" t="s">
        <v>60</v>
      </c>
      <c r="L72" s="159" t="s">
        <v>64</v>
      </c>
      <c r="M72" s="117" t="s">
        <v>63</v>
      </c>
      <c r="N72" s="12"/>
      <c r="O72" s="61" t="s">
        <v>59</v>
      </c>
      <c r="P72" s="117" t="s">
        <v>60</v>
      </c>
      <c r="Q72" s="61" t="s">
        <v>62</v>
      </c>
      <c r="R72" s="117" t="s">
        <v>63</v>
      </c>
      <c r="S72" s="10"/>
      <c r="T72" s="61" t="s">
        <v>59</v>
      </c>
      <c r="U72" s="117" t="s">
        <v>60</v>
      </c>
      <c r="V72" s="117" t="s">
        <v>62</v>
      </c>
      <c r="W72" s="117" t="s">
        <v>63</v>
      </c>
      <c r="Y72" s="117" t="s">
        <v>59</v>
      </c>
      <c r="Z72" s="117" t="s">
        <v>60</v>
      </c>
      <c r="AA72" s="117" t="s">
        <v>64</v>
      </c>
      <c r="AB72" s="117" t="s">
        <v>63</v>
      </c>
      <c r="AD72" s="117" t="s">
        <v>59</v>
      </c>
      <c r="AE72" s="117" t="s">
        <v>60</v>
      </c>
      <c r="AF72" s="117" t="s">
        <v>64</v>
      </c>
      <c r="AG72" s="117" t="s">
        <v>63</v>
      </c>
      <c r="AI72" s="181"/>
      <c r="AJ72" s="181"/>
      <c r="AK72" s="181"/>
      <c r="AL72" s="181"/>
      <c r="AM72" s="99"/>
    </row>
    <row r="73" spans="1:39" ht="75.75" customHeight="1" x14ac:dyDescent="0.25">
      <c r="A73" s="213" t="s">
        <v>134</v>
      </c>
      <c r="B73" s="185" t="s">
        <v>135</v>
      </c>
      <c r="C73" s="185" t="s">
        <v>88</v>
      </c>
      <c r="D73" s="185" t="s">
        <v>155</v>
      </c>
      <c r="E73" s="217" t="str">
        <f>C66</f>
        <v xml:space="preserve">Aumentar el acceso a vivienda digna, espacio público y equipamientos de la población vulnerable en suelo urbano y rural </v>
      </c>
      <c r="F73" s="139" t="s">
        <v>169</v>
      </c>
      <c r="G73" s="139" t="s">
        <v>177</v>
      </c>
      <c r="H73" s="219" t="str">
        <f>C68</f>
        <v>Sistema Distrital de cuidado</v>
      </c>
      <c r="I73" s="14"/>
      <c r="J73" s="149">
        <v>305.60000000000002</v>
      </c>
      <c r="K73" s="128">
        <v>17000</v>
      </c>
      <c r="L73" s="160"/>
      <c r="M73" s="129"/>
      <c r="N73" s="130"/>
      <c r="O73" s="145">
        <v>19694</v>
      </c>
      <c r="P73" s="145">
        <v>0</v>
      </c>
      <c r="Q73" s="129"/>
      <c r="R73" s="129"/>
      <c r="S73" s="132"/>
      <c r="T73" s="145">
        <v>22500</v>
      </c>
      <c r="U73" s="146">
        <v>0</v>
      </c>
      <c r="V73" s="134"/>
      <c r="W73" s="135"/>
      <c r="X73" s="136"/>
      <c r="Y73" s="146">
        <v>23750</v>
      </c>
      <c r="Z73" s="146">
        <v>0</v>
      </c>
      <c r="AA73" s="134"/>
      <c r="AB73" s="135"/>
      <c r="AC73" s="136"/>
      <c r="AD73" s="147">
        <v>23750</v>
      </c>
      <c r="AE73" s="147">
        <v>0</v>
      </c>
      <c r="AF73" s="134"/>
      <c r="AG73" s="135"/>
      <c r="AH73" s="132"/>
      <c r="AI73" s="147">
        <f>J73+O73+T73+Y73+AD73</f>
        <v>89999.6</v>
      </c>
      <c r="AJ73" s="147">
        <f>K73+P73+U73+Z73+AE73</f>
        <v>17000</v>
      </c>
      <c r="AK73" s="138">
        <f>L73+Q73+V73+AA73+AF73</f>
        <v>0</v>
      </c>
      <c r="AL73" s="138">
        <f>M73+R73+W73+AB73+AG73</f>
        <v>0</v>
      </c>
      <c r="AM73" s="100"/>
    </row>
    <row r="74" spans="1:39" ht="43.5" customHeight="1" x14ac:dyDescent="0.25">
      <c r="A74" s="214"/>
      <c r="B74" s="192"/>
      <c r="C74" s="192"/>
      <c r="D74" s="192"/>
      <c r="E74" s="218"/>
      <c r="F74" s="13" t="s">
        <v>176</v>
      </c>
      <c r="G74" s="13" t="s">
        <v>136</v>
      </c>
      <c r="H74" s="220"/>
      <c r="I74" s="14"/>
      <c r="J74" s="148">
        <v>17305.599999999999</v>
      </c>
      <c r="K74" s="108">
        <v>17000</v>
      </c>
      <c r="L74" s="163">
        <f>3602795429/L1</f>
        <v>3602.7954289999998</v>
      </c>
      <c r="M74" s="29">
        <v>3501.5279959999998</v>
      </c>
      <c r="N74" s="23"/>
      <c r="O74" s="168">
        <v>19694.400000000001</v>
      </c>
      <c r="P74" s="15">
        <v>0</v>
      </c>
      <c r="Q74" s="29">
        <f>61155919421/L1</f>
        <v>61155.919420999999</v>
      </c>
      <c r="R74" s="29"/>
      <c r="S74" s="101"/>
      <c r="T74" s="15">
        <v>22500</v>
      </c>
      <c r="U74" s="104">
        <v>0</v>
      </c>
      <c r="V74" s="105">
        <f>18764039550/L1</f>
        <v>18764.039550000001</v>
      </c>
      <c r="W74" s="106"/>
      <c r="X74" s="102"/>
      <c r="Y74" s="104">
        <v>23750</v>
      </c>
      <c r="Z74" s="104">
        <v>0</v>
      </c>
      <c r="AA74" s="105">
        <f>11175354970/L1</f>
        <v>11175.35497</v>
      </c>
      <c r="AB74" s="106"/>
      <c r="AC74" s="102"/>
      <c r="AD74" s="91">
        <v>23750</v>
      </c>
      <c r="AE74" s="91">
        <v>0</v>
      </c>
      <c r="AF74" s="105">
        <f>2304686059/L1</f>
        <v>2304.6860590000001</v>
      </c>
      <c r="AG74" s="106"/>
      <c r="AH74" s="101"/>
      <c r="AI74" s="91">
        <f>J74+O74+T74+Y74+AD74</f>
        <v>107000</v>
      </c>
      <c r="AJ74" s="91">
        <f>K74+P74+U74+Z74+AE74</f>
        <v>17000</v>
      </c>
      <c r="AK74" s="62">
        <f t="shared" ref="AK74:AK75" si="19">L74+Q74+V74+AA74+AF74</f>
        <v>97002.795429000005</v>
      </c>
      <c r="AL74" s="62">
        <f t="shared" ref="AL74:AL75" si="20">M74+R74+W74+AB74+AG74</f>
        <v>3501.5279959999998</v>
      </c>
      <c r="AM74" s="100"/>
    </row>
    <row r="75" spans="1:39" ht="30" x14ac:dyDescent="0.25">
      <c r="A75" s="214"/>
      <c r="B75" s="192"/>
      <c r="C75" s="192"/>
      <c r="D75" s="192"/>
      <c r="E75" s="218"/>
      <c r="F75" s="13" t="s">
        <v>137</v>
      </c>
      <c r="G75" s="13" t="s">
        <v>136</v>
      </c>
      <c r="H75" s="220"/>
      <c r="I75" s="14"/>
      <c r="J75" s="26">
        <v>1</v>
      </c>
      <c r="K75" s="150">
        <v>0.96699999999999997</v>
      </c>
      <c r="L75" s="161">
        <f>1600000000/L1</f>
        <v>1600</v>
      </c>
      <c r="M75" s="29">
        <v>1435.632384</v>
      </c>
      <c r="N75" s="23"/>
      <c r="O75" s="26">
        <v>1</v>
      </c>
      <c r="P75" s="26">
        <v>0</v>
      </c>
      <c r="Q75" s="29">
        <f>4000000000/L1</f>
        <v>4000</v>
      </c>
      <c r="R75" s="29"/>
      <c r="S75" s="101"/>
      <c r="T75" s="140">
        <v>1</v>
      </c>
      <c r="U75" s="125">
        <v>0</v>
      </c>
      <c r="V75" s="105">
        <f>4000000000/L1</f>
        <v>4000</v>
      </c>
      <c r="W75" s="106"/>
      <c r="X75" s="102"/>
      <c r="Y75" s="140">
        <v>1</v>
      </c>
      <c r="Z75" s="125">
        <v>0</v>
      </c>
      <c r="AA75" s="105">
        <f>3000000000/L1</f>
        <v>3000</v>
      </c>
      <c r="AB75" s="106"/>
      <c r="AC75" s="102"/>
      <c r="AD75" s="112">
        <v>1</v>
      </c>
      <c r="AE75" s="112">
        <v>0</v>
      </c>
      <c r="AF75" s="105">
        <f>1500000000/L1</f>
        <v>1500</v>
      </c>
      <c r="AG75" s="106"/>
      <c r="AH75" s="101"/>
      <c r="AI75" s="112">
        <f>AD75</f>
        <v>1</v>
      </c>
      <c r="AJ75" s="150">
        <f t="shared" ref="AJ75" si="21">K75+P75+U75+Z75+AE75</f>
        <v>0.96699999999999997</v>
      </c>
      <c r="AK75" s="62">
        <f t="shared" si="19"/>
        <v>14100</v>
      </c>
      <c r="AL75" s="62">
        <f t="shared" si="20"/>
        <v>1435.632384</v>
      </c>
      <c r="AM75" s="100"/>
    </row>
    <row r="76" spans="1:39" s="6" customFormat="1" ht="15.75" x14ac:dyDescent="0.25">
      <c r="A76" s="17"/>
      <c r="B76" s="119" t="s">
        <v>103</v>
      </c>
      <c r="C76" s="119"/>
      <c r="D76" s="119"/>
      <c r="E76" s="119"/>
      <c r="F76" s="39"/>
      <c r="G76" s="39"/>
      <c r="H76" s="39"/>
      <c r="I76" s="40"/>
      <c r="J76" s="41"/>
      <c r="K76" s="41"/>
      <c r="L76" s="162">
        <f>SUM(L73:L75)</f>
        <v>5202.7954289999998</v>
      </c>
      <c r="M76" s="42">
        <f>SUM(M73:M75)</f>
        <v>4937.1603799999993</v>
      </c>
      <c r="N76" s="51"/>
      <c r="O76" s="41"/>
      <c r="P76" s="41"/>
      <c r="Q76" s="42">
        <f>SUM(Q73:Q75)</f>
        <v>65155.919420999999</v>
      </c>
      <c r="R76" s="42">
        <f>SUM(R73:R75)</f>
        <v>0</v>
      </c>
      <c r="T76" s="41"/>
      <c r="U76" s="41"/>
      <c r="V76" s="42">
        <f>SUM(V73:V75)</f>
        <v>22764.039550000001</v>
      </c>
      <c r="W76" s="42">
        <f>SUM(W73:W75)</f>
        <v>0</v>
      </c>
      <c r="Y76" s="41"/>
      <c r="Z76" s="41"/>
      <c r="AA76" s="42">
        <f>SUM(AA73:AA75)</f>
        <v>14175.35497</v>
      </c>
      <c r="AB76" s="42">
        <f>SUM(AB73:AB75)</f>
        <v>0</v>
      </c>
      <c r="AC76" s="113"/>
      <c r="AD76" s="41"/>
      <c r="AE76" s="42"/>
      <c r="AF76" s="42">
        <f>SUM(AF73:AF75)</f>
        <v>3804.6860590000001</v>
      </c>
      <c r="AG76" s="42">
        <f>SUM(AG73:AG75)</f>
        <v>0</v>
      </c>
      <c r="AI76" s="97"/>
      <c r="AJ76" s="97"/>
      <c r="AK76" s="64">
        <f>SUM(AK73:AK75)</f>
        <v>111102.79542900001</v>
      </c>
      <c r="AL76" s="64">
        <f>SUM(AL73:AL75)</f>
        <v>4937.1603799999993</v>
      </c>
      <c r="AM76" s="99"/>
    </row>
    <row r="78" spans="1:39" s="5" customFormat="1" ht="15.75" customHeight="1" x14ac:dyDescent="0.2">
      <c r="A78" s="221"/>
      <c r="B78" s="221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95"/>
    </row>
    <row r="79" spans="1:39" s="3" customFormat="1" ht="12.75" x14ac:dyDescent="0.2">
      <c r="A79" s="141"/>
      <c r="B79" s="4"/>
      <c r="C79" s="4"/>
      <c r="D79" s="4"/>
      <c r="E79" s="4"/>
      <c r="F79" s="4"/>
      <c r="G79" s="4"/>
      <c r="H79" s="4"/>
      <c r="I79" s="2"/>
      <c r="J79" s="141"/>
      <c r="K79" s="2"/>
      <c r="L79" s="157"/>
      <c r="M79" s="2"/>
      <c r="N79" s="2"/>
      <c r="O79" s="2"/>
      <c r="P79" s="2"/>
      <c r="Q79" s="2"/>
      <c r="R79" s="2"/>
      <c r="T79" s="103"/>
      <c r="U79" s="103"/>
      <c r="V79" s="103"/>
      <c r="W79" s="103"/>
      <c r="Y79" s="103"/>
      <c r="Z79" s="103"/>
      <c r="AA79" s="103"/>
      <c r="AB79" s="103"/>
      <c r="AD79" s="2"/>
      <c r="AE79" s="2"/>
      <c r="AF79" s="103"/>
      <c r="AG79" s="103"/>
      <c r="AI79" s="110"/>
      <c r="AJ79" s="110"/>
      <c r="AK79" s="232"/>
      <c r="AL79" s="111"/>
      <c r="AM79" s="94"/>
    </row>
    <row r="80" spans="1:39" s="172" customFormat="1" x14ac:dyDescent="0.25">
      <c r="A80" s="216" t="s">
        <v>93</v>
      </c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  <c r="AG80" s="216"/>
      <c r="AH80" s="216"/>
      <c r="AI80" s="216"/>
      <c r="AJ80" s="216"/>
      <c r="AK80" s="216"/>
      <c r="AL80" s="216"/>
      <c r="AM80" s="171"/>
    </row>
    <row r="81" spans="1:39" x14ac:dyDescent="0.25">
      <c r="A81" s="143">
        <v>5</v>
      </c>
      <c r="B81" s="123" t="s">
        <v>94</v>
      </c>
      <c r="C81" s="222" t="s">
        <v>167</v>
      </c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</row>
    <row r="82" spans="1:39" x14ac:dyDescent="0.25">
      <c r="A82" s="142">
        <v>30</v>
      </c>
      <c r="B82" s="6" t="s">
        <v>158</v>
      </c>
      <c r="C82" s="222" t="s">
        <v>168</v>
      </c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</row>
    <row r="83" spans="1:39" x14ac:dyDescent="0.25">
      <c r="A83" s="142">
        <v>56</v>
      </c>
      <c r="B83" s="6" t="s">
        <v>95</v>
      </c>
      <c r="C83" s="222" t="s">
        <v>138</v>
      </c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</row>
    <row r="84" spans="1:39" ht="30" x14ac:dyDescent="0.25">
      <c r="A84" s="142"/>
      <c r="B84" s="124" t="s">
        <v>98</v>
      </c>
      <c r="C84" s="222" t="s">
        <v>139</v>
      </c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</row>
    <row r="86" spans="1:39" s="11" customFormat="1" ht="27" customHeight="1" x14ac:dyDescent="0.25">
      <c r="A86" s="207" t="s">
        <v>2</v>
      </c>
      <c r="B86" s="182" t="s">
        <v>3</v>
      </c>
      <c r="C86" s="225" t="s">
        <v>87</v>
      </c>
      <c r="D86" s="182" t="s">
        <v>67</v>
      </c>
      <c r="E86" s="225" t="s">
        <v>172</v>
      </c>
      <c r="F86" s="204" t="s">
        <v>101</v>
      </c>
      <c r="G86" s="227" t="s">
        <v>90</v>
      </c>
      <c r="H86" s="177" t="s">
        <v>173</v>
      </c>
      <c r="I86" s="10"/>
      <c r="J86" s="177">
        <v>2020</v>
      </c>
      <c r="K86" s="177"/>
      <c r="L86" s="177"/>
      <c r="M86" s="177"/>
      <c r="N86" s="10"/>
      <c r="O86" s="177">
        <v>2021</v>
      </c>
      <c r="P86" s="177"/>
      <c r="Q86" s="177"/>
      <c r="R86" s="177"/>
      <c r="T86" s="177">
        <v>2022</v>
      </c>
      <c r="U86" s="177"/>
      <c r="V86" s="177"/>
      <c r="W86" s="177"/>
      <c r="Y86" s="177">
        <v>2023</v>
      </c>
      <c r="Z86" s="177"/>
      <c r="AA86" s="177"/>
      <c r="AB86" s="177"/>
      <c r="AD86" s="178">
        <v>2024</v>
      </c>
      <c r="AE86" s="179"/>
      <c r="AF86" s="179"/>
      <c r="AG86" s="179"/>
      <c r="AI86" s="223" t="s">
        <v>102</v>
      </c>
      <c r="AJ86" s="223"/>
      <c r="AK86" s="223"/>
      <c r="AL86" s="223"/>
      <c r="AM86" s="99"/>
    </row>
    <row r="87" spans="1:39" s="11" customFormat="1" ht="16.5" customHeight="1" x14ac:dyDescent="0.25">
      <c r="A87" s="208"/>
      <c r="B87" s="183"/>
      <c r="C87" s="205"/>
      <c r="D87" s="183"/>
      <c r="E87" s="205"/>
      <c r="F87" s="205"/>
      <c r="G87" s="227"/>
      <c r="H87" s="177"/>
      <c r="I87" s="10"/>
      <c r="J87" s="176" t="s">
        <v>4</v>
      </c>
      <c r="K87" s="176"/>
      <c r="L87" s="176" t="s">
        <v>61</v>
      </c>
      <c r="M87" s="176"/>
      <c r="N87" s="10"/>
      <c r="O87" s="176" t="s">
        <v>6</v>
      </c>
      <c r="P87" s="176"/>
      <c r="Q87" s="176" t="s">
        <v>8</v>
      </c>
      <c r="R87" s="176"/>
      <c r="S87" s="10"/>
      <c r="T87" s="176" t="s">
        <v>7</v>
      </c>
      <c r="U87" s="176"/>
      <c r="V87" s="176" t="s">
        <v>8</v>
      </c>
      <c r="W87" s="176"/>
      <c r="Y87" s="176" t="s">
        <v>7</v>
      </c>
      <c r="Z87" s="176"/>
      <c r="AA87" s="176" t="s">
        <v>8</v>
      </c>
      <c r="AB87" s="176"/>
      <c r="AD87" s="176" t="s">
        <v>7</v>
      </c>
      <c r="AE87" s="176"/>
      <c r="AF87" s="176" t="s">
        <v>8</v>
      </c>
      <c r="AG87" s="176"/>
      <c r="AI87" s="180" t="s">
        <v>4</v>
      </c>
      <c r="AJ87" s="180" t="s">
        <v>66</v>
      </c>
      <c r="AK87" s="180" t="s">
        <v>8</v>
      </c>
      <c r="AL87" s="180" t="s">
        <v>5</v>
      </c>
      <c r="AM87" s="99"/>
    </row>
    <row r="88" spans="1:39" s="11" customFormat="1" ht="33" x14ac:dyDescent="0.25">
      <c r="A88" s="209"/>
      <c r="B88" s="184"/>
      <c r="C88" s="226"/>
      <c r="D88" s="184"/>
      <c r="E88" s="226"/>
      <c r="F88" s="206"/>
      <c r="G88" s="227"/>
      <c r="H88" s="177"/>
      <c r="I88" s="12"/>
      <c r="J88" s="155" t="s">
        <v>59</v>
      </c>
      <c r="K88" s="117" t="s">
        <v>60</v>
      </c>
      <c r="L88" s="159" t="s">
        <v>64</v>
      </c>
      <c r="M88" s="117" t="s">
        <v>63</v>
      </c>
      <c r="N88" s="12"/>
      <c r="O88" s="61" t="s">
        <v>59</v>
      </c>
      <c r="P88" s="117" t="s">
        <v>60</v>
      </c>
      <c r="Q88" s="61" t="s">
        <v>62</v>
      </c>
      <c r="R88" s="117" t="s">
        <v>63</v>
      </c>
      <c r="S88" s="10"/>
      <c r="T88" s="61" t="s">
        <v>59</v>
      </c>
      <c r="U88" s="117" t="s">
        <v>60</v>
      </c>
      <c r="V88" s="117" t="s">
        <v>62</v>
      </c>
      <c r="W88" s="117" t="s">
        <v>63</v>
      </c>
      <c r="Y88" s="117" t="s">
        <v>59</v>
      </c>
      <c r="Z88" s="117" t="s">
        <v>60</v>
      </c>
      <c r="AA88" s="117" t="s">
        <v>64</v>
      </c>
      <c r="AB88" s="117" t="s">
        <v>63</v>
      </c>
      <c r="AD88" s="117" t="s">
        <v>59</v>
      </c>
      <c r="AE88" s="117" t="s">
        <v>60</v>
      </c>
      <c r="AF88" s="117" t="s">
        <v>64</v>
      </c>
      <c r="AG88" s="117" t="s">
        <v>63</v>
      </c>
      <c r="AI88" s="181"/>
      <c r="AJ88" s="181"/>
      <c r="AK88" s="181"/>
      <c r="AL88" s="181"/>
      <c r="AM88" s="99"/>
    </row>
    <row r="89" spans="1:39" ht="45" x14ac:dyDescent="0.25">
      <c r="A89" s="213" t="s">
        <v>140</v>
      </c>
      <c r="B89" s="185" t="s">
        <v>141</v>
      </c>
      <c r="C89" s="185" t="s">
        <v>142</v>
      </c>
      <c r="D89" s="185" t="s">
        <v>156</v>
      </c>
      <c r="E89" s="217" t="str">
        <f>C82</f>
        <v xml:space="preserve">Incrementar la efectividad de la gestión pública distrital y local. </v>
      </c>
      <c r="F89" s="139" t="s">
        <v>170</v>
      </c>
      <c r="G89" s="139" t="s">
        <v>143</v>
      </c>
      <c r="H89" s="219" t="str">
        <f>C84</f>
        <v>Gestión pública efectiva, abierta y transparente</v>
      </c>
      <c r="I89" s="14"/>
      <c r="J89" s="131">
        <v>0.1</v>
      </c>
      <c r="K89" s="151">
        <v>0.1</v>
      </c>
      <c r="L89" s="164"/>
      <c r="M89" s="129"/>
      <c r="N89" s="130"/>
      <c r="O89" s="131">
        <v>0.25</v>
      </c>
      <c r="P89" s="131">
        <v>0</v>
      </c>
      <c r="Q89" s="129"/>
      <c r="R89" s="129"/>
      <c r="S89" s="132"/>
      <c r="T89" s="133">
        <v>0.3</v>
      </c>
      <c r="U89" s="133">
        <v>0</v>
      </c>
      <c r="V89" s="134"/>
      <c r="W89" s="135"/>
      <c r="X89" s="136"/>
      <c r="Y89" s="133">
        <v>0.25</v>
      </c>
      <c r="Z89" s="133">
        <v>0</v>
      </c>
      <c r="AA89" s="134"/>
      <c r="AB89" s="135"/>
      <c r="AC89" s="136"/>
      <c r="AD89" s="137">
        <v>0.1</v>
      </c>
      <c r="AE89" s="137">
        <v>0</v>
      </c>
      <c r="AF89" s="134"/>
      <c r="AG89" s="135"/>
      <c r="AH89" s="132"/>
      <c r="AI89" s="137">
        <f>J89+O89+T89+Y89+AD89</f>
        <v>0.99999999999999989</v>
      </c>
      <c r="AJ89" s="151">
        <f t="shared" ref="AJ89:AJ90" si="22">K89+P89+U89+Z89+AE89</f>
        <v>0.1</v>
      </c>
      <c r="AK89" s="138">
        <f t="shared" ref="AK89:AK90" si="23">L89+Q89+V89+AA89+AF89</f>
        <v>0</v>
      </c>
      <c r="AL89" s="138">
        <f t="shared" ref="AL89:AL90" si="24">M89+R89+W89+AB89+AG89</f>
        <v>0</v>
      </c>
      <c r="AM89" s="100"/>
    </row>
    <row r="90" spans="1:39" ht="45" x14ac:dyDescent="0.25">
      <c r="A90" s="214"/>
      <c r="B90" s="192"/>
      <c r="C90" s="192"/>
      <c r="D90" s="192"/>
      <c r="E90" s="218"/>
      <c r="F90" s="152" t="s">
        <v>144</v>
      </c>
      <c r="G90" s="152" t="s">
        <v>145</v>
      </c>
      <c r="H90" s="220"/>
      <c r="I90" s="14"/>
      <c r="J90" s="26">
        <v>0.1</v>
      </c>
      <c r="K90" s="90">
        <v>0.1</v>
      </c>
      <c r="L90" s="161">
        <v>3048.153773</v>
      </c>
      <c r="M90" s="29">
        <v>2948.422376</v>
      </c>
      <c r="N90" s="23"/>
      <c r="O90" s="26">
        <v>0.25</v>
      </c>
      <c r="P90" s="26">
        <v>0</v>
      </c>
      <c r="Q90" s="29">
        <f>6830000000/L1</f>
        <v>6830</v>
      </c>
      <c r="R90" s="29"/>
      <c r="S90" s="101"/>
      <c r="T90" s="140">
        <v>0.3</v>
      </c>
      <c r="U90" s="125">
        <v>0</v>
      </c>
      <c r="V90" s="105">
        <f>6830000000/L1</f>
        <v>6830</v>
      </c>
      <c r="W90" s="106"/>
      <c r="X90" s="102"/>
      <c r="Y90" s="140">
        <v>0.25</v>
      </c>
      <c r="Z90" s="125">
        <v>0</v>
      </c>
      <c r="AA90" s="105">
        <f>6830000000/L1</f>
        <v>6830</v>
      </c>
      <c r="AB90" s="106"/>
      <c r="AC90" s="102"/>
      <c r="AD90" s="112">
        <v>0.1</v>
      </c>
      <c r="AE90" s="112">
        <v>0</v>
      </c>
      <c r="AF90" s="105">
        <f>3028098819/L1</f>
        <v>3028.0988189999998</v>
      </c>
      <c r="AG90" s="106"/>
      <c r="AH90" s="101"/>
      <c r="AI90" s="112">
        <f>J90+O90+T90+Y90+AD90</f>
        <v>0.99999999999999989</v>
      </c>
      <c r="AJ90" s="150">
        <f t="shared" si="22"/>
        <v>0.1</v>
      </c>
      <c r="AK90" s="62">
        <f t="shared" si="23"/>
        <v>26566.252591999997</v>
      </c>
      <c r="AL90" s="62">
        <f t="shared" si="24"/>
        <v>2948.422376</v>
      </c>
      <c r="AM90" s="100"/>
    </row>
    <row r="91" spans="1:39" ht="45" x14ac:dyDescent="0.25">
      <c r="A91" s="214"/>
      <c r="B91" s="192"/>
      <c r="C91" s="192"/>
      <c r="D91" s="192"/>
      <c r="E91" s="218"/>
      <c r="F91" s="152" t="s">
        <v>146</v>
      </c>
      <c r="G91" s="152" t="s">
        <v>147</v>
      </c>
      <c r="H91" s="220"/>
      <c r="I91" s="14"/>
      <c r="J91" s="26">
        <v>0.1</v>
      </c>
      <c r="K91" s="90">
        <v>0.1</v>
      </c>
      <c r="L91" s="161">
        <v>1331.746357</v>
      </c>
      <c r="M91" s="29">
        <v>1314.039006</v>
      </c>
      <c r="N91" s="23"/>
      <c r="O91" s="26">
        <v>0.25</v>
      </c>
      <c r="P91" s="26">
        <v>0</v>
      </c>
      <c r="Q91" s="29">
        <f>2955000000/L1</f>
        <v>2955</v>
      </c>
      <c r="R91" s="29"/>
      <c r="S91" s="101"/>
      <c r="T91" s="140">
        <v>0.3</v>
      </c>
      <c r="U91" s="125">
        <v>0</v>
      </c>
      <c r="V91" s="105">
        <f>2955000000/L1</f>
        <v>2955</v>
      </c>
      <c r="W91" s="106"/>
      <c r="X91" s="102"/>
      <c r="Y91" s="140">
        <v>0.25</v>
      </c>
      <c r="Z91" s="125">
        <v>0</v>
      </c>
      <c r="AA91" s="105">
        <f>2955000000/L1</f>
        <v>2955</v>
      </c>
      <c r="AB91" s="106"/>
      <c r="AC91" s="102"/>
      <c r="AD91" s="112">
        <v>0.1</v>
      </c>
      <c r="AE91" s="112">
        <v>0</v>
      </c>
      <c r="AF91" s="105">
        <f>1477500000/L1</f>
        <v>1477.5</v>
      </c>
      <c r="AG91" s="106"/>
      <c r="AH91" s="101"/>
      <c r="AI91" s="112">
        <f t="shared" ref="AI91:AI93" si="25">J91+O91+T91+Y91+AD91</f>
        <v>0.99999999999999989</v>
      </c>
      <c r="AJ91" s="150">
        <f t="shared" ref="AJ91:AJ93" si="26">K91+P91+U91+Z91+AE91</f>
        <v>0.1</v>
      </c>
      <c r="AK91" s="62">
        <f t="shared" ref="AK91:AK93" si="27">L91+Q91+V91+AA91+AF91</f>
        <v>11674.246357</v>
      </c>
      <c r="AL91" s="62">
        <f t="shared" ref="AL91:AL93" si="28">M91+R91+W91+AB91+AG91</f>
        <v>1314.039006</v>
      </c>
      <c r="AM91" s="100"/>
    </row>
    <row r="92" spans="1:39" ht="75" x14ac:dyDescent="0.25">
      <c r="A92" s="214"/>
      <c r="B92" s="192"/>
      <c r="C92" s="192"/>
      <c r="D92" s="192"/>
      <c r="E92" s="218"/>
      <c r="F92" s="152" t="s">
        <v>148</v>
      </c>
      <c r="G92" s="152" t="s">
        <v>149</v>
      </c>
      <c r="H92" s="220"/>
      <c r="I92" s="14"/>
      <c r="J92" s="166">
        <v>1.5</v>
      </c>
      <c r="K92" s="167">
        <v>1.5</v>
      </c>
      <c r="L92" s="161">
        <v>147.96897799999999</v>
      </c>
      <c r="M92" s="29">
        <v>147.96897799999999</v>
      </c>
      <c r="N92" s="23"/>
      <c r="O92" s="26">
        <v>0.25</v>
      </c>
      <c r="P92" s="26">
        <v>0</v>
      </c>
      <c r="Q92" s="29">
        <f>300000000/L1</f>
        <v>300</v>
      </c>
      <c r="R92" s="29"/>
      <c r="S92" s="101"/>
      <c r="T92" s="140">
        <v>0.3</v>
      </c>
      <c r="U92" s="125">
        <v>0</v>
      </c>
      <c r="V92" s="105">
        <f>300000000/L1</f>
        <v>300</v>
      </c>
      <c r="W92" s="106"/>
      <c r="X92" s="102"/>
      <c r="Y92" s="140">
        <v>0.25</v>
      </c>
      <c r="Z92" s="125">
        <v>0</v>
      </c>
      <c r="AA92" s="105">
        <f>300000000/L1</f>
        <v>300</v>
      </c>
      <c r="AB92" s="106"/>
      <c r="AC92" s="102"/>
      <c r="AD92" s="112">
        <v>0.1</v>
      </c>
      <c r="AE92" s="112">
        <v>0</v>
      </c>
      <c r="AF92" s="105">
        <f>150000000/L1</f>
        <v>150</v>
      </c>
      <c r="AG92" s="106"/>
      <c r="AH92" s="101"/>
      <c r="AI92" s="112">
        <f t="shared" si="25"/>
        <v>2.4</v>
      </c>
      <c r="AJ92" s="150">
        <f t="shared" si="26"/>
        <v>1.5</v>
      </c>
      <c r="AK92" s="62">
        <f t="shared" si="27"/>
        <v>1197.9689779999999</v>
      </c>
      <c r="AL92" s="62">
        <f t="shared" si="28"/>
        <v>147.96897799999999</v>
      </c>
      <c r="AM92" s="100"/>
    </row>
    <row r="93" spans="1:39" ht="60" x14ac:dyDescent="0.25">
      <c r="A93" s="214"/>
      <c r="B93" s="192"/>
      <c r="C93" s="192"/>
      <c r="D93" s="192"/>
      <c r="E93" s="218"/>
      <c r="F93" s="152" t="s">
        <v>171</v>
      </c>
      <c r="G93" s="152" t="s">
        <v>151</v>
      </c>
      <c r="H93" s="220"/>
      <c r="I93" s="14"/>
      <c r="J93" s="26">
        <v>0</v>
      </c>
      <c r="K93" s="90">
        <v>0</v>
      </c>
      <c r="L93" s="161">
        <v>0</v>
      </c>
      <c r="M93" s="29">
        <v>0</v>
      </c>
      <c r="N93" s="23"/>
      <c r="O93" s="26">
        <v>0.25</v>
      </c>
      <c r="P93" s="26">
        <v>0</v>
      </c>
      <c r="Q93" s="29">
        <f>1010000000/L1</f>
        <v>1010</v>
      </c>
      <c r="R93" s="29"/>
      <c r="S93" s="101"/>
      <c r="T93" s="140">
        <v>0.3</v>
      </c>
      <c r="U93" s="125">
        <v>0</v>
      </c>
      <c r="V93" s="105">
        <f>880000000/L1</f>
        <v>880</v>
      </c>
      <c r="W93" s="106"/>
      <c r="X93" s="102"/>
      <c r="Y93" s="140">
        <v>0.25</v>
      </c>
      <c r="Z93" s="125">
        <v>0</v>
      </c>
      <c r="AA93" s="105">
        <f>880000000/L1</f>
        <v>880</v>
      </c>
      <c r="AB93" s="106"/>
      <c r="AC93" s="102"/>
      <c r="AD93" s="112">
        <v>0.1</v>
      </c>
      <c r="AE93" s="112">
        <v>0</v>
      </c>
      <c r="AF93" s="105">
        <f>240000000/L1</f>
        <v>240</v>
      </c>
      <c r="AG93" s="106"/>
      <c r="AH93" s="101"/>
      <c r="AI93" s="112">
        <f t="shared" si="25"/>
        <v>0.9</v>
      </c>
      <c r="AJ93" s="150">
        <f t="shared" si="26"/>
        <v>0</v>
      </c>
      <c r="AK93" s="62">
        <f t="shared" si="27"/>
        <v>3010</v>
      </c>
      <c r="AL93" s="62">
        <f t="shared" si="28"/>
        <v>0</v>
      </c>
      <c r="AM93" s="100"/>
    </row>
    <row r="94" spans="1:39" ht="15.75" x14ac:dyDescent="0.25">
      <c r="A94" s="154"/>
      <c r="B94" s="118"/>
      <c r="C94" s="118"/>
      <c r="D94" s="118"/>
      <c r="E94" s="120"/>
      <c r="F94" s="152" t="s">
        <v>150</v>
      </c>
      <c r="G94" s="152" t="s">
        <v>151</v>
      </c>
      <c r="H94" s="121"/>
      <c r="I94" s="14"/>
      <c r="J94" s="26">
        <v>0.05</v>
      </c>
      <c r="K94" s="90">
        <v>0.05</v>
      </c>
      <c r="L94" s="161">
        <v>2200.3575080000001</v>
      </c>
      <c r="M94" s="29">
        <v>1998.231702</v>
      </c>
      <c r="N94" s="23"/>
      <c r="O94" s="26">
        <v>0.25</v>
      </c>
      <c r="P94" s="26">
        <v>0</v>
      </c>
      <c r="Q94" s="29">
        <f>3176773384/L1</f>
        <v>3176.7733840000001</v>
      </c>
      <c r="R94" s="29"/>
      <c r="S94" s="101"/>
      <c r="T94" s="140">
        <v>0.3</v>
      </c>
      <c r="U94" s="125">
        <v>0</v>
      </c>
      <c r="V94" s="105">
        <f>3035000000/L1</f>
        <v>3035</v>
      </c>
      <c r="W94" s="106"/>
      <c r="X94" s="102"/>
      <c r="Y94" s="140">
        <v>0.25</v>
      </c>
      <c r="Z94" s="125">
        <v>0</v>
      </c>
      <c r="AA94" s="105">
        <f>3035000000/L1</f>
        <v>3035</v>
      </c>
      <c r="AB94" s="106"/>
      <c r="AC94" s="102"/>
      <c r="AD94" s="112">
        <v>0.1</v>
      </c>
      <c r="AE94" s="112">
        <v>0</v>
      </c>
      <c r="AF94" s="105">
        <f>1104401181/L1</f>
        <v>1104.401181</v>
      </c>
      <c r="AG94" s="106"/>
      <c r="AH94" s="101"/>
      <c r="AI94" s="112">
        <f t="shared" ref="AI94" si="29">J94+O94+T94+Y94+AD94</f>
        <v>0.95</v>
      </c>
      <c r="AJ94" s="150">
        <f t="shared" ref="AJ94" si="30">K94+P94+U94+Z94+AE94</f>
        <v>0.05</v>
      </c>
      <c r="AK94" s="62">
        <f t="shared" ref="AK94" si="31">L94+Q94+V94+AA94+AF94</f>
        <v>12551.532073</v>
      </c>
      <c r="AL94" s="62">
        <f t="shared" ref="AL94" si="32">M94+R94+W94+AB94+AG94</f>
        <v>1998.231702</v>
      </c>
      <c r="AM94" s="100"/>
    </row>
    <row r="95" spans="1:39" s="6" customFormat="1" ht="15.75" x14ac:dyDescent="0.25">
      <c r="A95" s="17"/>
      <c r="B95" s="119" t="s">
        <v>103</v>
      </c>
      <c r="C95" s="119"/>
      <c r="D95" s="119"/>
      <c r="E95" s="119"/>
      <c r="F95" s="39"/>
      <c r="G95" s="39"/>
      <c r="H95" s="39"/>
      <c r="I95" s="40"/>
      <c r="J95" s="41"/>
      <c r="K95" s="41"/>
      <c r="L95" s="162">
        <f>SUM(L89:L94)</f>
        <v>6728.2266159999999</v>
      </c>
      <c r="M95" s="153">
        <f>SUM(M89:M94)</f>
        <v>6408.6620619999994</v>
      </c>
      <c r="N95" s="51"/>
      <c r="O95" s="41"/>
      <c r="P95" s="41"/>
      <c r="Q95" s="153">
        <f>SUM(Q89:Q94)</f>
        <v>14271.773384</v>
      </c>
      <c r="R95" s="153">
        <f>SUM(R89:R94)</f>
        <v>0</v>
      </c>
      <c r="T95" s="41"/>
      <c r="U95" s="41"/>
      <c r="V95" s="153">
        <f>SUM(V89:V94)</f>
        <v>14000</v>
      </c>
      <c r="W95" s="153">
        <f>SUM(W89:W94)</f>
        <v>0</v>
      </c>
      <c r="Y95" s="41"/>
      <c r="Z95" s="41"/>
      <c r="AA95" s="153">
        <f>SUM(AA89:AA94)</f>
        <v>14000</v>
      </c>
      <c r="AB95" s="153">
        <f>SUM(AB89:AB94)</f>
        <v>0</v>
      </c>
      <c r="AC95" s="113"/>
      <c r="AD95" s="41"/>
      <c r="AE95" s="42"/>
      <c r="AF95" s="153">
        <f>SUM(AF89:AF94)</f>
        <v>6000</v>
      </c>
      <c r="AG95" s="153">
        <f>SUM(AG89:AG94)</f>
        <v>0</v>
      </c>
      <c r="AI95" s="97"/>
      <c r="AJ95" s="97"/>
      <c r="AK95" s="153">
        <f>SUM(AK89:AK94)</f>
        <v>55000</v>
      </c>
      <c r="AL95" s="153">
        <f>SUM(AL89:AL94)</f>
        <v>6408.6620619999994</v>
      </c>
      <c r="AM95" s="99"/>
    </row>
  </sheetData>
  <mergeCells count="205">
    <mergeCell ref="A2:AL2"/>
    <mergeCell ref="A3:AL3"/>
    <mergeCell ref="A4:AL4"/>
    <mergeCell ref="A5:AL5"/>
    <mergeCell ref="A6:AL6"/>
    <mergeCell ref="AI16:AI17"/>
    <mergeCell ref="AJ16:AJ17"/>
    <mergeCell ref="AK16:AK17"/>
    <mergeCell ref="J16:K16"/>
    <mergeCell ref="L16:M16"/>
    <mergeCell ref="O16:P16"/>
    <mergeCell ref="B15:B17"/>
    <mergeCell ref="C15:C17"/>
    <mergeCell ref="D15:D17"/>
    <mergeCell ref="E15:E17"/>
    <mergeCell ref="F15:F17"/>
    <mergeCell ref="C10:AL10"/>
    <mergeCell ref="C12:AL12"/>
    <mergeCell ref="C13:AL13"/>
    <mergeCell ref="C11:AL11"/>
    <mergeCell ref="A9:AL9"/>
    <mergeCell ref="C32:AL32"/>
    <mergeCell ref="B18:B25"/>
    <mergeCell ref="C18:C25"/>
    <mergeCell ref="D18:D25"/>
    <mergeCell ref="E18:E25"/>
    <mergeCell ref="H18:H25"/>
    <mergeCell ref="A18:A25"/>
    <mergeCell ref="G15:G17"/>
    <mergeCell ref="A15:A17"/>
    <mergeCell ref="AI15:AL15"/>
    <mergeCell ref="H15:H17"/>
    <mergeCell ref="J15:M15"/>
    <mergeCell ref="O15:R15"/>
    <mergeCell ref="T15:W15"/>
    <mergeCell ref="Y15:AB15"/>
    <mergeCell ref="AD15:AG15"/>
    <mergeCell ref="Q16:R16"/>
    <mergeCell ref="T16:U16"/>
    <mergeCell ref="V16:W16"/>
    <mergeCell ref="Y16:Z16"/>
    <mergeCell ref="AL16:AL17"/>
    <mergeCell ref="AA16:AB16"/>
    <mergeCell ref="AD16:AE16"/>
    <mergeCell ref="AF16:AG16"/>
    <mergeCell ref="A39:A42"/>
    <mergeCell ref="B39:B42"/>
    <mergeCell ref="C39:C42"/>
    <mergeCell ref="D39:D42"/>
    <mergeCell ref="E39:E42"/>
    <mergeCell ref="H39:H42"/>
    <mergeCell ref="A53:A55"/>
    <mergeCell ref="B53:B55"/>
    <mergeCell ref="C53:C55"/>
    <mergeCell ref="D53:D55"/>
    <mergeCell ref="E53:E55"/>
    <mergeCell ref="F53:F55"/>
    <mergeCell ref="G53:G55"/>
    <mergeCell ref="H53:H55"/>
    <mergeCell ref="C49:AL49"/>
    <mergeCell ref="J53:M53"/>
    <mergeCell ref="O53:R53"/>
    <mergeCell ref="T53:W53"/>
    <mergeCell ref="Y53:AB53"/>
    <mergeCell ref="AD53:AG53"/>
    <mergeCell ref="AI53:AL53"/>
    <mergeCell ref="J54:K54"/>
    <mergeCell ref="L54:M54"/>
    <mergeCell ref="O54:P54"/>
    <mergeCell ref="Y37:Z37"/>
    <mergeCell ref="AA37:AB37"/>
    <mergeCell ref="AD37:AE37"/>
    <mergeCell ref="AF37:AG37"/>
    <mergeCell ref="G86:G88"/>
    <mergeCell ref="H86:H88"/>
    <mergeCell ref="J86:M86"/>
    <mergeCell ref="O86:R86"/>
    <mergeCell ref="T86:W86"/>
    <mergeCell ref="Y86:AB86"/>
    <mergeCell ref="J70:M70"/>
    <mergeCell ref="O70:R70"/>
    <mergeCell ref="T70:W70"/>
    <mergeCell ref="Y70:AB70"/>
    <mergeCell ref="J71:K71"/>
    <mergeCell ref="L71:M71"/>
    <mergeCell ref="O71:P71"/>
    <mergeCell ref="Q71:R71"/>
    <mergeCell ref="T71:U71"/>
    <mergeCell ref="V71:W71"/>
    <mergeCell ref="Y71:Z71"/>
    <mergeCell ref="AA71:AB71"/>
    <mergeCell ref="C36:C38"/>
    <mergeCell ref="D36:D38"/>
    <mergeCell ref="E36:E38"/>
    <mergeCell ref="F36:F38"/>
    <mergeCell ref="G36:G38"/>
    <mergeCell ref="H36:H38"/>
    <mergeCell ref="J36:M36"/>
    <mergeCell ref="T37:U37"/>
    <mergeCell ref="V37:W37"/>
    <mergeCell ref="AK54:AK55"/>
    <mergeCell ref="AL54:AL55"/>
    <mergeCell ref="D73:D75"/>
    <mergeCell ref="E73:E75"/>
    <mergeCell ref="H73:H75"/>
    <mergeCell ref="V87:W87"/>
    <mergeCell ref="Y87:Z87"/>
    <mergeCell ref="AA87:AB87"/>
    <mergeCell ref="C82:AL82"/>
    <mergeCell ref="AF87:AG87"/>
    <mergeCell ref="AI87:AI88"/>
    <mergeCell ref="Q54:R54"/>
    <mergeCell ref="T54:U54"/>
    <mergeCell ref="V54:W54"/>
    <mergeCell ref="Y54:Z54"/>
    <mergeCell ref="AA54:AB54"/>
    <mergeCell ref="AD54:AE54"/>
    <mergeCell ref="AF54:AG54"/>
    <mergeCell ref="AI54:AI55"/>
    <mergeCell ref="AJ54:AJ55"/>
    <mergeCell ref="C86:C88"/>
    <mergeCell ref="D86:D88"/>
    <mergeCell ref="E86:E88"/>
    <mergeCell ref="F86:F88"/>
    <mergeCell ref="A73:A75"/>
    <mergeCell ref="A56:A59"/>
    <mergeCell ref="B56:B59"/>
    <mergeCell ref="C56:C59"/>
    <mergeCell ref="D56:D59"/>
    <mergeCell ref="E56:E59"/>
    <mergeCell ref="H56:H59"/>
    <mergeCell ref="A70:A72"/>
    <mergeCell ref="B70:B72"/>
    <mergeCell ref="C70:C72"/>
    <mergeCell ref="D70:D72"/>
    <mergeCell ref="E70:E72"/>
    <mergeCell ref="F70:F72"/>
    <mergeCell ref="G70:G72"/>
    <mergeCell ref="H70:H72"/>
    <mergeCell ref="C67:AL67"/>
    <mergeCell ref="AD70:AG70"/>
    <mergeCell ref="AI70:AL70"/>
    <mergeCell ref="AD71:AE71"/>
    <mergeCell ref="AF71:AG71"/>
    <mergeCell ref="AI71:AI72"/>
    <mergeCell ref="AJ71:AJ72"/>
    <mergeCell ref="AK71:AK72"/>
    <mergeCell ref="AL71:AL72"/>
    <mergeCell ref="A7:AL7"/>
    <mergeCell ref="A28:AL28"/>
    <mergeCell ref="C31:AL31"/>
    <mergeCell ref="C33:AL33"/>
    <mergeCell ref="C34:AL34"/>
    <mergeCell ref="A45:AL45"/>
    <mergeCell ref="C48:AL48"/>
    <mergeCell ref="C50:AL50"/>
    <mergeCell ref="C51:AL51"/>
    <mergeCell ref="O36:R36"/>
    <mergeCell ref="T36:W36"/>
    <mergeCell ref="Y36:AB36"/>
    <mergeCell ref="AD36:AG36"/>
    <mergeCell ref="AI36:AL36"/>
    <mergeCell ref="J37:K37"/>
    <mergeCell ref="L37:M37"/>
    <mergeCell ref="O37:P37"/>
    <mergeCell ref="Q37:R37"/>
    <mergeCell ref="AI37:AI38"/>
    <mergeCell ref="AJ37:AJ38"/>
    <mergeCell ref="AK37:AK38"/>
    <mergeCell ref="AL37:AL38"/>
    <mergeCell ref="A36:A38"/>
    <mergeCell ref="B36:B38"/>
    <mergeCell ref="O87:P87"/>
    <mergeCell ref="Q87:R87"/>
    <mergeCell ref="T87:U87"/>
    <mergeCell ref="AD87:AE87"/>
    <mergeCell ref="A86:A88"/>
    <mergeCell ref="B86:B88"/>
    <mergeCell ref="AJ87:AJ88"/>
    <mergeCell ref="AK87:AK88"/>
    <mergeCell ref="AL87:AL88"/>
    <mergeCell ref="A30:AL30"/>
    <mergeCell ref="A47:AL47"/>
    <mergeCell ref="A64:AL64"/>
    <mergeCell ref="A80:AL80"/>
    <mergeCell ref="B73:B75"/>
    <mergeCell ref="C73:C75"/>
    <mergeCell ref="A89:A93"/>
    <mergeCell ref="B89:B93"/>
    <mergeCell ref="C89:C93"/>
    <mergeCell ref="D89:D93"/>
    <mergeCell ref="E89:E93"/>
    <mergeCell ref="H89:H93"/>
    <mergeCell ref="A62:AL62"/>
    <mergeCell ref="C65:AL65"/>
    <mergeCell ref="C66:AL66"/>
    <mergeCell ref="C68:AL68"/>
    <mergeCell ref="A78:AL78"/>
    <mergeCell ref="C81:AL81"/>
    <mergeCell ref="C83:AL83"/>
    <mergeCell ref="C84:AL84"/>
    <mergeCell ref="AD86:AG86"/>
    <mergeCell ref="AI86:AL86"/>
    <mergeCell ref="J87:K87"/>
    <mergeCell ref="L87:M87"/>
  </mergeCells>
  <pageMargins left="0.70866141732283472" right="0.70866141732283472" top="0.74803149606299213" bottom="0.74803149606299213" header="0.31496062992125984" footer="0.31496062992125984"/>
  <pageSetup paperSize="5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DIFERENCIAS</vt:lpstr>
      <vt:lpstr>SOPORTE REPROGRAMACIÓN $ 2017</vt:lpstr>
      <vt:lpstr>Diciembre 2020</vt:lpstr>
      <vt:lpstr>'Diciembre 2020'!Área_de_impresión</vt:lpstr>
    </vt:vector>
  </TitlesOfParts>
  <Company>IPES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Mando Integral</dc:title>
  <dc:creator>Oficina Asesora de Planeación</dc:creator>
  <cp:keywords>CMI</cp:keywords>
  <cp:lastModifiedBy>Erika</cp:lastModifiedBy>
  <cp:lastPrinted>2020-05-20T22:21:52Z</cp:lastPrinted>
  <dcterms:created xsi:type="dcterms:W3CDTF">2009-07-24T20:19:08Z</dcterms:created>
  <dcterms:modified xsi:type="dcterms:W3CDTF">2021-03-18T21:31:16Z</dcterms:modified>
</cp:coreProperties>
</file>