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650" tabRatio="676"/>
  </bookViews>
  <sheets>
    <sheet name="PAA 2021 Versión 1" sheetId="1" r:id="rId1"/>
    <sheet name="Listas Desplegables" sheetId="2" state="hidden" r:id="rId2"/>
  </sheets>
  <definedNames>
    <definedName name="_xlnm._FilterDatabase" localSheetId="0" hidden="1">'PAA 2021 Versión 1'!$A$18:$AB$209</definedName>
    <definedName name="ACT">'Listas Desplegables'!$A$4:$A$12</definedName>
    <definedName name="ACTA">'Listas Desplegables'!$A$4:$B$12</definedName>
    <definedName name="_xlnm.Print_Area" localSheetId="0">'PAA 2021 Versión 1'!$A$1:$AB$217</definedName>
    <definedName name="CRITERIO1">'Listas Desplegables'!$A$34:$A$48</definedName>
    <definedName name="CRITERIO1A">'Listas Desplegables'!$A$34:$B$48</definedName>
    <definedName name="CRITERIO2">'Listas Desplegables'!$A$51:$A$56</definedName>
    <definedName name="CRITERIO2A">'Listas Desplegables'!$A$51:$B$56</definedName>
    <definedName name="CRITERIO3">'Listas Desplegables'!$A$60:$A$64</definedName>
    <definedName name="CRITERIO3A">'Listas Desplegables'!$A$60:$B$64</definedName>
    <definedName name="CRITERIO4">'Listas Desplegables'!$A$68:$A$77</definedName>
    <definedName name="CRITERIO4A">'Listas Desplegables'!$A$68:$B$77</definedName>
    <definedName name="CRITERIO5">'Listas Desplegables'!$A$82:$A$92</definedName>
    <definedName name="CRITERIO5A">'Listas Desplegables'!$A$82:$B$92</definedName>
    <definedName name="CRITERIO6">'Listas Desplegables'!$A$96:$A$105</definedName>
    <definedName name="CRITERIO6A">'Listas Desplegables'!$A$96:$B$105</definedName>
    <definedName name="CRITERIO7">'Listas Desplegables'!$A$109:$A$114</definedName>
    <definedName name="CRITERIO7A">'Listas Desplegables'!$A$109:$B$114</definedName>
    <definedName name="CRITERIO8">'Listas Desplegables'!$A$118:$A$130</definedName>
    <definedName name="CRITERIO8A">'Listas Desplegables'!$A$118:$B$130</definedName>
    <definedName name="LIDER">'Listas Desplegables'!$A$15:$A$16</definedName>
    <definedName name="PROCESO">'Listas Desplegables'!$A$139:$A$157</definedName>
    <definedName name="PROCESO2">'Listas Desplegables'!$A$139:$C$157</definedName>
    <definedName name="PROF">'Listas Desplegables'!$A$19:$A$27</definedName>
    <definedName name="PROFA">'Listas Desplegables'!$A$19:$B$27</definedName>
    <definedName name="_xlnm.Print_Titles" localSheetId="0">'PAA 2021 Versión 1'!$17:$18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9" i="1" l="1"/>
  <c r="G208" i="1"/>
  <c r="G207" i="1"/>
  <c r="G204" i="1"/>
  <c r="G206" i="1"/>
  <c r="G205" i="1"/>
  <c r="G203" i="1"/>
  <c r="G202" i="1"/>
  <c r="G200" i="1"/>
  <c r="G201" i="1"/>
  <c r="G199" i="1"/>
  <c r="G196" i="1"/>
  <c r="G197" i="1"/>
  <c r="G198" i="1"/>
  <c r="G195" i="1"/>
  <c r="G193" i="1"/>
  <c r="G194" i="1"/>
  <c r="G192" i="1"/>
  <c r="G191" i="1"/>
  <c r="G190" i="1"/>
  <c r="G189" i="1"/>
  <c r="G181" i="1"/>
  <c r="G184" i="1"/>
  <c r="G186" i="1"/>
  <c r="G185" i="1"/>
  <c r="G183" i="1"/>
  <c r="G182" i="1"/>
  <c r="G180" i="1"/>
  <c r="G179" i="1"/>
  <c r="G178" i="1"/>
  <c r="G177" i="1"/>
  <c r="G175" i="1"/>
  <c r="G172" i="1"/>
  <c r="G174" i="1"/>
  <c r="G173" i="1"/>
  <c r="G171" i="1"/>
  <c r="G188" i="1"/>
  <c r="G187" i="1"/>
  <c r="G170" i="1"/>
  <c r="G169" i="1"/>
  <c r="G168" i="1"/>
  <c r="G166" i="1"/>
  <c r="G167" i="1"/>
  <c r="G160" i="1"/>
  <c r="G162" i="1"/>
  <c r="G161" i="1"/>
  <c r="G159" i="1"/>
  <c r="G158" i="1"/>
  <c r="G157" i="1"/>
  <c r="G176" i="1"/>
  <c r="G155" i="1"/>
  <c r="G156" i="1"/>
  <c r="G153" i="1"/>
  <c r="G146" i="1"/>
  <c r="G150" i="1"/>
  <c r="G152" i="1"/>
  <c r="G151" i="1"/>
  <c r="G149" i="1"/>
  <c r="G148" i="1"/>
  <c r="G147" i="1"/>
  <c r="G144" i="1"/>
  <c r="G145" i="1"/>
  <c r="G143" i="1"/>
  <c r="G164" i="1"/>
  <c r="G154" i="1"/>
  <c r="G142" i="1"/>
  <c r="G138" i="1"/>
  <c r="G137" i="1"/>
  <c r="G139" i="1"/>
  <c r="G165" i="1"/>
  <c r="G163" i="1"/>
  <c r="G136" i="1"/>
  <c r="G135" i="1"/>
  <c r="G133" i="1"/>
  <c r="G132" i="1"/>
  <c r="G134" i="1"/>
  <c r="G131" i="1"/>
  <c r="G130" i="1"/>
  <c r="G129" i="1"/>
  <c r="G128" i="1"/>
  <c r="G124" i="1"/>
  <c r="G141" i="1"/>
  <c r="G140" i="1"/>
  <c r="G118" i="1"/>
  <c r="G120" i="1"/>
  <c r="G121" i="1"/>
  <c r="G123" i="1"/>
  <c r="G119" i="1"/>
  <c r="G122" i="1"/>
  <c r="G117" i="1"/>
  <c r="G116" i="1"/>
  <c r="G115" i="1"/>
  <c r="G114" i="1"/>
  <c r="G127" i="1"/>
  <c r="G112" i="1"/>
  <c r="G111" i="1"/>
  <c r="G126" i="1"/>
  <c r="G125" i="1"/>
  <c r="G113" i="1"/>
  <c r="G104" i="1"/>
  <c r="G109" i="1"/>
  <c r="G107" i="1"/>
  <c r="G110" i="1"/>
  <c r="G106" i="1"/>
  <c r="G108" i="1"/>
  <c r="G105" i="1"/>
  <c r="G103" i="1"/>
  <c r="G102" i="1"/>
  <c r="G101" i="1"/>
  <c r="G100" i="1"/>
  <c r="G99" i="1"/>
  <c r="G98" i="1"/>
  <c r="G93" i="1"/>
  <c r="G97" i="1"/>
  <c r="G96" i="1"/>
  <c r="G95" i="1"/>
  <c r="G94" i="1"/>
  <c r="G89" i="1"/>
  <c r="G88" i="1"/>
  <c r="G92" i="1"/>
  <c r="G91" i="1"/>
  <c r="G86" i="1"/>
  <c r="G83" i="1"/>
  <c r="G85" i="1"/>
  <c r="G84" i="1"/>
  <c r="G90" i="1"/>
  <c r="G87" i="1"/>
  <c r="G82" i="1"/>
  <c r="G81" i="1"/>
  <c r="G80" i="1"/>
  <c r="G79" i="1"/>
  <c r="G77" i="1"/>
  <c r="G78" i="1"/>
  <c r="G76" i="1"/>
  <c r="G74" i="1"/>
  <c r="G73" i="1"/>
  <c r="G71" i="1"/>
  <c r="G72" i="1"/>
  <c r="G70" i="1"/>
  <c r="G75" i="1"/>
  <c r="G66" i="1"/>
  <c r="G67" i="1"/>
  <c r="G65" i="1"/>
  <c r="G64" i="1"/>
  <c r="G63" i="1"/>
  <c r="G62" i="1"/>
  <c r="G61" i="1"/>
  <c r="G55" i="1"/>
  <c r="G59" i="1"/>
  <c r="G60" i="1"/>
  <c r="G58" i="1"/>
  <c r="G57" i="1"/>
  <c r="G56" i="1"/>
  <c r="G54" i="1"/>
  <c r="G53" i="1"/>
  <c r="G51" i="1"/>
  <c r="G52" i="1"/>
  <c r="G50" i="1"/>
  <c r="G48" i="1"/>
  <c r="G49" i="1"/>
  <c r="G47" i="1"/>
  <c r="G45" i="1"/>
  <c r="G46" i="1"/>
  <c r="G44" i="1"/>
  <c r="G43" i="1"/>
  <c r="G69" i="1"/>
  <c r="G42" i="1"/>
  <c r="G38" i="1"/>
  <c r="G68" i="1"/>
  <c r="G41" i="1"/>
  <c r="G37" i="1"/>
  <c r="G26" i="1"/>
  <c r="G25" i="1"/>
  <c r="G36" i="1"/>
  <c r="G31" i="1"/>
  <c r="G30" i="1"/>
  <c r="G40" i="1"/>
  <c r="G35" i="1"/>
  <c r="G34" i="1"/>
  <c r="G32" i="1"/>
  <c r="G28" i="1"/>
  <c r="G27" i="1"/>
  <c r="G29" i="1"/>
  <c r="G39" i="1"/>
  <c r="G33" i="1"/>
  <c r="G24" i="1"/>
  <c r="G22" i="1"/>
  <c r="G23" i="1"/>
  <c r="G21" i="1"/>
  <c r="G19" i="1"/>
  <c r="W210" i="1"/>
  <c r="AB26" i="1"/>
  <c r="AB128" i="1"/>
  <c r="AB144" i="1"/>
  <c r="AB141" i="1"/>
  <c r="AB195" i="1"/>
  <c r="AB111" i="1"/>
  <c r="AB99" i="1"/>
  <c r="AB177" i="1"/>
  <c r="AB90" i="1"/>
  <c r="AB134" i="1"/>
  <c r="AB126" i="1"/>
  <c r="AB98" i="1"/>
  <c r="AB102" i="1"/>
  <c r="AB95" i="1"/>
  <c r="AB94" i="1"/>
  <c r="AB75" i="1"/>
  <c r="AB125" i="1"/>
  <c r="AB148" i="1"/>
  <c r="AB142" i="1"/>
  <c r="AB176" i="1"/>
  <c r="AB27" i="1"/>
  <c r="AB203" i="1"/>
  <c r="AB180" i="1"/>
  <c r="AB62" i="1"/>
  <c r="AB131" i="1"/>
  <c r="AB189" i="1"/>
  <c r="AB121" i="1"/>
  <c r="AB96" i="1"/>
  <c r="AB97" i="1"/>
  <c r="AB194" i="1"/>
  <c r="AB171" i="1"/>
  <c r="AB117" i="1"/>
  <c r="AB164" i="1"/>
  <c r="AB123" i="1"/>
  <c r="AB140" i="1"/>
  <c r="AB82" i="1"/>
  <c r="AB67" i="1"/>
  <c r="AB154" i="1"/>
  <c r="AB163" i="1"/>
  <c r="AB89" i="1"/>
  <c r="AB158" i="1"/>
  <c r="AB187" i="1"/>
  <c r="AB165" i="1"/>
  <c r="AB188" i="1"/>
  <c r="AB159" i="1"/>
  <c r="G20" i="1" l="1"/>
  <c r="AB116" i="1"/>
  <c r="AB81" i="1"/>
  <c r="AB208" i="1"/>
  <c r="AB209" i="1"/>
  <c r="AB192" i="1"/>
  <c r="AB157" i="1"/>
  <c r="AB68" i="1"/>
  <c r="AB130" i="1"/>
  <c r="AB55" i="1"/>
  <c r="AB202" i="1"/>
  <c r="AB61" i="1"/>
  <c r="AB193" i="1"/>
  <c r="AB170" i="1"/>
  <c r="AB109" i="1"/>
  <c r="AB29" i="1"/>
  <c r="AB23" i="1"/>
  <c r="AB24" i="1"/>
  <c r="AB73" i="1"/>
  <c r="AB49" i="1"/>
  <c r="K16" i="1" l="1"/>
  <c r="B109" i="2"/>
  <c r="B110" i="2" s="1"/>
  <c r="B111" i="2" s="1"/>
  <c r="B112" i="2" s="1"/>
  <c r="U16" i="1"/>
  <c r="T16" i="1"/>
  <c r="S16" i="1"/>
  <c r="R16" i="1"/>
  <c r="Q16" i="1"/>
  <c r="P16" i="1"/>
  <c r="O16" i="1"/>
  <c r="N16" i="1"/>
  <c r="M16" i="1"/>
  <c r="L16" i="1"/>
  <c r="J16" i="1"/>
  <c r="K15" i="1"/>
  <c r="R15" i="1"/>
  <c r="N15" i="1"/>
  <c r="O15" i="1"/>
  <c r="E12" i="2"/>
  <c r="C127" i="2"/>
  <c r="B118" i="2"/>
  <c r="B119" i="2" s="1"/>
  <c r="B120" i="2" s="1"/>
  <c r="B121" i="2" s="1"/>
  <c r="B122" i="2" s="1"/>
  <c r="C113" i="2"/>
  <c r="C104" i="2"/>
  <c r="B96" i="2"/>
  <c r="B97" i="2" s="1"/>
  <c r="B98" i="2" s="1"/>
  <c r="B99" i="2" s="1"/>
  <c r="B100" i="2" s="1"/>
  <c r="B101" i="2" s="1"/>
  <c r="B102" i="2" s="1"/>
  <c r="B103" i="2" s="1"/>
  <c r="C91" i="2"/>
  <c r="B82" i="2"/>
  <c r="B83" i="2" s="1"/>
  <c r="B84" i="2" s="1"/>
  <c r="B85" i="2" s="1"/>
  <c r="B86" i="2" s="1"/>
  <c r="B87" i="2" s="1"/>
  <c r="B88" i="2" s="1"/>
  <c r="B89" i="2" s="1"/>
  <c r="B90" i="2" s="1"/>
  <c r="C77" i="2"/>
  <c r="B68" i="2"/>
  <c r="B69" i="2" s="1"/>
  <c r="B70" i="2" s="1"/>
  <c r="B71" i="2" s="1"/>
  <c r="B72" i="2" s="1"/>
  <c r="B73" i="2" s="1"/>
  <c r="B74" i="2" s="1"/>
  <c r="B75" i="2" s="1"/>
  <c r="B76" i="2" s="1"/>
  <c r="C63" i="2"/>
  <c r="B60" i="2"/>
  <c r="B61" i="2" s="1"/>
  <c r="B62" i="2" s="1"/>
  <c r="C55" i="2"/>
  <c r="B51" i="2"/>
  <c r="B52" i="2" s="1"/>
  <c r="B53" i="2" s="1"/>
  <c r="C48" i="2"/>
  <c r="B34" i="2"/>
  <c r="U15" i="1"/>
  <c r="T15" i="1"/>
  <c r="S15" i="1"/>
  <c r="Q15" i="1"/>
  <c r="P15" i="1"/>
  <c r="M15" i="1"/>
  <c r="L15" i="1"/>
  <c r="B117" i="2"/>
  <c r="B108" i="2"/>
  <c r="B95" i="2"/>
  <c r="B81" i="2"/>
  <c r="B67" i="2"/>
  <c r="B59" i="2"/>
  <c r="B50" i="2"/>
  <c r="B33" i="2"/>
  <c r="AB43" i="1"/>
  <c r="B35" i="2" l="1"/>
  <c r="B36" i="2" s="1"/>
  <c r="B37" i="2" s="1"/>
  <c r="B38" i="2" s="1"/>
  <c r="B123" i="2"/>
  <c r="B124" i="2" s="1"/>
  <c r="B125" i="2" s="1"/>
  <c r="B126" i="2" s="1"/>
  <c r="B54" i="2"/>
  <c r="AB110" i="1"/>
  <c r="B39" i="2" l="1"/>
  <c r="AB71" i="1"/>
  <c r="AB40" i="1"/>
  <c r="AB167" i="1"/>
  <c r="AB31" i="1"/>
  <c r="AB72" i="1"/>
  <c r="AB64" i="1"/>
  <c r="AB161" i="1"/>
  <c r="AB138" i="1"/>
  <c r="AB186" i="1"/>
  <c r="AB65" i="1"/>
  <c r="AB19" i="1"/>
  <c r="AB76" i="1"/>
  <c r="AB41" i="1"/>
  <c r="AB114" i="1"/>
  <c r="AB168" i="1"/>
  <c r="AB104" i="1"/>
  <c r="AB66" i="1"/>
  <c r="AB147" i="1"/>
  <c r="AB47" i="1"/>
  <c r="AB196" i="1"/>
  <c r="AB63" i="1"/>
  <c r="AB173" i="1"/>
  <c r="AB25" i="1"/>
  <c r="AB78" i="1"/>
  <c r="AB124" i="1"/>
  <c r="AB185" i="1"/>
  <c r="AB139" i="1"/>
  <c r="AB204" i="1"/>
  <c r="AB92" i="1"/>
  <c r="AB101" i="1"/>
  <c r="AB150" i="1"/>
  <c r="AB129" i="1"/>
  <c r="AB105" i="1"/>
  <c r="AB85" i="1"/>
  <c r="AB151" i="1"/>
  <c r="AB80" i="1"/>
  <c r="AB160" i="1"/>
  <c r="AB175" i="1"/>
  <c r="AB22" i="1"/>
  <c r="AB42" i="1"/>
  <c r="AB191" i="1"/>
  <c r="AB207" i="1"/>
  <c r="AB136" i="1"/>
  <c r="AB91" i="1"/>
  <c r="AB46" i="1"/>
  <c r="AB60" i="1"/>
  <c r="AB146" i="1"/>
  <c r="AB174" i="1"/>
  <c r="AB21" i="1"/>
  <c r="AB83" i="1"/>
  <c r="AB166" i="1"/>
  <c r="AB56" i="1"/>
  <c r="AB118" i="1"/>
  <c r="AB132" i="1"/>
  <c r="AB200" i="1"/>
  <c r="AB137" i="1"/>
  <c r="AB103" i="1"/>
  <c r="AB169" i="1"/>
  <c r="AB70" i="1"/>
  <c r="AB52" i="1"/>
  <c r="AB198" i="1"/>
  <c r="AB33" i="1"/>
  <c r="AB53" i="1"/>
  <c r="AB100" i="1"/>
  <c r="AB172" i="1"/>
  <c r="AB184" i="1"/>
  <c r="AB34" i="1"/>
  <c r="AB57" i="1"/>
  <c r="AB35" i="1"/>
  <c r="AB32" i="1"/>
  <c r="AB48" i="1"/>
  <c r="AB20" i="1"/>
  <c r="AB44" i="1"/>
  <c r="AB201" i="1"/>
  <c r="AB133" i="1"/>
  <c r="AB179" i="1"/>
  <c r="AB69" i="1"/>
  <c r="AB87" i="1"/>
  <c r="B40" i="2" l="1"/>
  <c r="B41" i="2" s="1"/>
  <c r="B42" i="2" s="1"/>
  <c r="B43" i="2" s="1"/>
  <c r="B44" i="2" s="1"/>
  <c r="B45" i="2" s="1"/>
  <c r="AB127" i="1"/>
  <c r="AB28" i="1"/>
  <c r="AB162" i="1"/>
  <c r="AB88" i="1"/>
  <c r="AB77" i="1"/>
  <c r="AB119" i="1"/>
  <c r="AB155" i="1"/>
  <c r="AB197" i="1"/>
  <c r="AB120" i="1"/>
  <c r="AB135" i="1"/>
  <c r="AB38" i="1"/>
  <c r="AB74" i="1"/>
  <c r="AB183" i="1"/>
  <c r="AB106" i="1"/>
  <c r="AB190" i="1"/>
  <c r="AB84" i="1"/>
  <c r="AB58" i="1"/>
  <c r="AB182" i="1"/>
  <c r="AB86" i="1"/>
  <c r="AB205" i="1"/>
  <c r="AB51" i="1"/>
  <c r="AB156" i="1"/>
  <c r="AB113" i="1"/>
  <c r="AB112" i="1"/>
  <c r="AB145" i="1"/>
  <c r="AB122" i="1"/>
  <c r="AB108" i="1"/>
  <c r="AB152" i="1"/>
  <c r="AB149" i="1"/>
  <c r="AB59" i="1"/>
  <c r="AB181" i="1"/>
  <c r="AB36" i="1"/>
  <c r="AB206" i="1"/>
  <c r="AB79" i="1"/>
  <c r="AB54" i="1"/>
  <c r="AB115" i="1"/>
  <c r="AB199" i="1"/>
  <c r="AB93" i="1"/>
  <c r="AB107" i="1"/>
  <c r="AB45" i="1"/>
  <c r="AB143" i="1"/>
  <c r="AB37" i="1"/>
  <c r="B46" i="2" l="1"/>
  <c r="B47" i="2" s="1"/>
  <c r="AB50" i="1"/>
  <c r="AB153" i="1"/>
  <c r="AB178" i="1"/>
  <c r="AB39" i="1"/>
  <c r="AB30" i="1"/>
  <c r="AB210" i="1" l="1"/>
</calcChain>
</file>

<file path=xl/sharedStrings.xml><?xml version="1.0" encoding="utf-8"?>
<sst xmlns="http://schemas.openxmlformats.org/spreadsheetml/2006/main" count="1587" uniqueCount="302">
  <si>
    <t>Nombre de la Entidad</t>
  </si>
  <si>
    <t>Nombre del Jefe de Control Interno o quien  haga sus veces</t>
  </si>
  <si>
    <t>Objetivo del PAA:</t>
  </si>
  <si>
    <t>Alcance del PAA:</t>
  </si>
  <si>
    <t>Criterios:</t>
  </si>
  <si>
    <t>Recursos:</t>
  </si>
  <si>
    <t>Código</t>
  </si>
  <si>
    <t xml:space="preserve"> 208-CI-Ft-04</t>
  </si>
  <si>
    <t>Versión</t>
  </si>
  <si>
    <t>Vigente desde</t>
  </si>
  <si>
    <t>Vigencia del Plan</t>
  </si>
  <si>
    <t>Fecha de Aprobación</t>
  </si>
  <si>
    <t>Tipo de Proceso</t>
  </si>
  <si>
    <t>Fecha Programada</t>
  </si>
  <si>
    <t>Cronograma</t>
  </si>
  <si>
    <t>Seguimiento</t>
  </si>
  <si>
    <t>Evidencias</t>
  </si>
  <si>
    <t>Observaciones</t>
  </si>
  <si>
    <t>Actividad</t>
  </si>
  <si>
    <t>Responsable o Líder de la Auditoría</t>
  </si>
  <si>
    <t>Equipo Auditor
Responsable de la Actividad</t>
  </si>
  <si>
    <t>Responsable Líder del proceso auditado</t>
  </si>
  <si>
    <t>ENE</t>
  </si>
  <si>
    <t>FEB</t>
  </si>
  <si>
    <t>MAR</t>
  </si>
  <si>
    <t>ABR</t>
  </si>
  <si>
    <t>MAY</t>
  </si>
  <si>
    <t>JUN</t>
  </si>
  <si>
    <t>JUL</t>
  </si>
  <si>
    <t>AGO</t>
  </si>
  <si>
    <t>SEP</t>
  </si>
  <si>
    <t>OCT</t>
  </si>
  <si>
    <t>NOV</t>
  </si>
  <si>
    <t>DIC</t>
  </si>
  <si>
    <t>Fecha Inicio</t>
  </si>
  <si>
    <t>Fecha Fin</t>
  </si>
  <si>
    <t xml:space="preserve">Fecha  de Cierre de la Actividad </t>
  </si>
  <si>
    <t>Productos Esperados</t>
  </si>
  <si>
    <t>Avance Actividad</t>
  </si>
  <si>
    <t>PLAN ANUAL DE AUDITORÍAS</t>
  </si>
  <si>
    <t>Cargo</t>
  </si>
  <si>
    <t>Caja de la Vivienda Popular</t>
  </si>
  <si>
    <t>Ivonne Andrea Torres Cruz</t>
  </si>
  <si>
    <t>Liderazgo Estratégico</t>
  </si>
  <si>
    <t>Informes de Ley</t>
  </si>
  <si>
    <t>Enfoque hacia la Prevención</t>
  </si>
  <si>
    <t>Relación con entes de control externos</t>
  </si>
  <si>
    <t>Seguimiento a Planes de Mejoramiento</t>
  </si>
  <si>
    <t>Profesionales</t>
  </si>
  <si>
    <t>Ponderación</t>
  </si>
  <si>
    <t>Auditoría</t>
  </si>
  <si>
    <t>Evaluación de la Gestión del Riesgo</t>
  </si>
  <si>
    <t>Adicionales</t>
  </si>
  <si>
    <t>Actividades</t>
  </si>
  <si>
    <t>Lider</t>
  </si>
  <si>
    <t>Aporte al Avance del  PAA</t>
  </si>
  <si>
    <t>Ponderación
de la Actividad</t>
  </si>
  <si>
    <t>Entrega, publicación o socialización de resultados</t>
  </si>
  <si>
    <t>Trabajo de campo</t>
  </si>
  <si>
    <t>Diseño o planeación de la acción</t>
  </si>
  <si>
    <t>Ejecución de la acción planteada</t>
  </si>
  <si>
    <t>CRITERIO1</t>
  </si>
  <si>
    <t>CRITERIO2</t>
  </si>
  <si>
    <t>CRITERIO3</t>
  </si>
  <si>
    <t>CRITERIO4</t>
  </si>
  <si>
    <t>CRITERIO5</t>
  </si>
  <si>
    <t>CRITERIO6</t>
  </si>
  <si>
    <t>CRITERIO7</t>
  </si>
  <si>
    <t>CRITERIO8</t>
  </si>
  <si>
    <t>Cuadro de Ponderación</t>
  </si>
  <si>
    <t>Proceso</t>
  </si>
  <si>
    <t>Dependencia responsable</t>
  </si>
  <si>
    <t>Líder responsable</t>
  </si>
  <si>
    <t>Gestión Estratégica</t>
  </si>
  <si>
    <t xml:space="preserve">Jefe Oficina Asesora de Planeación </t>
  </si>
  <si>
    <t>Dirección Jurídica</t>
  </si>
  <si>
    <t>Gestión del Talento Humano</t>
  </si>
  <si>
    <t>Subdirección Administrativa</t>
  </si>
  <si>
    <t>Subdirector Administrativo</t>
  </si>
  <si>
    <t>Gestión Tecnología de la Información y Comunicaciones</t>
  </si>
  <si>
    <t>Reasentamientos Humanos</t>
  </si>
  <si>
    <t>Urbanizaciones y Titulación</t>
  </si>
  <si>
    <t>Mejoramiento de Barrios</t>
  </si>
  <si>
    <t>Mejoramiento de Vivienda</t>
  </si>
  <si>
    <t>Dirección de Mejoramiento de Vivienda</t>
  </si>
  <si>
    <t>Director de Mejoramiento de Vivienda</t>
  </si>
  <si>
    <t>Director de Gestión Corporativa y CID</t>
  </si>
  <si>
    <t>Gestión Administrativa</t>
  </si>
  <si>
    <t>Gestión Documental</t>
  </si>
  <si>
    <t>Gestión Financiera</t>
  </si>
  <si>
    <t>Evaluación de la Gestión</t>
  </si>
  <si>
    <t>Gestión del Control Interno Disciplinario</t>
  </si>
  <si>
    <t>Informe presupuestal a Personería</t>
  </si>
  <si>
    <t>Informe cuenta mensual SIVICOF</t>
  </si>
  <si>
    <t>Informe Directiva 003 de 2013 Alcaldía Mayor de Bogotá</t>
  </si>
  <si>
    <t>Estratégico</t>
  </si>
  <si>
    <t>Apoyo</t>
  </si>
  <si>
    <t>Seguimiento y Evaluación</t>
  </si>
  <si>
    <t>Todos los Procesos</t>
  </si>
  <si>
    <t>Todas las dependencias</t>
  </si>
  <si>
    <t>Misional</t>
  </si>
  <si>
    <t>Planeación - Comunicación de envío</t>
  </si>
  <si>
    <t>Planeación - Listas de verificación</t>
  </si>
  <si>
    <t>Planeación - Plan de auditoría</t>
  </si>
  <si>
    <t>Trabajo de campo - Recolección de Evidencias</t>
  </si>
  <si>
    <t>Trabajo de campo - Análisis de Información</t>
  </si>
  <si>
    <t>Informe preliminar - Comunicación de envío</t>
  </si>
  <si>
    <t>Informe preliminar - Revisado por ACI</t>
  </si>
  <si>
    <t>Informe preliminar - Reunión de validación de hallazgos</t>
  </si>
  <si>
    <t>Planeación - Reunión de apertura</t>
  </si>
  <si>
    <t>Informe preliminar - Elaboración</t>
  </si>
  <si>
    <t>Informe Final - Revisión de evidencias nuevas</t>
  </si>
  <si>
    <t>Informe Final - Elaboración</t>
  </si>
  <si>
    <t>Informe Final - Comunicación de envío</t>
  </si>
  <si>
    <t>Trámite de cuentas de ACI</t>
  </si>
  <si>
    <t>Informe PQR's - Ley 1474 de 2011</t>
  </si>
  <si>
    <t>Codigo Color</t>
  </si>
  <si>
    <t>Rol</t>
  </si>
  <si>
    <t>Cantidad personas que conforman la entidad</t>
  </si>
  <si>
    <t>N° Aux Administrativos</t>
  </si>
  <si>
    <t>N° de Técnicos</t>
  </si>
  <si>
    <t>N° Asesores</t>
  </si>
  <si>
    <t>Talento Humano
Cantidad</t>
  </si>
  <si>
    <t>Informe</t>
  </si>
  <si>
    <t xml:space="preserve">Diseño y gestión de capacitaciones para el fortalecimiento y aplicación del principio de autocontrol  </t>
  </si>
  <si>
    <t>Roles 
Decreto 948 de 2017</t>
  </si>
  <si>
    <t>Oficina Asesora de Planeación</t>
  </si>
  <si>
    <t>Prevención del Daño Antijurídico y Representación Judicial</t>
  </si>
  <si>
    <t xml:space="preserve">Director Jurídico </t>
  </si>
  <si>
    <t xml:space="preserve">Gestión de Comunicaciones </t>
  </si>
  <si>
    <t xml:space="preserve">Jefe Oficina Asesora de Comunicaciones </t>
  </si>
  <si>
    <t xml:space="preserve">Oficina Asesora de Comunicaciones </t>
  </si>
  <si>
    <t>Jefe Oficina de Tecnologías de la Información y las Comunicaciones</t>
  </si>
  <si>
    <t>Oficina Tecnologías de la Información y las Comunicaciones</t>
  </si>
  <si>
    <t>Director de Reasentamientos Humanos</t>
  </si>
  <si>
    <t>Dirección de Reasentamientos Humanos</t>
  </si>
  <si>
    <t>Director de Urbanizaciones y Titulación</t>
  </si>
  <si>
    <t>Dirección de Urbanizaciones y Titulación</t>
  </si>
  <si>
    <t>Director de Mejoramiento de Barrios</t>
  </si>
  <si>
    <t>Dirección de Mejoramiento de Barrios</t>
  </si>
  <si>
    <t xml:space="preserve">Servicio al Ciudadano </t>
  </si>
  <si>
    <t>Adquisición de Bienes y Servicios</t>
  </si>
  <si>
    <t>Subdirector Financiero</t>
  </si>
  <si>
    <t>Subdirección Financiera</t>
  </si>
  <si>
    <t>Asesor de Control Interno</t>
  </si>
  <si>
    <t>Asesoría de Control Interno</t>
  </si>
  <si>
    <t>Todos</t>
  </si>
  <si>
    <t>Asesora de Control Interno - Código 105 - Grado 01</t>
  </si>
  <si>
    <t>Firma: IVONNE ANDREA TORRES CRUZ - ASESORA DE CONTROL INTERNO - CAJA DE LA VIVIENDA POPULAR</t>
  </si>
  <si>
    <t>Recepción de solicitud</t>
  </si>
  <si>
    <t>Reparto de solicitud</t>
  </si>
  <si>
    <t>Revisión de respuesta y soportes</t>
  </si>
  <si>
    <t>Entrega a ente de control y copia en Control Interno</t>
  </si>
  <si>
    <r>
      <rPr>
        <b/>
        <sz val="9"/>
        <color theme="1"/>
        <rFont val="Arial"/>
        <family val="2"/>
      </rPr>
      <t>Humanos:</t>
    </r>
    <r>
      <rPr>
        <sz val="9"/>
        <color theme="1"/>
        <rFont val="Arial"/>
        <family val="2"/>
      </rPr>
      <t xml:space="preserve"> Equipo multidisciplinario de trabajo de la Asesoría de Control Interno
</t>
    </r>
    <r>
      <rPr>
        <b/>
        <sz val="9"/>
        <color theme="1"/>
        <rFont val="Arial"/>
        <family val="2"/>
      </rPr>
      <t>Tecnológicos:</t>
    </r>
    <r>
      <rPr>
        <sz val="9"/>
        <color theme="1"/>
        <rFont val="Arial"/>
        <family val="2"/>
      </rPr>
      <t xml:space="preserve"> Equipos de cómputo, acceso a los Sistemas de Información de la entidad en modo de consulta y conectividad
</t>
    </r>
    <r>
      <rPr>
        <b/>
        <sz val="9"/>
        <color theme="1"/>
        <rFont val="Arial"/>
        <family val="2"/>
      </rPr>
      <t>Financieros</t>
    </r>
    <r>
      <rPr>
        <sz val="9"/>
        <color theme="1"/>
        <rFont val="Arial"/>
        <family val="2"/>
      </rPr>
      <t>: presupuesto asignado</t>
    </r>
  </si>
  <si>
    <t>liderazgo estratégico</t>
  </si>
  <si>
    <t>enfoque hacia la prevención</t>
  </si>
  <si>
    <t>evaluación de la gestión del riesgo</t>
  </si>
  <si>
    <t>relación con entes externos de control</t>
  </si>
  <si>
    <t>evaluación y seguimiento</t>
  </si>
  <si>
    <t>Marcela Urrea Jaramillo</t>
  </si>
  <si>
    <t>Andrea Sierra Ochoa</t>
  </si>
  <si>
    <t>Economista</t>
  </si>
  <si>
    <t>Auxiliar</t>
  </si>
  <si>
    <t>Abogado</t>
  </si>
  <si>
    <t>Técnico</t>
  </si>
  <si>
    <t>Ivonne Andrea Torres Cruz
Asesora de Control Interno</t>
  </si>
  <si>
    <t>Recolección y Análisis de Información</t>
  </si>
  <si>
    <t>Asignación de actividad</t>
  </si>
  <si>
    <t>Elaboración de solicitud</t>
  </si>
  <si>
    <t>Actividad ejecutada (revisada y entregada a solicitante)</t>
  </si>
  <si>
    <t>Planeación - Definir metodología y cronograma de trabajo</t>
  </si>
  <si>
    <t>Planeación - Revisión previa del tema a evaluar</t>
  </si>
  <si>
    <t>Trabajo de campo - Recolección de Información</t>
  </si>
  <si>
    <t>Informe - Elaboración</t>
  </si>
  <si>
    <t>Informe - Revisión por ACI</t>
  </si>
  <si>
    <t>Informe - Comunicación de envío</t>
  </si>
  <si>
    <t>Informe - Publicación (web,intranet y/o carpeta de calidad)</t>
  </si>
  <si>
    <t>Informe Final - Publicación (web,intranet y/o carpeta de calidad)</t>
  </si>
  <si>
    <t>Planeación - Revisión previa del tema del informe</t>
  </si>
  <si>
    <t>Planeación del trabajo</t>
  </si>
  <si>
    <t>Planeación - Revisión previa del tema</t>
  </si>
  <si>
    <t>Informe - Elaboración de producto</t>
  </si>
  <si>
    <t>Entrega producto final</t>
  </si>
  <si>
    <t>Planeación - Revisión estado del PM a hacer seguimiento</t>
  </si>
  <si>
    <t>Dirección de Gestión Corporativa y CID</t>
  </si>
  <si>
    <t>Líderes de Cada Proceso</t>
  </si>
  <si>
    <t>Seguimiento al plan de implementación del MIPG</t>
  </si>
  <si>
    <t>roles Dec 648 de 2017</t>
  </si>
  <si>
    <t>Asesoría en la formulación de planes de mejoramiento internos y en la modificación de las acciones ya propuestas</t>
  </si>
  <si>
    <t>Reporte</t>
  </si>
  <si>
    <t>Elizabeth Sáenz Sáenz</t>
  </si>
  <si>
    <t>Asesora de Control Interno</t>
  </si>
  <si>
    <t>Acta de Reunión - Comité Institucional de Coordinación de Control Interno</t>
  </si>
  <si>
    <t>Andrés Farias Pinzón</t>
  </si>
  <si>
    <t>Recibir, analizar y dar trámite a las solicitudes de modificación de las acciones del plan de mejoramiento de la contraloría</t>
  </si>
  <si>
    <t>Evaluación anual por dependencias. Artículo 39 Ley 909 de 2005 - Circular 004 de 2005 Consejo Asesor del Gobierno Nacional en Materia de Control Interno</t>
  </si>
  <si>
    <t>Austeridad en el gasto. Decretos Reglamentarios 1737 de 1998 y 984 de 2012; Directiva Presidencial 03 de 2012 y Artículo 2.8.4.8.2 del Decreto Único Reglamentario 1068 de 2015</t>
  </si>
  <si>
    <t>Revisión y mantenimiento al botón de transparencia - Ley 1712 de 2014 numeral 7 a cargo de control interno</t>
  </si>
  <si>
    <t>Reportar la información sobre la utilización del software a través del aplicativo que disponga la Dirección Nacional de Derechos de Autor - DNDA. Directivas presidenciales 01 de 1999 y 02 de 2002; Circular 17 de 2011 de la DNDA</t>
  </si>
  <si>
    <t>Revisión por la Dirección ISO 9001:2015 - información a cargo de control interno</t>
  </si>
  <si>
    <t>Diseñar, preparar, aplicar, tabular y realizar informe con oportunidades de mejora de la implementación y aplicación del estatuto interno del auditor y del código de ética del auditor</t>
  </si>
  <si>
    <t>Memorandos y/o Oficios</t>
  </si>
  <si>
    <t>Matriz</t>
  </si>
  <si>
    <t>Auditoría Proceso de Mejoramiento de Barrios
Decreto 371 de 2010 - Artículo 2 - de los procesos de contratación en el distrito capital</t>
  </si>
  <si>
    <t>Auditoría Proceso de Reasentamientos Humanos
Decreto 371 de 2010 - Artículo 2 - de los procesos de contratación en el distrito capital</t>
  </si>
  <si>
    <t>Auditoría Proceso de Urbanizaciones y Titulación
Decreto 371 de 2010 - Artículo 2 - de los procesos de contratación en el distrito capital</t>
  </si>
  <si>
    <t>Informe cuenta anual SIVICOF. Cargue del informe de control interno contable - CBN - 1019</t>
  </si>
  <si>
    <t>Administrador</t>
  </si>
  <si>
    <t>Evaluar de forma sistemática, autónoma, objetiva e independiente el SCI, MIPG y las medidas adoptadas por la Alta Dirección para mantener en funcionamiento la entidad y la operación de los procesos misionales de la Caja de la Vivienda Popular a raíz de la emergencia Económica, Social y Ecológica declarada en todo el territorio Nacional por el Presidente de la República mediante los Decretos 417 de 2020 y 637 de 2020, mediante actividades de aseguramiento y consultoría basados en riesgos y con enfoque hacia la prevención, proponiendo las recomendaciones y sugerencias que contribuyan al mejoramiento continuo del SCI.</t>
  </si>
  <si>
    <t>El Plan Anual de Auditorías se ejecutará sobre los 16 procesos identificados en la resolución interna 4978 de 2017</t>
  </si>
  <si>
    <t>Joan Gaitán Ferrer</t>
  </si>
  <si>
    <t>Carlos Vargas Hernández</t>
  </si>
  <si>
    <t>Auditoría Proceso de Urbanizaciones y Titulación
Decreto 371 de 2010 - Artículo 3 - de los procesos de atención al ciudadano, los sistemas de información y atención de las peticiones, quejas, reclamos y sugerencias de los ciudadanos, en el distrito capital</t>
  </si>
  <si>
    <t>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t>
  </si>
  <si>
    <t>Soporte de Aprobación Versión 1</t>
  </si>
  <si>
    <t>66 funcionarios + 395 contratistas = 461 personas
(son datos estimados al 31Dic2020)</t>
  </si>
  <si>
    <t>Personas en la Asesoría de Control Interno</t>
  </si>
  <si>
    <t>N° Profesionales Universitarios</t>
  </si>
  <si>
    <t>N° Profesionales Especializados</t>
  </si>
  <si>
    <t>1. Resultado de cumplimento de la gestión: adecuada formulación y cumplimiento de las acciones formuladas en las herramientas de gestión
2. Estado del Plan de Mejoramiento interno y externo
3. Estado de implementación y sostenibilidad del MIPG - MECI 
4. Normatividad para atender la emergencia sanitaria
5. Requisitos legales (normas y estándares)
6. Resultado de las auditorías externas e internas 2020
7. Estado del Plan de Desarrollo</t>
  </si>
  <si>
    <t>Auditor 6</t>
  </si>
  <si>
    <t>Ingeniero 2</t>
  </si>
  <si>
    <t>Ingeniero 1</t>
  </si>
  <si>
    <t>Kelly Serrano Rincón</t>
  </si>
  <si>
    <t>Contador</t>
  </si>
  <si>
    <t>Verificar el cierre de 2020 y la constitución y el adecuado manejo de los recursos de la caja menor de la vigencia 2021 de la Caja de la Vivienda Popular, en lo relacionado con la delegación de gastos y el manejo de los mismos.</t>
  </si>
  <si>
    <t>Informe de seguimiento a la Sostenibilidad Contable - Resolución DDC-00003 del 05 de diciembre de 2018 - corte al 30Sep2020</t>
  </si>
  <si>
    <t>Evaluación Matriz de riesgos de corrupción y por proceso 2020. Decreto 124 de 2016</t>
  </si>
  <si>
    <t>Evaluación Plan Anticorrupción y de Atención al Ciudadano 2020. Decreto 124 de 2016</t>
  </si>
  <si>
    <t>Evaluación independiente del estado del Sistema de Control Interno. Artículo 9 Ley 1474 de 2011, modificado por el Artículo 156 del Decreto Nacional 2106 de 2019. Circular Externa 100-006 de 2019. Elaborado según metodología del DAFP</t>
  </si>
  <si>
    <t>Verificación de la oportunidad en la entrega de las herramientas de gestión de la CVP: Seguimiento a la Gestión por Procesos - Indicadores de Gestión, PAAC y mapa de riesgos</t>
  </si>
  <si>
    <t>Informe de seguimiento a la Sostenibilidad Contable - Resolución DDC-00003 del 05 de diciembre de 2018 - corte al 31Dic2020</t>
  </si>
  <si>
    <t>Informe de seguimiento a la Sostenibilidad Contable - Resolución DDC-00003 del 05 de diciembre de 2018 - corte al 31Mar2021</t>
  </si>
  <si>
    <t>Informe de seguimiento a la Sostenibilidad Contable - Resolución DDC-00003 del 05 de diciembre de 2018 - corte al 30Jun2021</t>
  </si>
  <si>
    <t>Informe de seguimiento a la Sostenibilidad Contable - Resolución DDC-00003 del 05 de diciembre de 2018 - corte al 30Sep2021</t>
  </si>
  <si>
    <t>Dar respuesta a derechos de petición, solicitudes de información de partes interesadas y emitir conceptos y pronunciamienos de competencia de la Asesoría de Control Interno</t>
  </si>
  <si>
    <t>Seguimiento al Plan de Acción de Gestión - Plan Anual de Auditorías - FUSS - Parágrafo 1, Artículo 38 - Decreto 807 de 2019</t>
  </si>
  <si>
    <t>Formulación Plan Anual de Auditorías - Parágrafo 1 Artículo 38 - Decreto 807 de 2019</t>
  </si>
  <si>
    <t>Seguimiento a la Gestión por Procesos - Indicadores de Gestión - Plan Anual de Auditorías - FUSS - Parágrafo 1, Artículo 38 - Decreto 807 de 2019</t>
  </si>
  <si>
    <t>Diseñar el plan de acción de Comité Institucional de Coordinación de Control Interno - CICCI 2021 y entregarlo a los miembros del comité para su revisión y posterior aprobación</t>
  </si>
  <si>
    <t>Elaborar informe de cumplimiento del plan de trabajo del Comité Institucional de Coordinación de Control Interno - CICCI 2020 para entregar a los miembros del comité</t>
  </si>
  <si>
    <t>Elaborar Informe cuenta anual SIVICOF: CB-0402S - Plan de mejoramiento - Seguimiento Entidad</t>
  </si>
  <si>
    <t>Elaborar Informe cuenta anual SIVICOF: CBN-1015 - Informe de Austeridad en el Gasto</t>
  </si>
  <si>
    <t>Elaborar Informe cuenta anual SIVICOF: CBN-1016 - Informe sobre Detrimentos Patrimoniales</t>
  </si>
  <si>
    <t>Elaborar Informe cuenta anual SIVICOF: CBN-1107 - Plan de Contingencia Institucional</t>
  </si>
  <si>
    <t>Elaborar Informe cuenta anual SIVICOF: CBN-1021 - Informe de Auditoría Externa</t>
  </si>
  <si>
    <t>Informe PQR's - Ley 1474 de 2011 - Decreto 371 de 2010 - segundo semestre 2020
Auditoría Especial de la prestación del Servicio al Ciudadano en el marco de la situación de calamidad pública en Bogotá, D.C. ordenada en el Decreto 087 del 2020 de la Alcaldía Mayor de Bogotá. Radicado 2020IE8609 del 19 de octubre de 2020</t>
  </si>
  <si>
    <t>Realizar los trámites pertinentes para lograr el cierre de los expedientes contractuales de los contratistas supervisados por control interno, cuya garantía ya haya vencido</t>
  </si>
  <si>
    <t>Participación e intervención en los comités:
Instancia técnica de inventarios de bienes inmuebles
Instancia técnica de inventarios de bienes muebles
Comité técnico de sostenibilidad contable
Comité de conciliación
Comité financiero
Comité directivo
Comité de gestión y desempeño
Comité distrital de auditoría</t>
  </si>
  <si>
    <t>Realizar seguimiento al Comité Institucional de Coordinación de Control Interno - CICCI (presentaciones, actas de comité, anexos y demás documentos)
1. Planeación: revisión de la información a presentar en el comité, listados de asistencia, asistir a la sesión del comité
2. Trabajo de campo: preparar presentación y documentos anexos, elaborar proyecto de acta de cada comité
3. Organización y archivo: hacer seguimiento a los compromisos derivados del comité, tramitar las firmas de las actas, organizar el archivo digital de las actas y cooperar con la auxiliar administrativa en el archivo físico de la información según TRD</t>
  </si>
  <si>
    <t>Elaborar el informe de la Oficina de Control Interno vigencia 2020 - documento CBN 1038</t>
  </si>
  <si>
    <t>Elaborar el informe de la Oficina de Control Interno vigencia 2021 - documento CBN 1038</t>
  </si>
  <si>
    <t>Seguimiento al Plan de Mejoramiento Externo - literal i; Artículo 2.2.21.4.9 del Decreto 1083 de 2015 y Artículo 10 de la Resolución reglamentaria 036 de 2019, expedida por la Contraloría de Bogotá</t>
  </si>
  <si>
    <t>Seguimiento al Plan de Mejoramiento Interno - Artículo 5 del Decreto 371 de 2010</t>
  </si>
  <si>
    <t>Formulación de la Gestión por Procesos - Indicadores de Gestión - FUSS - Proceso Evaluación de la Gestión</t>
  </si>
  <si>
    <t>Revisión y formulación 2021 del Plan Anticorrucpión y de Atención al Ciudadano y Mapa de Riesgos por proceso y de corrupción - proceso de Evaluación de la Gestión</t>
  </si>
  <si>
    <t>Control Interno Contable CBN - 1019 durante la vigencia 2020. Resolución 193 de 2016 de la CGN; Resolución Reglamentaria 11 de 2014 de la Contraloría de Bogotá, modificada por la Resolución Reglamentaria 23 de 2016.</t>
  </si>
  <si>
    <t>Subir al CHIP el informe de Evaluación del Sistema de Control Interno Contable CBN - 1019</t>
  </si>
  <si>
    <t>Reporte SIRECI - Circular Externa N° DDP-000022 del 31 de diciembre del 2020:
1. Obras inconclusas o sin uso.
2. Procesos penales por delitos contra la administración pública o que afecten los intereses patrimoniales del Estado.
3. Sistema General de Participaciones y demás transferencias de origen nacional.
4. Sistema General de Regalías, (Consolida información de las entidades designadas como ejecutoras de estos recursos - Secretaria Distrital de Planeación).
5. Planes de mejoramiento.</t>
  </si>
  <si>
    <t>Atención Auditoría de Desempeño 1: Cód 60: Proyecto La Arboleda Santa Teresita - Contrato de obra civil CPS -PCVN--3-1-30589-045/2015, suscrito con la Fiduciaria Bogotá y Odicco Ltda.</t>
  </si>
  <si>
    <t>Atención Auditoría de Desempeño 2: Cód 64: Evaluación del convenio Nº 044 de 2014 suscrito entre la Caja de la Vivienda Popular con el Fondo de Desarrollo Local de Usme, por valor de $7.472.160.000.</t>
  </si>
  <si>
    <t>Correo electrónico</t>
  </si>
  <si>
    <t>Seguimiento a los procesos judiciales - SIPROJ - del 01Ene2020 al 28Feb2021</t>
  </si>
  <si>
    <t>Auditoría Proceso de Urbanizaciones y Titulación
Revisión de la cartera - incapacidades - inventarios - aplicación de las políticas contables de los procedimientos del proceso</t>
  </si>
  <si>
    <t>Auditoría Proceso de Urbanizaciones y Titulación
Revisión de Riesgos</t>
  </si>
  <si>
    <t>Auditoría Proceso de Mejoramiento de Vivienda
Revisión de Riesgos</t>
  </si>
  <si>
    <t>Auditoría Proceso de Mejoramiento de Barrios
Revisión de Riesgos</t>
  </si>
  <si>
    <t>Auditoría Proceso de Reasentamientos Humanos
Revisión de Riesgos</t>
  </si>
  <si>
    <t>Revisar la formulación de las actividades del PAAC en el primer seguimiento y generar las alertas respectivas.</t>
  </si>
  <si>
    <t>Realizar las actividades de monitoreo y seguimiento a la estrategia de racionalización propuesta a través de SUIT</t>
  </si>
  <si>
    <t>Auditoría Proceso de Mejoramiento de Vivienda
Decreto 371 de 2010 - Artículo 2 - de los procesos de contratación en el distrito capital</t>
  </si>
  <si>
    <t>Seguimiento al Comité de Conciliación del 01Ene2020 al 30Jun2021</t>
  </si>
  <si>
    <t>Evaluar el proceso de Rendición de Cuentas (Audiencia Pública u otra alternativa)</t>
  </si>
  <si>
    <t>Realizar una campaña donde se den a conocer a los funcionarios y contratistas de la entidad el código de ética de los auditores internos, mediante el diseño de piezas comunicativas. Dar a conocer el código de ética de los auditores internos - código 208-CI-Mn-01 a los contratistas</t>
  </si>
  <si>
    <t>Realizar una charla individual con los procesos para comunicar puntualmente las deficiencias y llegar a acuerdos para la mejora de la información en términos de plazos, diseño y formato.</t>
  </si>
  <si>
    <t>Revisión del informe de gestión judicial, según los términos del Artículo 30 de la Resolución 104 de 2018</t>
  </si>
  <si>
    <t>Evaluación del desempeño institucional a través del Furag según lineamientos del DAFP</t>
  </si>
  <si>
    <t>Certificado</t>
  </si>
  <si>
    <t>Apoyar el diligenciamiento de la matriz del ITA - Índice de Transparencia Activa de la Procuraduría y verificar lo indicado en al Anexo de la Resolución 3564 de 2015 expedida por el MinTic sobre lo que debe estar publicado en la página web de la entidad en el botón de transparencia - numeral 7</t>
  </si>
  <si>
    <t>Acta</t>
  </si>
  <si>
    <t>Presentación</t>
  </si>
  <si>
    <t>Piezas comunicativas y presentación</t>
  </si>
  <si>
    <t>Correo electrónico - Oficios</t>
  </si>
  <si>
    <t>Auditoría Proceso de Urbanizaciones y Titulación
Cumplimiento metas del PDD y Proyecto de inversión - Presupuesto - FUSS - Plan Anual de Adquisidores - Indicadores</t>
  </si>
  <si>
    <t>Auditoría Proceso de Mejoramiento de Barrios
Decreto 371 de 2010 - Artículo 3 - de los procesos de atención al ciudadano, los sistemas de información y atención de las peticiones, quejas, reclamos y sugerencias de los ciudadanos, en el distrito capital</t>
  </si>
  <si>
    <t>Auditoría Proceso de Mejoramiento de Barrios
Cumplimiento metas del PDD y Proyecto de inversión - Presupuesto - FUSS - Plan Anual de Adquisidores - Indicadores</t>
  </si>
  <si>
    <t>Auditoría Proceso de Mejoramiento de Vivienda
Decreto 371 de 2010 - Artículo 3 - de los procesos de atención al ciudadano, los sistemas de información y atención de las peticiones, quejas, reclamos y sugerencias de los ciudadanos, en el distrito capital</t>
  </si>
  <si>
    <t>Auditoría Proceso de Mejoramiento de Vivienda
Cumplimiento metas del PDD y Proyecto de inversión - Presupuesto - FUSS - Plan Anual de Adquisidores - Indicadores</t>
  </si>
  <si>
    <t>Auditoría Proceso de Mejoramiento de Vivienda
Recursos del Convenio con la SDH</t>
  </si>
  <si>
    <t>Auditoría Proceso de Reasentamientos Humanos
Decreto 371 de 2010 - Artículo 3 - de los procesos de atención al ciudadano, los sistemas de información y atención de las peticiones, quejas, reclamos y sugerencias de los ciudadanos, en el distrito capital</t>
  </si>
  <si>
    <t>Auditoría Proceso de Reasentamientos Humanos
Cumplimiento metas del PDD y Proyecto de inversión - Presupuesto - FUSS - Plan Anual de Adquisidores - Indicadores</t>
  </si>
  <si>
    <t>Auditoría Proceso de Reasentamientos Humanos
Expedientes del proceso - Relocalización Transitoria</t>
  </si>
  <si>
    <t>Auditoría Proceso de Reasentamientos Humanos
Revisión de la cartera - incapacidades - inventarios - aplicación de las políticas contables de los procedimientos del proceso</t>
  </si>
  <si>
    <t>Informe cuenta anual SIVICOF: Revisar documentación (normas, instructivos, formatos), alistar documentación a solicitar, Preparar solicitud. Realizar seguimiento a la entrega de la información, preparar información para subir al sistema, subir al sistema, expedir certificado de cargue, organizar carpetas digitales, publicar en páguna web certificado.</t>
  </si>
  <si>
    <t>Auditoría Proceso de Mejoramiento de Barrios
Expedientes del proceso - procedimientos del proceso</t>
  </si>
  <si>
    <t>Auditoría Proceso de Urbanizaciones y Titulación
Expedientes del proceso - procedimientos del proceso</t>
  </si>
  <si>
    <t>Auditoría Proceso de Mejoramiento de Vivienda
Expedientes del proceso - procedimientos del proceso</t>
  </si>
  <si>
    <t>Contratación 2021 contratistas ACI: Elaborar los estudios previos de los contratos de control interno, revisión de los documentos de los contratistas, radicación de las carpetas y apoyo en la suscripción de los contratos</t>
  </si>
  <si>
    <t>Contratación 2021 contratistas ACI: Elaborar los estudios previos de los contratos de control interno, verificación de la entrega y aprobación de la póliza y elaboración de las actas de inicio y cargue en el sistema secop</t>
  </si>
  <si>
    <t>Realizar evaluación 2020 y concertación 2021 planta fija</t>
  </si>
  <si>
    <t>Seguimiento Matriz de riesgos de corrupción y por proceso 2021</t>
  </si>
  <si>
    <t>Seguimiento Plan Anticorrupción y de Atención al Ciudadano 2021. Decreto 124 de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</si>
</sst>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64" formatCode="_(* #,##0.00_);_(* \(#,##0.00\);_(* &quot;-&quot;??_);_(@_)"/>
    <numFmt numFmtId="165" formatCode="_-* #,##0.00\ &quot;€&quot;_-;\-* #,##0.00\ &quot;€&quot;_-;_-* &quot;-&quot;??\ &quot;€&quot;_-;_-@_-"/>
    <numFmt numFmtId="166" formatCode="_-* #,##0.00\ _€_-;\-* #,##0.00\ _€_-;_-* &quot;-&quot;??\ _€_-;_-@_-"/>
    <numFmt numFmtId="170" formatCode="dd\-mmm\-yyyy"/>
  </numFmts>
  <fonts count="2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11"/>
      <color theme="1"/>
      <name val="Calibri"/>
      <family val="2"/>
      <scheme val="minor"/>
    </font>
    <font>
      <sz val="11"/>
      <color rgb="FF000000"/>
      <name val="Calibri"/>
      <family val="2"/>
      <charset val="1"/>
    </font>
    <font>
      <sz val="9"/>
      <color theme="1"/>
      <name val="Arial"/>
      <family val="2"/>
    </font>
    <font>
      <b/>
      <sz val="9"/>
      <color theme="1"/>
      <name val="Arial"/>
      <family val="2"/>
    </font>
    <font>
      <sz val="10"/>
      <name val="Arial"/>
      <family val="2"/>
    </font>
    <font>
      <sz val="10"/>
      <name val="Arial"/>
      <family val="2"/>
    </font>
    <font>
      <sz val="11"/>
      <color theme="1"/>
      <name val="Arial"/>
      <family val="2"/>
    </font>
    <font>
      <sz val="10"/>
      <color theme="1"/>
      <name val="Arial"/>
      <family val="2"/>
    </font>
    <font>
      <b/>
      <sz val="9"/>
      <color rgb="FF000000"/>
      <name val="Arial"/>
      <family val="2"/>
    </font>
    <font>
      <b/>
      <sz val="10"/>
      <color theme="1"/>
      <name val="Arial"/>
      <family val="2"/>
    </font>
    <font>
      <b/>
      <sz val="16"/>
      <color theme="1"/>
      <name val="Arial"/>
      <family val="2"/>
    </font>
    <font>
      <b/>
      <sz val="10"/>
      <name val="Calibri"/>
      <family val="2"/>
      <scheme val="minor"/>
    </font>
    <font>
      <sz val="10"/>
      <color rgb="FF000000"/>
      <name val="Calibri"/>
      <family val="2"/>
      <scheme val="minor"/>
    </font>
    <font>
      <sz val="10"/>
      <name val="Calibri"/>
      <family val="2"/>
      <scheme val="minor"/>
    </font>
    <font>
      <sz val="10"/>
      <color theme="1"/>
      <name val="Calibri"/>
      <family val="2"/>
      <scheme val="minor"/>
    </font>
    <font>
      <sz val="9"/>
      <name val="Arial"/>
      <family val="2"/>
    </font>
    <font>
      <b/>
      <sz val="11"/>
      <color theme="1"/>
      <name val="Arial"/>
      <family val="2"/>
    </font>
    <font>
      <b/>
      <sz val="12"/>
      <color theme="1"/>
      <name val="Arial"/>
      <family val="2"/>
    </font>
    <font>
      <sz val="11"/>
      <color rgb="FF000000"/>
      <name val="Arial"/>
      <family val="2"/>
    </font>
    <font>
      <sz val="11"/>
      <name val="Arial"/>
      <family val="2"/>
    </font>
    <font>
      <b/>
      <sz val="11"/>
      <color rgb="FF000000"/>
      <name val="Arial"/>
      <family val="2"/>
    </font>
    <font>
      <sz val="10"/>
      <color theme="0"/>
      <name val="Arial"/>
      <family val="2"/>
    </font>
    <font>
      <sz val="11"/>
      <color rgb="FFFF0000"/>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14999847407452621"/>
        <bgColor rgb="FF000000"/>
      </patternFill>
    </fill>
    <fill>
      <patternFill patternType="solid">
        <fgColor rgb="FFD8D8D8"/>
        <bgColor rgb="FF000000"/>
      </patternFill>
    </fill>
    <fill>
      <patternFill patternType="solid">
        <fgColor theme="9" tint="0.59999389629810485"/>
        <bgColor rgb="FF000000"/>
      </patternFill>
    </fill>
    <fill>
      <patternFill patternType="solid">
        <fgColor theme="9" tint="0.59999389629810485"/>
        <bgColor indexed="64"/>
      </patternFill>
    </fill>
    <fill>
      <patternFill patternType="solid">
        <fgColor theme="7" tint="0.59999389629810485"/>
        <bgColor rgb="FF000000"/>
      </patternFill>
    </fill>
    <fill>
      <patternFill patternType="solid">
        <fgColor theme="7" tint="0.59999389629810485"/>
        <bgColor indexed="64"/>
      </patternFill>
    </fill>
    <fill>
      <patternFill patternType="solid">
        <fgColor theme="3" tint="0.79998168889431442"/>
        <bgColor rgb="FFD9D9D9"/>
      </patternFill>
    </fill>
    <fill>
      <patternFill patternType="solid">
        <fgColor theme="2" tint="-9.9978637043366805E-2"/>
        <bgColor rgb="FFD9D9D9"/>
      </patternFill>
    </fill>
    <fill>
      <patternFill patternType="solid">
        <fgColor theme="0" tint="-4.9989318521683403E-2"/>
        <bgColor rgb="FFD9D9D9"/>
      </patternFill>
    </fill>
    <fill>
      <patternFill patternType="solid">
        <fgColor theme="9" tint="0.79998168889431442"/>
        <bgColor rgb="FFD9D9D9"/>
      </patternFill>
    </fill>
    <fill>
      <patternFill patternType="solid">
        <fgColor rgb="FF66FF66"/>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FF99"/>
        <bgColor indexed="64"/>
      </patternFill>
    </fill>
    <fill>
      <patternFill patternType="solid">
        <fgColor rgb="FFFFFF00"/>
        <bgColor indexed="64"/>
      </patternFill>
    </fill>
    <fill>
      <patternFill patternType="solid">
        <fgColor rgb="FFFFCCFF"/>
        <bgColor indexed="64"/>
      </patternFill>
    </fill>
    <fill>
      <patternFill patternType="solid">
        <fgColor rgb="FFCC99FF"/>
        <bgColor indexed="64"/>
      </patternFill>
    </fill>
    <fill>
      <patternFill patternType="solid">
        <fgColor rgb="FFCC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s>
  <cellStyleXfs count="84">
    <xf numFmtId="0" fontId="0" fillId="0" borderId="0"/>
    <xf numFmtId="9" fontId="5" fillId="0" borderId="0" applyFont="0" applyFill="0" applyBorder="0" applyAlignment="0" applyProtection="0"/>
    <xf numFmtId="0" fontId="7" fillId="0" borderId="0"/>
    <xf numFmtId="9" fontId="7" fillId="0" borderId="0" applyFont="0" applyFill="0" applyBorder="0" applyAlignment="0" applyProtection="0"/>
    <xf numFmtId="0" fontId="10" fillId="0" borderId="0"/>
    <xf numFmtId="165"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0" fontId="5" fillId="0" borderId="0"/>
    <xf numFmtId="0" fontId="11" fillId="0" borderId="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xf numFmtId="0" fontId="5" fillId="0" borderId="0"/>
    <xf numFmtId="0" fontId="11" fillId="0" borderId="0"/>
    <xf numFmtId="0" fontId="5" fillId="0" borderId="0"/>
    <xf numFmtId="0" fontId="5"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5" fillId="0" borderId="0"/>
    <xf numFmtId="0" fontId="5" fillId="0" borderId="0"/>
    <xf numFmtId="164" fontId="5" fillId="0" borderId="0" applyFont="0" applyFill="0" applyBorder="0" applyAlignment="0" applyProtection="0"/>
    <xf numFmtId="0" fontId="5" fillId="0" borderId="0"/>
    <xf numFmtId="0" fontId="11" fillId="0" borderId="0"/>
    <xf numFmtId="0" fontId="5" fillId="0" borderId="0"/>
    <xf numFmtId="165"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5" fillId="0" borderId="0"/>
    <xf numFmtId="0" fontId="5" fillId="0" borderId="0"/>
    <xf numFmtId="0" fontId="5" fillId="0" borderId="0"/>
    <xf numFmtId="0" fontId="11" fillId="0" borderId="0"/>
    <xf numFmtId="0" fontId="5" fillId="0" borderId="0"/>
    <xf numFmtId="9" fontId="11" fillId="0" borderId="0" applyFont="0" applyFill="0" applyBorder="0" applyAlignment="0" applyProtection="0"/>
    <xf numFmtId="9" fontId="11"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43" fontId="5" fillId="0" borderId="0" applyFont="0" applyFill="0" applyBorder="0" applyAlignment="0" applyProtection="0"/>
    <xf numFmtId="0" fontId="10" fillId="0" borderId="0"/>
    <xf numFmtId="165"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cellStyleXfs>
  <cellXfs count="159">
    <xf numFmtId="0" fontId="0" fillId="0" borderId="0" xfId="0"/>
    <xf numFmtId="0" fontId="12" fillId="0" borderId="0" xfId="0" applyFont="1"/>
    <xf numFmtId="0" fontId="13" fillId="0" borderId="0" xfId="0" applyFont="1"/>
    <xf numFmtId="0" fontId="8" fillId="0" borderId="0" xfId="0" applyFont="1"/>
    <xf numFmtId="0" fontId="15" fillId="0" borderId="1" xfId="0" applyFont="1" applyBorder="1" applyAlignment="1">
      <alignment horizontal="left" vertical="center" indent="1"/>
    </xf>
    <xf numFmtId="0" fontId="6" fillId="0" borderId="0" xfId="0" applyFont="1"/>
    <xf numFmtId="0" fontId="0" fillId="0" borderId="0" xfId="0" applyAlignment="1">
      <alignment wrapText="1"/>
    </xf>
    <xf numFmtId="9" fontId="0" fillId="0" borderId="0" xfId="0" applyNumberFormat="1"/>
    <xf numFmtId="0" fontId="17" fillId="4" borderId="1" xfId="13" applyFont="1" applyFill="1" applyBorder="1" applyAlignment="1">
      <alignment horizontal="center" vertical="center"/>
    </xf>
    <xf numFmtId="0" fontId="18" fillId="5" borderId="1" xfId="13" applyFont="1" applyFill="1" applyBorder="1" applyAlignment="1">
      <alignment vertical="center" wrapText="1"/>
    </xf>
    <xf numFmtId="0" fontId="18" fillId="6" borderId="1" xfId="13" applyFont="1" applyFill="1" applyBorder="1" applyAlignment="1">
      <alignment horizontal="left" vertical="center" wrapText="1"/>
    </xf>
    <xf numFmtId="0" fontId="18" fillId="6" borderId="1" xfId="13" applyFont="1" applyFill="1" applyBorder="1" applyAlignment="1">
      <alignment horizontal="left" vertical="center" wrapText="1" readingOrder="1"/>
    </xf>
    <xf numFmtId="0" fontId="19" fillId="6" borderId="1" xfId="7" applyFont="1" applyFill="1" applyBorder="1" applyAlignment="1">
      <alignment vertical="center" wrapText="1"/>
    </xf>
    <xf numFmtId="0" fontId="18" fillId="7" borderId="1" xfId="13" applyFont="1" applyFill="1" applyBorder="1" applyAlignment="1">
      <alignment vertical="center" wrapText="1"/>
    </xf>
    <xf numFmtId="0" fontId="18" fillId="8" borderId="1" xfId="13" applyFont="1" applyFill="1" applyBorder="1" applyAlignment="1">
      <alignment horizontal="left" vertical="center" wrapText="1" readingOrder="1"/>
    </xf>
    <xf numFmtId="0" fontId="19" fillId="8" borderId="1" xfId="7" applyFont="1" applyFill="1" applyBorder="1" applyAlignment="1">
      <alignment vertical="center"/>
    </xf>
    <xf numFmtId="0" fontId="19" fillId="8" borderId="1" xfId="7" applyFont="1" applyFill="1" applyBorder="1" applyAlignment="1">
      <alignment vertical="center" wrapText="1"/>
    </xf>
    <xf numFmtId="0" fontId="18" fillId="3" borderId="1" xfId="13" applyFont="1" applyFill="1" applyBorder="1" applyAlignment="1">
      <alignment vertical="center" wrapText="1"/>
    </xf>
    <xf numFmtId="0" fontId="19" fillId="2" borderId="1" xfId="7" applyFont="1" applyFill="1" applyBorder="1" applyAlignment="1">
      <alignment vertical="center"/>
    </xf>
    <xf numFmtId="0" fontId="18" fillId="2" borderId="1" xfId="13" applyFont="1" applyFill="1" applyBorder="1" applyAlignment="1">
      <alignment horizontal="left" vertical="center" wrapText="1" readingOrder="1"/>
    </xf>
    <xf numFmtId="0" fontId="19" fillId="2" borderId="1" xfId="7" applyFont="1" applyFill="1" applyBorder="1" applyAlignment="1">
      <alignment vertical="center" wrapText="1"/>
    </xf>
    <xf numFmtId="0" fontId="20" fillId="0" borderId="1" xfId="0" applyFont="1" applyBorder="1" applyAlignment="1">
      <alignment vertical="center" wrapText="1"/>
    </xf>
    <xf numFmtId="0" fontId="12" fillId="0" borderId="0" xfId="0" applyFont="1" applyBorder="1"/>
    <xf numFmtId="0" fontId="22" fillId="0" borderId="9" xfId="0" applyFont="1" applyBorder="1"/>
    <xf numFmtId="0" fontId="0" fillId="0" borderId="0" xfId="0" applyFill="1"/>
    <xf numFmtId="0" fontId="6" fillId="0" borderId="0" xfId="0" applyFont="1" applyFill="1"/>
    <xf numFmtId="9" fontId="0" fillId="0" borderId="0" xfId="0" applyNumberFormat="1" applyFill="1"/>
    <xf numFmtId="0" fontId="0" fillId="14" borderId="0" xfId="0" applyFill="1"/>
    <xf numFmtId="9" fontId="0" fillId="14" borderId="0" xfId="0" applyNumberFormat="1" applyFill="1"/>
    <xf numFmtId="0" fontId="0" fillId="15" borderId="0" xfId="0" applyFill="1"/>
    <xf numFmtId="9" fontId="0" fillId="15" borderId="0" xfId="0" applyNumberFormat="1" applyFill="1"/>
    <xf numFmtId="0" fontId="0" fillId="16" borderId="0" xfId="0" applyFill="1"/>
    <xf numFmtId="9" fontId="0" fillId="16" borderId="0" xfId="0" applyNumberFormat="1" applyFill="1"/>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justify" vertical="center" wrapText="1"/>
      <protection locked="0"/>
    </xf>
    <xf numFmtId="0" fontId="21" fillId="17"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xf>
    <xf numFmtId="14" fontId="8" fillId="0" borderId="1" xfId="0" applyNumberFormat="1" applyFont="1" applyFill="1" applyBorder="1" applyAlignment="1" applyProtection="1">
      <alignment horizontal="center" vertical="center"/>
      <protection locked="0"/>
    </xf>
    <xf numFmtId="10" fontId="8" fillId="0" borderId="1" xfId="0" applyNumberFormat="1" applyFont="1" applyFill="1" applyBorder="1" applyAlignment="1" applyProtection="1">
      <alignment horizontal="center" vertical="center"/>
      <protection locked="0"/>
    </xf>
    <xf numFmtId="0" fontId="12" fillId="0" borderId="0" xfId="0" applyFont="1" applyBorder="1" applyAlignment="1">
      <alignment vertical="center"/>
    </xf>
    <xf numFmtId="9" fontId="12" fillId="0" borderId="0" xfId="0" applyNumberFormat="1" applyFont="1"/>
    <xf numFmtId="0" fontId="10" fillId="0" borderId="0" xfId="0" applyFont="1"/>
    <xf numFmtId="0" fontId="25" fillId="0" borderId="0" xfId="0" applyFont="1"/>
    <xf numFmtId="0" fontId="14" fillId="11" borderId="1" xfId="2" applyFont="1" applyFill="1" applyBorder="1" applyAlignment="1">
      <alignment vertical="center" wrapText="1"/>
    </xf>
    <xf numFmtId="0" fontId="14" fillId="11" borderId="1" xfId="2" applyFont="1" applyFill="1" applyBorder="1" applyAlignment="1">
      <alignment horizontal="center" vertical="center" wrapText="1"/>
    </xf>
    <xf numFmtId="0" fontId="14" fillId="10" borderId="1" xfId="2" applyFont="1" applyFill="1" applyBorder="1" applyAlignment="1">
      <alignment horizontal="center" vertical="center"/>
    </xf>
    <xf numFmtId="0" fontId="14" fillId="9" borderId="1" xfId="2" applyFont="1" applyFill="1" applyBorder="1" applyAlignment="1">
      <alignment horizontal="center" vertical="center" wrapText="1"/>
    </xf>
    <xf numFmtId="0" fontId="14" fillId="12" borderId="1" xfId="2" applyFont="1" applyFill="1" applyBorder="1" applyAlignment="1">
      <alignment horizontal="center" vertical="center" wrapText="1"/>
    </xf>
    <xf numFmtId="0" fontId="8" fillId="0" borderId="1" xfId="0" applyFont="1" applyFill="1" applyBorder="1" applyAlignment="1" applyProtection="1">
      <alignment horizontal="center" vertical="center"/>
      <protection locked="0"/>
    </xf>
    <xf numFmtId="10" fontId="8" fillId="0" borderId="1" xfId="1" applyNumberFormat="1" applyFont="1" applyFill="1" applyBorder="1" applyAlignment="1" applyProtection="1">
      <alignment horizontal="center" vertical="center"/>
      <protection locked="0"/>
    </xf>
    <xf numFmtId="0" fontId="12" fillId="0" borderId="0" xfId="0" applyFont="1" applyFill="1" applyBorder="1"/>
    <xf numFmtId="14" fontId="8" fillId="0" borderId="1" xfId="0" applyNumberFormat="1" applyFont="1" applyFill="1" applyBorder="1" applyAlignment="1" applyProtection="1">
      <alignment horizontal="center" vertical="center" wrapText="1"/>
      <protection locked="0"/>
    </xf>
    <xf numFmtId="14" fontId="27" fillId="0" borderId="0" xfId="0" applyNumberFormat="1" applyFont="1"/>
    <xf numFmtId="0" fontId="0" fillId="0" borderId="0" xfId="0" applyFont="1"/>
    <xf numFmtId="10" fontId="8" fillId="0" borderId="1" xfId="1" applyNumberFormat="1" applyFont="1" applyFill="1" applyBorder="1" applyAlignment="1" applyProtection="1">
      <alignment horizontal="center" vertical="center"/>
    </xf>
    <xf numFmtId="0" fontId="12" fillId="0" borderId="0" xfId="0" applyFont="1" applyAlignment="1">
      <alignment wrapText="1"/>
    </xf>
    <xf numFmtId="0" fontId="8" fillId="0" borderId="1" xfId="0" applyFont="1" applyFill="1" applyBorder="1" applyAlignment="1" applyProtection="1">
      <alignment horizontal="justify" vertical="top" wrapText="1"/>
      <protection locked="0"/>
    </xf>
    <xf numFmtId="0" fontId="21" fillId="0" borderId="1" xfId="0" applyFont="1" applyFill="1" applyBorder="1" applyAlignment="1" applyProtection="1">
      <alignment horizontal="justify" vertical="top" wrapText="1"/>
      <protection locked="0"/>
    </xf>
    <xf numFmtId="0" fontId="12" fillId="0" borderId="0" xfId="0" applyFont="1" applyBorder="1" applyAlignment="1">
      <alignment vertical="center" wrapText="1"/>
    </xf>
    <xf numFmtId="0" fontId="8" fillId="0" borderId="1" xfId="0" applyFont="1" applyBorder="1" applyAlignment="1">
      <alignment horizontal="left" vertical="top" wrapText="1"/>
    </xf>
    <xf numFmtId="0" fontId="8" fillId="0" borderId="1" xfId="0" applyFont="1" applyBorder="1" applyAlignment="1">
      <alignment vertical="top" wrapText="1"/>
    </xf>
    <xf numFmtId="0" fontId="8" fillId="13" borderId="1" xfId="0" applyFont="1" applyFill="1" applyBorder="1" applyAlignment="1" applyProtection="1">
      <alignment horizontal="center" vertical="center"/>
      <protection locked="0"/>
    </xf>
    <xf numFmtId="10" fontId="24" fillId="0" borderId="0" xfId="0" applyNumberFormat="1" applyFont="1" applyBorder="1"/>
    <xf numFmtId="0" fontId="2" fillId="0" borderId="0" xfId="0" applyFont="1"/>
    <xf numFmtId="0" fontId="8" fillId="0" borderId="0" xfId="0" applyFont="1" applyAlignment="1">
      <alignment vertical="top"/>
    </xf>
    <xf numFmtId="0" fontId="3" fillId="0" borderId="0" xfId="0" applyFont="1" applyBorder="1" applyAlignment="1">
      <alignment vertical="top"/>
    </xf>
    <xf numFmtId="0" fontId="12" fillId="0" borderId="0" xfId="0" applyFont="1" applyFill="1" applyBorder="1" applyAlignment="1">
      <alignment vertical="top"/>
    </xf>
    <xf numFmtId="0" fontId="12" fillId="0" borderId="0" xfId="0" applyFont="1" applyFill="1" applyBorder="1" applyAlignment="1">
      <alignment vertical="top" wrapText="1"/>
    </xf>
    <xf numFmtId="0" fontId="4" fillId="0" borderId="0" xfId="0" applyFont="1" applyBorder="1" applyAlignment="1">
      <alignment vertical="top" wrapText="1"/>
    </xf>
    <xf numFmtId="10" fontId="23" fillId="18" borderId="12" xfId="1" applyNumberFormat="1" applyFont="1" applyFill="1" applyBorder="1" applyAlignment="1" applyProtection="1">
      <alignment horizontal="center" vertical="center"/>
    </xf>
    <xf numFmtId="0" fontId="12" fillId="0" borderId="0" xfId="0" applyFont="1" applyAlignment="1">
      <alignment vertical="center" wrapText="1"/>
    </xf>
    <xf numFmtId="0" fontId="12" fillId="0" borderId="0" xfId="0" applyFont="1" applyAlignment="1">
      <alignment vertical="top"/>
    </xf>
    <xf numFmtId="0" fontId="2" fillId="0" borderId="0" xfId="0" applyFont="1" applyFill="1" applyAlignment="1">
      <alignment vertical="top"/>
    </xf>
    <xf numFmtId="0" fontId="2" fillId="0" borderId="0" xfId="0" applyFont="1" applyFill="1" applyAlignment="1">
      <alignment vertical="top" wrapText="1"/>
    </xf>
    <xf numFmtId="13" fontId="12" fillId="0" borderId="0" xfId="74" applyNumberFormat="1" applyFont="1" applyAlignment="1">
      <alignment horizontal="center" vertical="center"/>
    </xf>
    <xf numFmtId="0" fontId="1" fillId="0" borderId="0" xfId="0" applyFont="1" applyAlignment="1">
      <alignment horizontal="left" vertical="top"/>
    </xf>
    <xf numFmtId="0" fontId="1" fillId="0" borderId="0" xfId="0" applyFont="1" applyAlignment="1">
      <alignment vertical="top"/>
    </xf>
    <xf numFmtId="0" fontId="1" fillId="0" borderId="0" xfId="0" applyFont="1"/>
    <xf numFmtId="0" fontId="26" fillId="0" borderId="0" xfId="0" applyFont="1" applyBorder="1" applyAlignment="1">
      <alignment vertical="center" wrapText="1"/>
    </xf>
    <xf numFmtId="0" fontId="28" fillId="0" borderId="0" xfId="0" applyFont="1" applyFill="1" applyAlignment="1">
      <alignment vertical="top" wrapText="1"/>
    </xf>
    <xf numFmtId="0" fontId="12" fillId="0" borderId="9" xfId="0" applyFont="1" applyBorder="1"/>
    <xf numFmtId="0" fontId="14" fillId="11" borderId="11" xfId="2" applyFont="1" applyFill="1" applyBorder="1" applyAlignment="1">
      <alignment horizontal="center" vertical="top" wrapText="1"/>
    </xf>
    <xf numFmtId="0" fontId="14" fillId="11" borderId="11" xfId="2" applyFont="1" applyFill="1" applyBorder="1" applyAlignment="1">
      <alignment vertical="top" wrapText="1"/>
    </xf>
    <xf numFmtId="0" fontId="14" fillId="12" borderId="11" xfId="2" applyFont="1" applyFill="1" applyBorder="1" applyAlignment="1">
      <alignment horizontal="center" vertical="top" wrapText="1"/>
    </xf>
    <xf numFmtId="0" fontId="8" fillId="0" borderId="8" xfId="0" applyFont="1" applyBorder="1" applyAlignment="1" applyProtection="1">
      <alignment vertical="center" wrapText="1"/>
      <protection locked="0"/>
    </xf>
    <xf numFmtId="0" fontId="9" fillId="0" borderId="6" xfId="0" applyFont="1" applyBorder="1" applyAlignment="1">
      <alignment vertical="top"/>
    </xf>
    <xf numFmtId="0" fontId="12" fillId="0" borderId="10" xfId="0" applyFont="1" applyBorder="1"/>
    <xf numFmtId="0" fontId="0" fillId="19" borderId="0" xfId="0" applyFill="1"/>
    <xf numFmtId="9" fontId="0" fillId="19" borderId="0" xfId="0" applyNumberFormat="1" applyFill="1"/>
    <xf numFmtId="0" fontId="0" fillId="18" borderId="0" xfId="0" applyFill="1"/>
    <xf numFmtId="9" fontId="0" fillId="18" borderId="0" xfId="0" applyNumberFormat="1" applyFill="1"/>
    <xf numFmtId="10" fontId="21" fillId="0" borderId="1" xfId="1" applyNumberFormat="1" applyFont="1" applyFill="1" applyBorder="1" applyAlignment="1" applyProtection="1">
      <alignment horizontal="center" vertical="center"/>
    </xf>
    <xf numFmtId="0" fontId="8" fillId="0" borderId="1" xfId="0" applyFont="1" applyBorder="1" applyAlignment="1" applyProtection="1">
      <alignment horizontal="justify" vertical="center" wrapText="1"/>
      <protection locked="0"/>
    </xf>
    <xf numFmtId="170" fontId="8" fillId="0" borderId="1" xfId="0" applyNumberFormat="1" applyFont="1" applyFill="1" applyBorder="1" applyAlignment="1" applyProtection="1">
      <alignment horizontal="center" vertical="center"/>
      <protection locked="0"/>
    </xf>
    <xf numFmtId="0" fontId="8" fillId="0" borderId="1" xfId="0" applyFont="1" applyBorder="1" applyAlignment="1" applyProtection="1">
      <alignment horizontal="justify" vertical="top" wrapText="1"/>
      <protection locked="0"/>
    </xf>
    <xf numFmtId="170" fontId="8" fillId="0" borderId="2" xfId="0" applyNumberFormat="1" applyFont="1" applyFill="1" applyBorder="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0" fontId="0" fillId="0" borderId="0" xfId="0" applyFont="1" applyFill="1"/>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justify" vertical="center" wrapText="1"/>
      <protection locked="0"/>
    </xf>
    <xf numFmtId="0" fontId="21" fillId="17"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8" fillId="20" borderId="1" xfId="0" applyFont="1" applyFill="1" applyBorder="1" applyAlignment="1" applyProtection="1">
      <alignment horizontal="justify" vertical="center" wrapText="1"/>
      <protection locked="0"/>
    </xf>
    <xf numFmtId="0" fontId="9" fillId="0" borderId="5" xfId="0" applyFont="1" applyBorder="1" applyAlignment="1">
      <alignment vertical="center" wrapText="1"/>
    </xf>
    <xf numFmtId="0" fontId="9" fillId="0" borderId="10" xfId="0" applyFont="1" applyBorder="1" applyAlignment="1">
      <alignment vertical="center" wrapText="1"/>
    </xf>
    <xf numFmtId="0" fontId="9" fillId="0" borderId="6" xfId="0" applyFont="1" applyBorder="1" applyAlignment="1">
      <alignment vertical="center" wrapText="1"/>
    </xf>
    <xf numFmtId="0" fontId="9" fillId="0" borderId="5" xfId="0" applyFont="1" applyBorder="1" applyAlignment="1">
      <alignment horizontal="left" vertical="top"/>
    </xf>
    <xf numFmtId="0" fontId="9" fillId="0" borderId="10" xfId="0" applyFont="1" applyBorder="1" applyAlignment="1">
      <alignment horizontal="left" vertical="top"/>
    </xf>
    <xf numFmtId="0" fontId="8" fillId="0" borderId="4" xfId="0"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7"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8" fillId="0" borderId="8" xfId="0" applyFont="1" applyBorder="1" applyAlignment="1" applyProtection="1">
      <alignment vertical="center" wrapText="1"/>
      <protection locked="0"/>
    </xf>
    <xf numFmtId="0" fontId="26" fillId="0" borderId="0" xfId="0" applyFont="1" applyBorder="1" applyAlignment="1">
      <alignment vertical="center" wrapText="1"/>
    </xf>
    <xf numFmtId="0" fontId="14" fillId="11" borderId="11" xfId="2" applyFont="1" applyFill="1" applyBorder="1" applyAlignment="1">
      <alignment horizontal="center" vertical="top"/>
    </xf>
    <xf numFmtId="0" fontId="14" fillId="10" borderId="11" xfId="2" applyFont="1" applyFill="1" applyBorder="1" applyAlignment="1">
      <alignment horizontal="center" vertical="top"/>
    </xf>
    <xf numFmtId="0" fontId="14" fillId="9" borderId="11" xfId="2" applyFont="1" applyFill="1" applyBorder="1" applyAlignment="1">
      <alignment horizontal="center" vertical="top"/>
    </xf>
    <xf numFmtId="0" fontId="24" fillId="0" borderId="0" xfId="0" applyFont="1" applyBorder="1" applyAlignment="1">
      <alignment vertical="center" wrapText="1"/>
    </xf>
    <xf numFmtId="0" fontId="0" fillId="0" borderId="0" xfId="0" applyAlignment="1">
      <alignment vertical="center" wrapText="1"/>
    </xf>
    <xf numFmtId="1" fontId="8" fillId="0" borderId="3" xfId="0" applyNumberFormat="1" applyFont="1" applyBorder="1" applyAlignment="1" applyProtection="1">
      <alignment horizontal="center" vertical="center" wrapText="1"/>
      <protection locked="0"/>
    </xf>
    <xf numFmtId="1" fontId="8" fillId="0" borderId="8" xfId="0" applyNumberFormat="1"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6" xfId="0" applyFont="1" applyBorder="1" applyAlignment="1">
      <alignment horizontal="left" vertical="top"/>
    </xf>
    <xf numFmtId="0" fontId="8" fillId="0" borderId="4"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1" fontId="8" fillId="0" borderId="9" xfId="0" applyNumberFormat="1" applyFont="1" applyBorder="1" applyAlignment="1" applyProtection="1">
      <alignment horizontal="center" vertical="center" wrapText="1"/>
      <protection locked="0"/>
    </xf>
    <xf numFmtId="0" fontId="8" fillId="0" borderId="3" xfId="0" applyFont="1" applyBorder="1" applyAlignment="1" applyProtection="1">
      <alignment horizontal="left" vertical="center" indent="3"/>
      <protection locked="0"/>
    </xf>
    <xf numFmtId="0" fontId="8" fillId="0" borderId="9" xfId="0" applyFont="1" applyBorder="1" applyAlignment="1" applyProtection="1">
      <alignment horizontal="left" vertical="center" indent="3"/>
      <protection locked="0"/>
    </xf>
    <xf numFmtId="0" fontId="16" fillId="13" borderId="3" xfId="0" applyFont="1" applyFill="1" applyBorder="1" applyAlignment="1" applyProtection="1">
      <alignment horizontal="center" vertical="center"/>
      <protection locked="0"/>
    </xf>
    <xf numFmtId="0" fontId="16" fillId="13" borderId="8" xfId="0" applyFont="1" applyFill="1" applyBorder="1" applyAlignment="1" applyProtection="1">
      <alignment horizontal="center" vertical="center"/>
      <protection locked="0"/>
    </xf>
    <xf numFmtId="0" fontId="9" fillId="0" borderId="5" xfId="0" applyFont="1" applyBorder="1" applyAlignment="1">
      <alignment horizontal="center" vertical="top"/>
    </xf>
    <xf numFmtId="0" fontId="9" fillId="0" borderId="6" xfId="0" applyFont="1" applyBorder="1" applyAlignment="1">
      <alignment horizontal="center" vertical="top"/>
    </xf>
    <xf numFmtId="0" fontId="15" fillId="0" borderId="1" xfId="0" applyFont="1" applyBorder="1" applyAlignment="1">
      <alignment horizontal="center" vertical="center" wrapText="1"/>
    </xf>
    <xf numFmtId="0" fontId="13" fillId="0" borderId="1" xfId="0" applyFont="1" applyBorder="1" applyAlignment="1">
      <alignment horizontal="center"/>
    </xf>
    <xf numFmtId="0" fontId="23"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8" fillId="0" borderId="3"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9" fillId="0" borderId="4" xfId="0" applyFont="1" applyBorder="1" applyAlignment="1">
      <alignment horizontal="left" vertical="top"/>
    </xf>
    <xf numFmtId="0" fontId="9" fillId="0" borderId="0" xfId="0" applyFont="1" applyBorder="1" applyAlignment="1">
      <alignment horizontal="left" vertical="top"/>
    </xf>
    <xf numFmtId="0" fontId="9" fillId="0" borderId="7" xfId="0" applyFont="1" applyBorder="1" applyAlignment="1">
      <alignment horizontal="left" vertical="top"/>
    </xf>
    <xf numFmtId="0" fontId="9" fillId="0" borderId="3" xfId="0" applyFont="1" applyBorder="1" applyAlignment="1" applyProtection="1">
      <alignment horizontal="center" vertical="center" wrapText="1"/>
      <protection locked="0"/>
    </xf>
    <xf numFmtId="14" fontId="9" fillId="0" borderId="5" xfId="0" applyNumberFormat="1" applyFont="1" applyBorder="1" applyAlignment="1" applyProtection="1">
      <alignment horizontal="center" vertical="center" wrapText="1"/>
      <protection locked="0"/>
    </xf>
    <xf numFmtId="14" fontId="9" fillId="0" borderId="6" xfId="0" applyNumberFormat="1" applyFont="1" applyBorder="1" applyAlignment="1" applyProtection="1">
      <alignment horizontal="center" vertical="center" wrapText="1"/>
      <protection locked="0"/>
    </xf>
    <xf numFmtId="0" fontId="12" fillId="0" borderId="3"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8" xfId="0" applyFont="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170" fontId="8" fillId="0" borderId="4" xfId="0" applyNumberFormat="1" applyFont="1" applyBorder="1" applyAlignment="1" applyProtection="1">
      <alignment horizontal="center" vertical="center"/>
      <protection locked="0"/>
    </xf>
    <xf numFmtId="170" fontId="8" fillId="0" borderId="8" xfId="0" applyNumberFormat="1" applyFont="1" applyBorder="1" applyAlignment="1" applyProtection="1">
      <alignment horizontal="center" vertical="center"/>
      <protection locked="0"/>
    </xf>
  </cellXfs>
  <cellStyles count="84">
    <cellStyle name="Euro" xfId="5"/>
    <cellStyle name="Euro 2" xfId="32"/>
    <cellStyle name="Euro 2 2" xfId="63"/>
    <cellStyle name="Euro 3" xfId="46"/>
    <cellStyle name="Millares [0]" xfId="74" builtinId="6"/>
    <cellStyle name="Millares [0] 2" xfId="73"/>
    <cellStyle name="Millares [0] 2 2" xfId="82"/>
    <cellStyle name="Millares [0] 3" xfId="83"/>
    <cellStyle name="Millares 17" xfId="28"/>
    <cellStyle name="Millares 17 2" xfId="61"/>
    <cellStyle name="Millares 17 2 2" xfId="76"/>
    <cellStyle name="Millares 2" xfId="10"/>
    <cellStyle name="Millares 2 2" xfId="33"/>
    <cellStyle name="Millares 2 2 2" xfId="64"/>
    <cellStyle name="Millares 2 2 2 2" xfId="77"/>
    <cellStyle name="Millares 2 3" xfId="34"/>
    <cellStyle name="Millares 2 3 2" xfId="65"/>
    <cellStyle name="Millares 2 4" xfId="51"/>
    <cellStyle name="Millares 3" xfId="11"/>
    <cellStyle name="Millares 3 2" xfId="35"/>
    <cellStyle name="Millares 3 2 2" xfId="66"/>
    <cellStyle name="Millares 3 2 2 2" xfId="78"/>
    <cellStyle name="Millares 3 3" xfId="52"/>
    <cellStyle name="Millares 4" xfId="12"/>
    <cellStyle name="Millares 4 2" xfId="36"/>
    <cellStyle name="Millares 4 2 2" xfId="67"/>
    <cellStyle name="Millares 4 2 2 2" xfId="79"/>
    <cellStyle name="Millares 4 3" xfId="53"/>
    <cellStyle name="Millares 4 3 2" xfId="75"/>
    <cellStyle name="Millares 5" xfId="37"/>
    <cellStyle name="Millares 5 2" xfId="68"/>
    <cellStyle name="Millares 5 2 2" xfId="80"/>
    <cellStyle name="Millares 6" xfId="38"/>
    <cellStyle name="Millares 6 2" xfId="69"/>
    <cellStyle name="Millares 6 2 2" xfId="81"/>
    <cellStyle name="Normal" xfId="0" builtinId="0"/>
    <cellStyle name="Normal 10" xfId="4"/>
    <cellStyle name="Normal 2" xfId="2"/>
    <cellStyle name="Normal 2 2" xfId="7"/>
    <cellStyle name="Normal 2 2 2" xfId="48"/>
    <cellStyle name="Normal 2 3" xfId="6"/>
    <cellStyle name="Normal 2 3 2" xfId="47"/>
    <cellStyle name="Normal 3" xfId="13"/>
    <cellStyle name="Normal 3 2" xfId="25"/>
    <cellStyle name="Normal 3 2 2" xfId="60"/>
    <cellStyle name="Normal 4" xfId="14"/>
    <cellStyle name="Normal 4 2" xfId="19"/>
    <cellStyle name="Normal 4 2 2" xfId="20"/>
    <cellStyle name="Normal 4 2 2 2" xfId="57"/>
    <cellStyle name="Normal 4 3" xfId="26"/>
    <cellStyle name="Normal 4 4" xfId="54"/>
    <cellStyle name="Normal 5" xfId="18"/>
    <cellStyle name="Normal 5 2" xfId="21"/>
    <cellStyle name="Normal 5 2 2" xfId="39"/>
    <cellStyle name="Normal 5 3" xfId="29"/>
    <cellStyle name="Normal 5 3 2" xfId="40"/>
    <cellStyle name="Normal 5 4" xfId="41"/>
    <cellStyle name="Normal 5 5" xfId="56"/>
    <cellStyle name="Normal 6" xfId="22"/>
    <cellStyle name="Normal 6 2" xfId="30"/>
    <cellStyle name="Normal 6 2 2" xfId="62"/>
    <cellStyle name="Normal 7" xfId="27"/>
    <cellStyle name="Normal 7 2" xfId="31"/>
    <cellStyle name="Normal 8" xfId="42"/>
    <cellStyle name="Normal 8 2" xfId="70"/>
    <cellStyle name="Normal 9" xfId="43"/>
    <cellStyle name="Porcentaje" xfId="1" builtinId="5"/>
    <cellStyle name="Porcentaje 2" xfId="3"/>
    <cellStyle name="Porcentaje 2 2" xfId="9"/>
    <cellStyle name="Porcentaje 2 2 2" xfId="50"/>
    <cellStyle name="Porcentaje 3" xfId="17"/>
    <cellStyle name="Porcentaje 3 2" xfId="44"/>
    <cellStyle name="Porcentaje 3 2 2" xfId="71"/>
    <cellStyle name="Porcentaje 4" xfId="8"/>
    <cellStyle name="Porcentaje 4 2" xfId="49"/>
    <cellStyle name="Porcentual 2" xfId="15"/>
    <cellStyle name="Porcentual 2 2" xfId="23"/>
    <cellStyle name="Porcentual 2 2 2" xfId="58"/>
    <cellStyle name="Porcentual 2 3" xfId="55"/>
    <cellStyle name="Porcentual 3" xfId="16"/>
    <cellStyle name="Porcentual 3 2" xfId="24"/>
    <cellStyle name="Porcentual 3 2 2" xfId="59"/>
    <cellStyle name="Porcentual 4" xfId="45"/>
    <cellStyle name="Porcentual 4 2" xfId="72"/>
  </cellStyles>
  <dxfs count="1433">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s>
  <tableStyles count="0" defaultTableStyle="TableStyleMedium2" defaultPivotStyle="PivotStyleLight16"/>
  <colors>
    <mruColors>
      <color rgb="FF66FF66"/>
      <color rgb="FFFFFF66"/>
      <color rgb="FFCCFFCC"/>
      <color rgb="FFFF66FF"/>
      <color rgb="FFCC99FF"/>
      <color rgb="FFFF9900"/>
      <color rgb="FFFFCCFF"/>
      <color rgb="FFA162D0"/>
      <color rgb="FFF6903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552450</xdr:colOff>
      <xdr:row>0</xdr:row>
      <xdr:rowOff>38100</xdr:rowOff>
    </xdr:from>
    <xdr:to>
      <xdr:col>2</xdr:col>
      <xdr:colOff>876299</xdr:colOff>
      <xdr:row>2</xdr:row>
      <xdr:rowOff>272029</xdr:rowOff>
    </xdr:to>
    <xdr:pic>
      <xdr:nvPicPr>
        <xdr:cNvPr id="4" name="Imagen 3">
          <a:extLst>
            <a:ext uri="{FF2B5EF4-FFF2-40B4-BE49-F238E27FC236}">
              <a16:creationId xmlns:a16="http://schemas.microsoft.com/office/drawing/2014/main" id="{EC9ED8CC-70F3-4B3E-8704-E49255057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6350" y="38100"/>
          <a:ext cx="2505075" cy="8054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EC1047341"/>
  <sheetViews>
    <sheetView showGridLines="0" tabSelected="1" zoomScaleNormal="100" zoomScaleSheetLayoutView="55" workbookViewId="0">
      <selection activeCell="D12" sqref="D12:E12"/>
    </sheetView>
  </sheetViews>
  <sheetFormatPr baseColWidth="10" defaultRowHeight="14.25" x14ac:dyDescent="0.2"/>
  <cols>
    <col min="1" max="1" width="14.7109375" style="1" customWidth="1"/>
    <col min="2" max="2" width="32.7109375" style="1" customWidth="1"/>
    <col min="3" max="3" width="19.5703125" style="1" customWidth="1"/>
    <col min="4" max="5" width="13.28515625" style="1" customWidth="1"/>
    <col min="6" max="6" width="16.42578125" style="1" customWidth="1"/>
    <col min="7" max="9" width="12.85546875" style="1" customWidth="1"/>
    <col min="10" max="21" width="4.85546875" style="1" customWidth="1"/>
    <col min="22" max="22" width="12.140625" style="1" customWidth="1"/>
    <col min="23" max="23" width="11.5703125" style="1" customWidth="1"/>
    <col min="24" max="24" width="10.7109375" style="1" customWidth="1"/>
    <col min="25" max="26" width="30.5703125" style="1" customWidth="1"/>
    <col min="27" max="27" width="18.140625" style="1" customWidth="1"/>
    <col min="28" max="28" width="11.140625" style="1" customWidth="1"/>
    <col min="29" max="16384" width="11.42578125" style="1"/>
  </cols>
  <sheetData>
    <row r="1" spans="1:28" ht="22.5" customHeight="1" x14ac:dyDescent="0.2">
      <c r="A1" s="140"/>
      <c r="B1" s="140"/>
      <c r="C1" s="140"/>
      <c r="D1" s="140"/>
      <c r="E1" s="141" t="s">
        <v>39</v>
      </c>
      <c r="F1" s="141"/>
      <c r="G1" s="141"/>
      <c r="H1" s="141"/>
      <c r="I1" s="141"/>
      <c r="J1" s="141"/>
      <c r="K1" s="141"/>
      <c r="L1" s="141"/>
      <c r="M1" s="141"/>
      <c r="N1" s="141"/>
      <c r="O1" s="141"/>
      <c r="P1" s="141"/>
      <c r="Q1" s="141"/>
      <c r="R1" s="141"/>
      <c r="S1" s="141"/>
      <c r="T1" s="141"/>
      <c r="U1" s="141"/>
      <c r="V1" s="141"/>
      <c r="W1" s="141"/>
      <c r="X1" s="141"/>
      <c r="Y1" s="141"/>
      <c r="Z1" s="4" t="s">
        <v>6</v>
      </c>
      <c r="AA1" s="139" t="s">
        <v>7</v>
      </c>
      <c r="AB1" s="139"/>
    </row>
    <row r="2" spans="1:28" ht="22.5" customHeight="1" x14ac:dyDescent="0.2">
      <c r="A2" s="140"/>
      <c r="B2" s="140"/>
      <c r="C2" s="140"/>
      <c r="D2" s="140"/>
      <c r="E2" s="141"/>
      <c r="F2" s="141"/>
      <c r="G2" s="141"/>
      <c r="H2" s="141"/>
      <c r="I2" s="141"/>
      <c r="J2" s="141"/>
      <c r="K2" s="141"/>
      <c r="L2" s="141"/>
      <c r="M2" s="141"/>
      <c r="N2" s="141"/>
      <c r="O2" s="141"/>
      <c r="P2" s="141"/>
      <c r="Q2" s="141"/>
      <c r="R2" s="141"/>
      <c r="S2" s="141"/>
      <c r="T2" s="141"/>
      <c r="U2" s="141"/>
      <c r="V2" s="141"/>
      <c r="W2" s="141"/>
      <c r="X2" s="141"/>
      <c r="Y2" s="141"/>
      <c r="Z2" s="4" t="s">
        <v>8</v>
      </c>
      <c r="AA2" s="139">
        <v>6</v>
      </c>
      <c r="AB2" s="139"/>
    </row>
    <row r="3" spans="1:28" ht="22.5" customHeight="1" x14ac:dyDescent="0.2">
      <c r="A3" s="140"/>
      <c r="B3" s="140"/>
      <c r="C3" s="140"/>
      <c r="D3" s="140"/>
      <c r="E3" s="141"/>
      <c r="F3" s="141"/>
      <c r="G3" s="141"/>
      <c r="H3" s="141"/>
      <c r="I3" s="141"/>
      <c r="J3" s="141"/>
      <c r="K3" s="141"/>
      <c r="L3" s="141"/>
      <c r="M3" s="141"/>
      <c r="N3" s="141"/>
      <c r="O3" s="141"/>
      <c r="P3" s="141"/>
      <c r="Q3" s="141"/>
      <c r="R3" s="141"/>
      <c r="S3" s="141"/>
      <c r="T3" s="141"/>
      <c r="U3" s="141"/>
      <c r="V3" s="141"/>
      <c r="W3" s="141"/>
      <c r="X3" s="141"/>
      <c r="Y3" s="141"/>
      <c r="Z3" s="4" t="s">
        <v>9</v>
      </c>
      <c r="AA3" s="142">
        <v>43839</v>
      </c>
      <c r="AB3" s="142"/>
    </row>
    <row r="4" spans="1:28" ht="6" customHeight="1" x14ac:dyDescent="0.2">
      <c r="A4" s="2"/>
      <c r="B4" s="2"/>
      <c r="C4" s="2"/>
      <c r="D4" s="2"/>
      <c r="E4" s="2"/>
      <c r="F4" s="2"/>
      <c r="G4" s="2"/>
      <c r="H4" s="2"/>
      <c r="I4" s="2"/>
      <c r="J4" s="2"/>
      <c r="K4" s="2"/>
      <c r="L4" s="2"/>
    </row>
    <row r="5" spans="1:28" s="70" customFormat="1" ht="17.25" customHeight="1" x14ac:dyDescent="0.25">
      <c r="A5" s="103" t="s">
        <v>0</v>
      </c>
      <c r="B5" s="104"/>
      <c r="C5" s="104"/>
      <c r="D5" s="104"/>
      <c r="E5" s="104"/>
      <c r="F5" s="103" t="s">
        <v>2</v>
      </c>
      <c r="G5" s="104"/>
      <c r="H5" s="104"/>
      <c r="I5" s="104"/>
      <c r="J5" s="104"/>
      <c r="K5" s="104"/>
      <c r="L5" s="104"/>
      <c r="M5" s="104"/>
      <c r="N5" s="104"/>
      <c r="O5" s="104"/>
      <c r="P5" s="104"/>
      <c r="Q5" s="104"/>
      <c r="R5" s="104"/>
      <c r="S5" s="104"/>
      <c r="T5" s="104"/>
      <c r="U5" s="104"/>
      <c r="V5" s="104"/>
      <c r="W5" s="105"/>
      <c r="X5" s="103" t="s">
        <v>3</v>
      </c>
      <c r="Y5" s="104"/>
      <c r="Z5" s="104"/>
      <c r="AA5" s="104"/>
      <c r="AB5" s="105"/>
    </row>
    <row r="6" spans="1:28" s="70" customFormat="1" ht="17.25" customHeight="1" x14ac:dyDescent="0.25">
      <c r="A6" s="111" t="s">
        <v>41</v>
      </c>
      <c r="B6" s="112"/>
      <c r="C6" s="112"/>
      <c r="D6" s="112"/>
      <c r="E6" s="112"/>
      <c r="F6" s="108" t="s">
        <v>208</v>
      </c>
      <c r="G6" s="109"/>
      <c r="H6" s="109"/>
      <c r="I6" s="109"/>
      <c r="J6" s="109"/>
      <c r="K6" s="109"/>
      <c r="L6" s="109"/>
      <c r="M6" s="109"/>
      <c r="N6" s="109"/>
      <c r="O6" s="109"/>
      <c r="P6" s="109"/>
      <c r="Q6" s="109"/>
      <c r="R6" s="109"/>
      <c r="S6" s="109"/>
      <c r="T6" s="109"/>
      <c r="U6" s="109"/>
      <c r="V6" s="109"/>
      <c r="W6" s="110"/>
      <c r="X6" s="108" t="s">
        <v>209</v>
      </c>
      <c r="Y6" s="109"/>
      <c r="Z6" s="109"/>
      <c r="AA6" s="109"/>
      <c r="AB6" s="110"/>
    </row>
    <row r="7" spans="1:28" s="70" customFormat="1" ht="17.25" customHeight="1" x14ac:dyDescent="0.25">
      <c r="A7" s="103" t="s">
        <v>1</v>
      </c>
      <c r="B7" s="104"/>
      <c r="C7" s="104"/>
      <c r="D7" s="104"/>
      <c r="E7" s="104"/>
      <c r="F7" s="108"/>
      <c r="G7" s="109"/>
      <c r="H7" s="109"/>
      <c r="I7" s="109"/>
      <c r="J7" s="109"/>
      <c r="K7" s="109"/>
      <c r="L7" s="109"/>
      <c r="M7" s="109"/>
      <c r="N7" s="109"/>
      <c r="O7" s="109"/>
      <c r="P7" s="109"/>
      <c r="Q7" s="109"/>
      <c r="R7" s="109"/>
      <c r="S7" s="109"/>
      <c r="T7" s="109"/>
      <c r="U7" s="109"/>
      <c r="V7" s="109"/>
      <c r="W7" s="110"/>
      <c r="X7" s="108"/>
      <c r="Y7" s="109"/>
      <c r="Z7" s="109"/>
      <c r="AA7" s="109"/>
      <c r="AB7" s="110"/>
    </row>
    <row r="8" spans="1:28" s="70" customFormat="1" ht="17.25" customHeight="1" x14ac:dyDescent="0.25">
      <c r="A8" s="108" t="s">
        <v>42</v>
      </c>
      <c r="B8" s="109"/>
      <c r="C8" s="109"/>
      <c r="D8" s="109"/>
      <c r="E8" s="109"/>
      <c r="F8" s="111"/>
      <c r="G8" s="112"/>
      <c r="H8" s="112"/>
      <c r="I8" s="112"/>
      <c r="J8" s="112"/>
      <c r="K8" s="112"/>
      <c r="L8" s="112"/>
      <c r="M8" s="112"/>
      <c r="N8" s="112"/>
      <c r="O8" s="112"/>
      <c r="P8" s="112"/>
      <c r="Q8" s="112"/>
      <c r="R8" s="112"/>
      <c r="S8" s="112"/>
      <c r="T8" s="112"/>
      <c r="U8" s="112"/>
      <c r="V8" s="112"/>
      <c r="W8" s="113"/>
      <c r="X8" s="111"/>
      <c r="Y8" s="112"/>
      <c r="Z8" s="112"/>
      <c r="AA8" s="112"/>
      <c r="AB8" s="113"/>
    </row>
    <row r="9" spans="1:28" ht="15" customHeight="1" x14ac:dyDescent="0.2">
      <c r="A9" s="106" t="s">
        <v>40</v>
      </c>
      <c r="B9" s="107"/>
      <c r="C9" s="107"/>
      <c r="D9" s="107"/>
      <c r="E9" s="107"/>
      <c r="F9" s="86"/>
      <c r="G9" s="85"/>
      <c r="H9" s="106" t="s">
        <v>5</v>
      </c>
      <c r="I9" s="107"/>
      <c r="J9" s="107"/>
      <c r="K9" s="107"/>
      <c r="L9" s="107"/>
      <c r="M9" s="107"/>
      <c r="N9" s="107"/>
      <c r="O9" s="107"/>
      <c r="P9" s="107"/>
      <c r="Q9" s="107"/>
      <c r="R9" s="107"/>
      <c r="S9" s="107"/>
      <c r="T9" s="107"/>
      <c r="U9" s="107"/>
      <c r="V9" s="107"/>
      <c r="W9" s="107"/>
      <c r="X9" s="106" t="s">
        <v>4</v>
      </c>
      <c r="Y9" s="107"/>
      <c r="Z9" s="107"/>
      <c r="AA9" s="107"/>
      <c r="AB9" s="125"/>
    </row>
    <row r="10" spans="1:28" ht="15" customHeight="1" x14ac:dyDescent="0.2">
      <c r="A10" s="133" t="s">
        <v>147</v>
      </c>
      <c r="B10" s="134"/>
      <c r="C10" s="134"/>
      <c r="D10" s="134"/>
      <c r="E10" s="134"/>
      <c r="F10" s="80"/>
      <c r="G10" s="84"/>
      <c r="H10" s="126" t="s">
        <v>153</v>
      </c>
      <c r="I10" s="127"/>
      <c r="J10" s="127"/>
      <c r="K10" s="127"/>
      <c r="L10" s="127"/>
      <c r="M10" s="127"/>
      <c r="N10" s="127"/>
      <c r="O10" s="127"/>
      <c r="P10" s="127"/>
      <c r="Q10" s="127"/>
      <c r="R10" s="127"/>
      <c r="S10" s="127"/>
      <c r="T10" s="127"/>
      <c r="U10" s="127"/>
      <c r="V10" s="127"/>
      <c r="W10" s="127"/>
      <c r="X10" s="126" t="s">
        <v>219</v>
      </c>
      <c r="Y10" s="127"/>
      <c r="Z10" s="127"/>
      <c r="AA10" s="127"/>
      <c r="AB10" s="128"/>
    </row>
    <row r="11" spans="1:28" ht="15" customHeight="1" x14ac:dyDescent="0.2">
      <c r="A11" s="146" t="s">
        <v>214</v>
      </c>
      <c r="B11" s="147"/>
      <c r="C11" s="148"/>
      <c r="D11" s="137" t="s">
        <v>11</v>
      </c>
      <c r="E11" s="138"/>
      <c r="F11" s="137" t="s">
        <v>10</v>
      </c>
      <c r="G11" s="138"/>
      <c r="H11" s="126"/>
      <c r="I11" s="127"/>
      <c r="J11" s="127"/>
      <c r="K11" s="127"/>
      <c r="L11" s="127"/>
      <c r="M11" s="127"/>
      <c r="N11" s="127"/>
      <c r="O11" s="127"/>
      <c r="P11" s="127"/>
      <c r="Q11" s="127"/>
      <c r="R11" s="127"/>
      <c r="S11" s="127"/>
      <c r="T11" s="127"/>
      <c r="U11" s="127"/>
      <c r="V11" s="127"/>
      <c r="W11" s="127"/>
      <c r="X11" s="126"/>
      <c r="Y11" s="127"/>
      <c r="Z11" s="127"/>
      <c r="AA11" s="127"/>
      <c r="AB11" s="128"/>
    </row>
    <row r="12" spans="1:28" ht="15" customHeight="1" x14ac:dyDescent="0.2">
      <c r="A12" s="143" t="s">
        <v>192</v>
      </c>
      <c r="B12" s="144"/>
      <c r="C12" s="145"/>
      <c r="D12" s="157">
        <v>44222</v>
      </c>
      <c r="E12" s="158"/>
      <c r="F12" s="135">
        <v>2021</v>
      </c>
      <c r="G12" s="136"/>
      <c r="H12" s="129"/>
      <c r="I12" s="130"/>
      <c r="J12" s="130"/>
      <c r="K12" s="130"/>
      <c r="L12" s="130"/>
      <c r="M12" s="130"/>
      <c r="N12" s="130"/>
      <c r="O12" s="130"/>
      <c r="P12" s="130"/>
      <c r="Q12" s="130"/>
      <c r="R12" s="130"/>
      <c r="S12" s="130"/>
      <c r="T12" s="130"/>
      <c r="U12" s="130"/>
      <c r="V12" s="130"/>
      <c r="W12" s="130"/>
      <c r="X12" s="126"/>
      <c r="Y12" s="127"/>
      <c r="Z12" s="127"/>
      <c r="AA12" s="127"/>
      <c r="AB12" s="128"/>
    </row>
    <row r="13" spans="1:28" ht="23.25" customHeight="1" x14ac:dyDescent="0.2">
      <c r="A13" s="122" t="s">
        <v>122</v>
      </c>
      <c r="B13" s="122" t="s">
        <v>118</v>
      </c>
      <c r="C13" s="124"/>
      <c r="D13" s="124"/>
      <c r="E13" s="123"/>
      <c r="F13" s="150" t="s">
        <v>216</v>
      </c>
      <c r="G13" s="151"/>
      <c r="H13" s="150" t="s">
        <v>119</v>
      </c>
      <c r="I13" s="151"/>
      <c r="J13" s="122" t="s">
        <v>120</v>
      </c>
      <c r="K13" s="124"/>
      <c r="L13" s="123"/>
      <c r="M13" s="122" t="s">
        <v>217</v>
      </c>
      <c r="N13" s="124"/>
      <c r="O13" s="124"/>
      <c r="P13" s="124"/>
      <c r="Q13" s="123"/>
      <c r="R13" s="122" t="s">
        <v>218</v>
      </c>
      <c r="S13" s="124"/>
      <c r="T13" s="124"/>
      <c r="U13" s="123"/>
      <c r="V13" s="122" t="s">
        <v>121</v>
      </c>
      <c r="W13" s="123"/>
      <c r="X13" s="126"/>
      <c r="Y13" s="127"/>
      <c r="Z13" s="127"/>
      <c r="AA13" s="127"/>
      <c r="AB13" s="128"/>
    </row>
    <row r="14" spans="1:28" ht="23.25" customHeight="1" x14ac:dyDescent="0.2">
      <c r="A14" s="149"/>
      <c r="B14" s="143" t="s">
        <v>215</v>
      </c>
      <c r="C14" s="155"/>
      <c r="D14" s="155"/>
      <c r="E14" s="156"/>
      <c r="F14" s="120">
        <v>7</v>
      </c>
      <c r="G14" s="121"/>
      <c r="H14" s="120">
        <v>1</v>
      </c>
      <c r="I14" s="121"/>
      <c r="J14" s="152">
        <v>0</v>
      </c>
      <c r="K14" s="153"/>
      <c r="L14" s="154"/>
      <c r="M14" s="120">
        <v>1</v>
      </c>
      <c r="N14" s="132"/>
      <c r="O14" s="132"/>
      <c r="P14" s="132"/>
      <c r="Q14" s="121"/>
      <c r="R14" s="120">
        <v>4</v>
      </c>
      <c r="S14" s="132"/>
      <c r="T14" s="132"/>
      <c r="U14" s="121"/>
      <c r="V14" s="120">
        <v>1</v>
      </c>
      <c r="W14" s="121"/>
      <c r="X14" s="129"/>
      <c r="Y14" s="130"/>
      <c r="Z14" s="130"/>
      <c r="AA14" s="130"/>
      <c r="AB14" s="131"/>
    </row>
    <row r="15" spans="1:28" ht="7.5" customHeight="1" x14ac:dyDescent="0.2">
      <c r="B15" s="2"/>
      <c r="C15" s="41"/>
      <c r="D15" s="41"/>
      <c r="E15" s="41"/>
      <c r="F15" s="41"/>
      <c r="G15" s="41"/>
      <c r="H15" s="41"/>
      <c r="I15" s="41"/>
      <c r="J15" s="52"/>
      <c r="K15" s="52">
        <f>DATE($F$12,2,1)</f>
        <v>44228</v>
      </c>
      <c r="L15" s="52">
        <f>DATE($F$12,3,1)</f>
        <v>44256</v>
      </c>
      <c r="M15" s="52">
        <f>DATE($F$12,4,1)</f>
        <v>44287</v>
      </c>
      <c r="N15" s="52">
        <f>DATE($F$12,5,1)</f>
        <v>44317</v>
      </c>
      <c r="O15" s="52">
        <f>DATE($F$12,6,1)</f>
        <v>44348</v>
      </c>
      <c r="P15" s="52">
        <f>DATE($F$12,7,1)</f>
        <v>44378</v>
      </c>
      <c r="Q15" s="52">
        <f>DATE($F$12,8,1)</f>
        <v>44409</v>
      </c>
      <c r="R15" s="52">
        <f>DATE($F$12,9,1)</f>
        <v>44440</v>
      </c>
      <c r="S15" s="52">
        <f>DATE($F$12,10,1)</f>
        <v>44470</v>
      </c>
      <c r="T15" s="52">
        <f>DATE($F$12,11,1)</f>
        <v>44501</v>
      </c>
      <c r="U15" s="52">
        <f>DATE($F$12,12,1)</f>
        <v>44531</v>
      </c>
      <c r="V15" s="42"/>
      <c r="W15" s="42"/>
      <c r="X15" s="42"/>
      <c r="Y15" s="42"/>
      <c r="Z15" s="42"/>
      <c r="AA15" s="42"/>
    </row>
    <row r="16" spans="1:28" ht="7.5" customHeight="1" x14ac:dyDescent="0.2">
      <c r="B16" s="2"/>
      <c r="C16" s="41"/>
      <c r="D16" s="41"/>
      <c r="E16" s="41"/>
      <c r="F16" s="41"/>
      <c r="G16" s="41"/>
      <c r="H16" s="41"/>
      <c r="I16" s="41"/>
      <c r="J16" s="52">
        <f>DATE($F$12,1,31)</f>
        <v>44227</v>
      </c>
      <c r="K16" s="52">
        <f>DATE($F$12,2,29)</f>
        <v>44256</v>
      </c>
      <c r="L16" s="52">
        <f>DATE($F$12,3,31)</f>
        <v>44286</v>
      </c>
      <c r="M16" s="52">
        <f>DATE($F$12,4,30)</f>
        <v>44316</v>
      </c>
      <c r="N16" s="52">
        <f>DATE($F$12,5,31)</f>
        <v>44347</v>
      </c>
      <c r="O16" s="52">
        <f>DATE($F$12,6,30)</f>
        <v>44377</v>
      </c>
      <c r="P16" s="52">
        <f>DATE($F$12,7,31)</f>
        <v>44408</v>
      </c>
      <c r="Q16" s="52">
        <f>DATE($F$12,8,31)</f>
        <v>44439</v>
      </c>
      <c r="R16" s="52">
        <f>DATE($F$12,9,30)</f>
        <v>44469</v>
      </c>
      <c r="S16" s="52">
        <f>DATE($F$12,10,31)</f>
        <v>44500</v>
      </c>
      <c r="T16" s="52">
        <f>DATE($F$12,11,30)</f>
        <v>44530</v>
      </c>
      <c r="U16" s="52">
        <f>DATE($F$12,12,31)</f>
        <v>44561</v>
      </c>
      <c r="V16" s="42"/>
      <c r="W16" s="42"/>
      <c r="X16" s="42"/>
      <c r="Y16" s="42"/>
      <c r="Z16" s="42"/>
      <c r="AA16" s="42"/>
    </row>
    <row r="17" spans="1:28" s="64" customFormat="1" ht="12" customHeight="1" x14ac:dyDescent="0.25">
      <c r="A17" s="81" t="s">
        <v>125</v>
      </c>
      <c r="B17" s="81" t="s">
        <v>18</v>
      </c>
      <c r="C17" s="81" t="s">
        <v>70</v>
      </c>
      <c r="D17" s="82" t="s">
        <v>12</v>
      </c>
      <c r="E17" s="82" t="s">
        <v>19</v>
      </c>
      <c r="F17" s="82" t="s">
        <v>20</v>
      </c>
      <c r="G17" s="82" t="s">
        <v>21</v>
      </c>
      <c r="H17" s="115" t="s">
        <v>13</v>
      </c>
      <c r="I17" s="115"/>
      <c r="J17" s="116" t="s">
        <v>14</v>
      </c>
      <c r="K17" s="116"/>
      <c r="L17" s="116"/>
      <c r="M17" s="116"/>
      <c r="N17" s="116"/>
      <c r="O17" s="116"/>
      <c r="P17" s="116"/>
      <c r="Q17" s="116"/>
      <c r="R17" s="116"/>
      <c r="S17" s="116"/>
      <c r="T17" s="116"/>
      <c r="U17" s="116"/>
      <c r="V17" s="82" t="s">
        <v>37</v>
      </c>
      <c r="W17" s="82" t="s">
        <v>56</v>
      </c>
      <c r="X17" s="117" t="s">
        <v>15</v>
      </c>
      <c r="Y17" s="117"/>
      <c r="Z17" s="117"/>
      <c r="AA17" s="83" t="s">
        <v>38</v>
      </c>
      <c r="AB17" s="83" t="s">
        <v>55</v>
      </c>
    </row>
    <row r="18" spans="1:28" s="3" customFormat="1" ht="46.5" customHeight="1" x14ac:dyDescent="0.2">
      <c r="A18" s="44" t="s">
        <v>125</v>
      </c>
      <c r="B18" s="44" t="s">
        <v>18</v>
      </c>
      <c r="C18" s="44" t="s">
        <v>70</v>
      </c>
      <c r="D18" s="44" t="s">
        <v>12</v>
      </c>
      <c r="E18" s="44" t="s">
        <v>19</v>
      </c>
      <c r="F18" s="44" t="s">
        <v>20</v>
      </c>
      <c r="G18" s="44" t="s">
        <v>21</v>
      </c>
      <c r="H18" s="44" t="s">
        <v>34</v>
      </c>
      <c r="I18" s="44" t="s">
        <v>35</v>
      </c>
      <c r="J18" s="45" t="s">
        <v>22</v>
      </c>
      <c r="K18" s="45" t="s">
        <v>23</v>
      </c>
      <c r="L18" s="45" t="s">
        <v>24</v>
      </c>
      <c r="M18" s="45" t="s">
        <v>25</v>
      </c>
      <c r="N18" s="45" t="s">
        <v>26</v>
      </c>
      <c r="O18" s="45" t="s">
        <v>27</v>
      </c>
      <c r="P18" s="45" t="s">
        <v>28</v>
      </c>
      <c r="Q18" s="45" t="s">
        <v>29</v>
      </c>
      <c r="R18" s="45" t="s">
        <v>30</v>
      </c>
      <c r="S18" s="45" t="s">
        <v>31</v>
      </c>
      <c r="T18" s="45" t="s">
        <v>32</v>
      </c>
      <c r="U18" s="45" t="s">
        <v>33</v>
      </c>
      <c r="V18" s="44" t="s">
        <v>37</v>
      </c>
      <c r="W18" s="43" t="s">
        <v>56</v>
      </c>
      <c r="X18" s="46" t="s">
        <v>36</v>
      </c>
      <c r="Y18" s="46" t="s">
        <v>16</v>
      </c>
      <c r="Z18" s="46" t="s">
        <v>17</v>
      </c>
      <c r="AA18" s="47" t="s">
        <v>38</v>
      </c>
      <c r="AB18" s="47" t="s">
        <v>55</v>
      </c>
    </row>
    <row r="19" spans="1:28" s="3" customFormat="1" ht="30" customHeight="1" x14ac:dyDescent="0.2">
      <c r="A19" s="98" t="s">
        <v>44</v>
      </c>
      <c r="B19" s="99" t="s">
        <v>226</v>
      </c>
      <c r="C19" s="98" t="s">
        <v>89</v>
      </c>
      <c r="D19" s="98" t="s">
        <v>96</v>
      </c>
      <c r="E19" s="98" t="s">
        <v>165</v>
      </c>
      <c r="F19" s="35" t="s">
        <v>159</v>
      </c>
      <c r="G19" s="36" t="str">
        <f t="shared" ref="G19:G50" si="0">IF(LEN(C19)&gt;0,VLOOKUP(C19,PROCESO2,3,0),"")</f>
        <v>Subdirector Financiero</v>
      </c>
      <c r="H19" s="93">
        <v>44174</v>
      </c>
      <c r="I19" s="93">
        <v>44204</v>
      </c>
      <c r="J19" s="48"/>
      <c r="K19" s="48"/>
      <c r="L19" s="48"/>
      <c r="M19" s="48"/>
      <c r="N19" s="48"/>
      <c r="O19" s="48"/>
      <c r="P19" s="48"/>
      <c r="Q19" s="48"/>
      <c r="R19" s="48"/>
      <c r="S19" s="48"/>
      <c r="T19" s="48"/>
      <c r="U19" s="48"/>
      <c r="V19" s="33" t="s">
        <v>123</v>
      </c>
      <c r="W19" s="49">
        <v>2E-3</v>
      </c>
      <c r="X19" s="37"/>
      <c r="Y19" s="34"/>
      <c r="Z19" s="56"/>
      <c r="AA19" s="33"/>
      <c r="AB19" s="54">
        <f t="shared" ref="AB19:AB50" ca="1" si="1">IF(ISERROR(VLOOKUP(AA19,INDIRECT(VLOOKUP(A19,ACTA,2,0)&amp;"A"),2,0))=TRUE,0,W19*(VLOOKUP(AA19,INDIRECT(VLOOKUP(A19,ACTA,2,0)&amp;"A"),2,0)))</f>
        <v>0</v>
      </c>
    </row>
    <row r="20" spans="1:28" s="3" customFormat="1" ht="30" customHeight="1" x14ac:dyDescent="0.2">
      <c r="A20" s="98" t="s">
        <v>51</v>
      </c>
      <c r="B20" s="92" t="s">
        <v>255</v>
      </c>
      <c r="C20" s="98" t="s">
        <v>90</v>
      </c>
      <c r="D20" s="98" t="s">
        <v>97</v>
      </c>
      <c r="E20" s="98" t="s">
        <v>165</v>
      </c>
      <c r="F20" s="100" t="s">
        <v>223</v>
      </c>
      <c r="G20" s="36" t="str">
        <f t="shared" si="0"/>
        <v>Asesor de Control Interno</v>
      </c>
      <c r="H20" s="93">
        <v>44174</v>
      </c>
      <c r="I20" s="93">
        <v>44217</v>
      </c>
      <c r="J20" s="48"/>
      <c r="K20" s="48"/>
      <c r="L20" s="48"/>
      <c r="M20" s="48"/>
      <c r="N20" s="48"/>
      <c r="O20" s="48"/>
      <c r="P20" s="48"/>
      <c r="Q20" s="48"/>
      <c r="R20" s="48"/>
      <c r="S20" s="48"/>
      <c r="T20" s="48"/>
      <c r="U20" s="48"/>
      <c r="V20" s="33" t="s">
        <v>202</v>
      </c>
      <c r="W20" s="49">
        <v>0.01</v>
      </c>
      <c r="X20" s="37"/>
      <c r="Y20" s="34"/>
      <c r="Z20" s="56"/>
      <c r="AA20" s="33"/>
      <c r="AB20" s="54">
        <f t="shared" ca="1" si="1"/>
        <v>0</v>
      </c>
    </row>
    <row r="21" spans="1:28" s="3" customFormat="1" ht="30" customHeight="1" x14ac:dyDescent="0.2">
      <c r="A21" s="98" t="s">
        <v>45</v>
      </c>
      <c r="B21" s="34" t="s">
        <v>236</v>
      </c>
      <c r="C21" s="98" t="s">
        <v>90</v>
      </c>
      <c r="D21" s="98" t="s">
        <v>97</v>
      </c>
      <c r="E21" s="98" t="s">
        <v>165</v>
      </c>
      <c r="F21" s="35" t="s">
        <v>193</v>
      </c>
      <c r="G21" s="36" t="str">
        <f t="shared" si="0"/>
        <v>Asesor de Control Interno</v>
      </c>
      <c r="H21" s="93">
        <v>44187</v>
      </c>
      <c r="I21" s="93">
        <v>44201</v>
      </c>
      <c r="J21" s="48"/>
      <c r="K21" s="48"/>
      <c r="L21" s="48"/>
      <c r="M21" s="48"/>
      <c r="N21" s="48"/>
      <c r="O21" s="48"/>
      <c r="P21" s="48"/>
      <c r="Q21" s="48"/>
      <c r="R21" s="48"/>
      <c r="S21" s="48"/>
      <c r="T21" s="48"/>
      <c r="U21" s="48"/>
      <c r="V21" s="98" t="s">
        <v>202</v>
      </c>
      <c r="W21" s="49">
        <v>3.0000000000000001E-3</v>
      </c>
      <c r="X21" s="37"/>
      <c r="Y21" s="94"/>
      <c r="Z21" s="56"/>
      <c r="AA21" s="98"/>
      <c r="AB21" s="54">
        <f t="shared" ca="1" si="1"/>
        <v>0</v>
      </c>
    </row>
    <row r="22" spans="1:28" ht="30" customHeight="1" x14ac:dyDescent="0.2">
      <c r="A22" s="98" t="s">
        <v>51</v>
      </c>
      <c r="B22" s="34" t="s">
        <v>227</v>
      </c>
      <c r="C22" s="98" t="s">
        <v>98</v>
      </c>
      <c r="D22" s="98" t="s">
        <v>98</v>
      </c>
      <c r="E22" s="98" t="s">
        <v>165</v>
      </c>
      <c r="F22" s="100" t="s">
        <v>223</v>
      </c>
      <c r="G22" s="36" t="str">
        <f t="shared" si="0"/>
        <v>Líderes de Cada Proceso</v>
      </c>
      <c r="H22" s="93">
        <v>44193</v>
      </c>
      <c r="I22" s="93">
        <v>44210</v>
      </c>
      <c r="J22" s="48"/>
      <c r="K22" s="48"/>
      <c r="L22" s="48"/>
      <c r="M22" s="48"/>
      <c r="N22" s="48"/>
      <c r="O22" s="48"/>
      <c r="P22" s="48"/>
      <c r="Q22" s="48"/>
      <c r="R22" s="48"/>
      <c r="S22" s="48"/>
      <c r="T22" s="48"/>
      <c r="U22" s="48"/>
      <c r="V22" s="98" t="s">
        <v>123</v>
      </c>
      <c r="W22" s="49">
        <v>1.6E-2</v>
      </c>
      <c r="X22" s="37"/>
      <c r="Y22" s="34"/>
      <c r="Z22" s="56"/>
      <c r="AA22" s="33"/>
      <c r="AB22" s="54">
        <f t="shared" ca="1" si="1"/>
        <v>0</v>
      </c>
    </row>
    <row r="23" spans="1:28" s="3" customFormat="1" ht="30" customHeight="1" x14ac:dyDescent="0.2">
      <c r="A23" s="98" t="s">
        <v>51</v>
      </c>
      <c r="B23" s="34" t="s">
        <v>228</v>
      </c>
      <c r="C23" s="98" t="s">
        <v>98</v>
      </c>
      <c r="D23" s="98" t="s">
        <v>98</v>
      </c>
      <c r="E23" s="98" t="s">
        <v>165</v>
      </c>
      <c r="F23" s="35" t="s">
        <v>193</v>
      </c>
      <c r="G23" s="36" t="str">
        <f t="shared" si="0"/>
        <v>Líderes de Cada Proceso</v>
      </c>
      <c r="H23" s="93">
        <v>44193</v>
      </c>
      <c r="I23" s="93">
        <v>44210</v>
      </c>
      <c r="J23" s="48"/>
      <c r="K23" s="48"/>
      <c r="L23" s="48"/>
      <c r="M23" s="48"/>
      <c r="N23" s="48"/>
      <c r="O23" s="48"/>
      <c r="P23" s="48"/>
      <c r="Q23" s="48"/>
      <c r="R23" s="48"/>
      <c r="S23" s="48"/>
      <c r="T23" s="48"/>
      <c r="U23" s="48"/>
      <c r="V23" s="98" t="s">
        <v>123</v>
      </c>
      <c r="W23" s="49">
        <v>1.6E-2</v>
      </c>
      <c r="X23" s="37"/>
      <c r="Y23" s="34"/>
      <c r="Z23" s="56"/>
      <c r="AA23" s="33"/>
      <c r="AB23" s="54">
        <f t="shared" ca="1" si="1"/>
        <v>0</v>
      </c>
    </row>
    <row r="24" spans="1:28" s="3" customFormat="1" ht="30" customHeight="1" x14ac:dyDescent="0.2">
      <c r="A24" s="98" t="s">
        <v>43</v>
      </c>
      <c r="B24" s="34" t="s">
        <v>229</v>
      </c>
      <c r="C24" s="98" t="s">
        <v>98</v>
      </c>
      <c r="D24" s="98" t="s">
        <v>98</v>
      </c>
      <c r="E24" s="98" t="s">
        <v>165</v>
      </c>
      <c r="F24" s="100" t="s">
        <v>223</v>
      </c>
      <c r="G24" s="36" t="str">
        <f t="shared" si="0"/>
        <v>Líderes de Cada Proceso</v>
      </c>
      <c r="H24" s="93">
        <v>44194</v>
      </c>
      <c r="I24" s="93">
        <v>44218</v>
      </c>
      <c r="J24" s="48"/>
      <c r="K24" s="48"/>
      <c r="L24" s="48"/>
      <c r="M24" s="48"/>
      <c r="N24" s="48"/>
      <c r="O24" s="48"/>
      <c r="P24" s="48"/>
      <c r="Q24" s="48"/>
      <c r="R24" s="48"/>
      <c r="S24" s="48"/>
      <c r="T24" s="48"/>
      <c r="U24" s="48"/>
      <c r="V24" s="33" t="s">
        <v>202</v>
      </c>
      <c r="W24" s="49">
        <v>1.4999999999999999E-2</v>
      </c>
      <c r="X24" s="37"/>
      <c r="Y24" s="34"/>
      <c r="Z24" s="99"/>
      <c r="AA24" s="33"/>
      <c r="AB24" s="54">
        <f t="shared" ca="1" si="1"/>
        <v>0</v>
      </c>
    </row>
    <row r="25" spans="1:28" s="3" customFormat="1" ht="30" customHeight="1" x14ac:dyDescent="0.2">
      <c r="A25" s="98" t="s">
        <v>43</v>
      </c>
      <c r="B25" s="34" t="s">
        <v>240</v>
      </c>
      <c r="C25" s="98" t="s">
        <v>90</v>
      </c>
      <c r="D25" s="98" t="s">
        <v>97</v>
      </c>
      <c r="E25" s="98" t="s">
        <v>165</v>
      </c>
      <c r="F25" s="35" t="s">
        <v>210</v>
      </c>
      <c r="G25" s="36" t="str">
        <f t="shared" si="0"/>
        <v>Asesor de Control Interno</v>
      </c>
      <c r="H25" s="93">
        <v>44200</v>
      </c>
      <c r="I25" s="93">
        <v>44202</v>
      </c>
      <c r="J25" s="48"/>
      <c r="K25" s="48"/>
      <c r="L25" s="48"/>
      <c r="M25" s="48"/>
      <c r="N25" s="48"/>
      <c r="O25" s="48"/>
      <c r="P25" s="48"/>
      <c r="Q25" s="48"/>
      <c r="R25" s="48"/>
      <c r="S25" s="48"/>
      <c r="T25" s="48"/>
      <c r="U25" s="48"/>
      <c r="V25" s="33" t="s">
        <v>123</v>
      </c>
      <c r="W25" s="38">
        <v>5.0000000000000001E-3</v>
      </c>
      <c r="X25" s="37"/>
      <c r="Y25" s="56"/>
      <c r="Z25" s="56"/>
      <c r="AA25" s="33"/>
      <c r="AB25" s="54">
        <f t="shared" ca="1" si="1"/>
        <v>0</v>
      </c>
    </row>
    <row r="26" spans="1:28" ht="30" customHeight="1" x14ac:dyDescent="0.2">
      <c r="A26" s="98" t="s">
        <v>46</v>
      </c>
      <c r="B26" s="92" t="s">
        <v>258</v>
      </c>
      <c r="C26" s="98" t="s">
        <v>127</v>
      </c>
      <c r="D26" s="98" t="s">
        <v>95</v>
      </c>
      <c r="E26" s="98" t="s">
        <v>165</v>
      </c>
      <c r="F26" s="35" t="s">
        <v>210</v>
      </c>
      <c r="G26" s="36" t="str">
        <f t="shared" si="0"/>
        <v xml:space="preserve">Director Jurídico </v>
      </c>
      <c r="H26" s="93">
        <v>44200</v>
      </c>
      <c r="I26" s="93">
        <v>44203</v>
      </c>
      <c r="J26" s="48"/>
      <c r="K26" s="48"/>
      <c r="L26" s="48"/>
      <c r="M26" s="48"/>
      <c r="N26" s="48"/>
      <c r="O26" s="48"/>
      <c r="P26" s="48"/>
      <c r="Q26" s="48"/>
      <c r="R26" s="48"/>
      <c r="S26" s="48"/>
      <c r="T26" s="48"/>
      <c r="U26" s="48"/>
      <c r="V26" s="96" t="s">
        <v>261</v>
      </c>
      <c r="W26" s="49">
        <v>1E-3</v>
      </c>
      <c r="X26" s="37"/>
      <c r="Y26" s="56"/>
      <c r="Z26" s="56"/>
      <c r="AA26" s="33"/>
      <c r="AB26" s="54">
        <f t="shared" ca="1" si="1"/>
        <v>0</v>
      </c>
    </row>
    <row r="27" spans="1:28" ht="30" customHeight="1" x14ac:dyDescent="0.2">
      <c r="A27" s="98" t="s">
        <v>44</v>
      </c>
      <c r="B27" s="99" t="s">
        <v>275</v>
      </c>
      <c r="C27" s="98" t="s">
        <v>127</v>
      </c>
      <c r="D27" s="98" t="s">
        <v>95</v>
      </c>
      <c r="E27" s="98" t="s">
        <v>165</v>
      </c>
      <c r="F27" s="101" t="s">
        <v>160</v>
      </c>
      <c r="G27" s="36" t="str">
        <f t="shared" si="0"/>
        <v xml:space="preserve">Director Jurídico </v>
      </c>
      <c r="H27" s="93">
        <v>44200</v>
      </c>
      <c r="I27" s="93">
        <v>44204</v>
      </c>
      <c r="J27" s="48"/>
      <c r="K27" s="48"/>
      <c r="L27" s="48"/>
      <c r="M27" s="48"/>
      <c r="N27" s="48"/>
      <c r="O27" s="48"/>
      <c r="P27" s="48"/>
      <c r="Q27" s="48"/>
      <c r="R27" s="48"/>
      <c r="S27" s="48"/>
      <c r="T27" s="48"/>
      <c r="U27" s="48"/>
      <c r="V27" s="33" t="s">
        <v>123</v>
      </c>
      <c r="W27" s="49">
        <v>2.5000000000000001E-3</v>
      </c>
      <c r="X27" s="37"/>
      <c r="Y27" s="60"/>
      <c r="Z27" s="56"/>
      <c r="AA27" s="33"/>
      <c r="AB27" s="54">
        <f t="shared" ca="1" si="1"/>
        <v>0</v>
      </c>
    </row>
    <row r="28" spans="1:28" ht="30" customHeight="1" x14ac:dyDescent="0.2">
      <c r="A28" s="98" t="s">
        <v>45</v>
      </c>
      <c r="B28" s="34" t="s">
        <v>114</v>
      </c>
      <c r="C28" s="98" t="s">
        <v>90</v>
      </c>
      <c r="D28" s="98" t="s">
        <v>97</v>
      </c>
      <c r="E28" s="98" t="s">
        <v>165</v>
      </c>
      <c r="F28" s="100" t="s">
        <v>193</v>
      </c>
      <c r="G28" s="36" t="str">
        <f t="shared" si="0"/>
        <v>Asesor de Control Interno</v>
      </c>
      <c r="H28" s="93">
        <v>44200</v>
      </c>
      <c r="I28" s="93">
        <v>44204</v>
      </c>
      <c r="J28" s="48"/>
      <c r="K28" s="48"/>
      <c r="L28" s="48"/>
      <c r="M28" s="48"/>
      <c r="N28" s="48"/>
      <c r="O28" s="48"/>
      <c r="P28" s="48"/>
      <c r="Q28" s="48"/>
      <c r="R28" s="48"/>
      <c r="S28" s="48"/>
      <c r="T28" s="48"/>
      <c r="U28" s="48"/>
      <c r="V28" s="33" t="s">
        <v>189</v>
      </c>
      <c r="W28" s="49">
        <v>3.0000000000000001E-3</v>
      </c>
      <c r="X28" s="37"/>
      <c r="Y28" s="56"/>
      <c r="Z28" s="94"/>
      <c r="AA28" s="33"/>
      <c r="AB28" s="54">
        <f t="shared" ca="1" si="1"/>
        <v>0</v>
      </c>
    </row>
    <row r="29" spans="1:28" ht="30" customHeight="1" x14ac:dyDescent="0.2">
      <c r="A29" s="98" t="s">
        <v>45</v>
      </c>
      <c r="B29" s="56" t="s">
        <v>213</v>
      </c>
      <c r="C29" s="98" t="s">
        <v>90</v>
      </c>
      <c r="D29" s="98" t="s">
        <v>97</v>
      </c>
      <c r="E29" s="98" t="s">
        <v>165</v>
      </c>
      <c r="F29" s="35" t="s">
        <v>160</v>
      </c>
      <c r="G29" s="36" t="str">
        <f t="shared" si="0"/>
        <v>Asesor de Control Interno</v>
      </c>
      <c r="H29" s="93">
        <v>44200</v>
      </c>
      <c r="I29" s="93">
        <v>44208</v>
      </c>
      <c r="J29" s="48"/>
      <c r="K29" s="48"/>
      <c r="L29" s="48"/>
      <c r="M29" s="48"/>
      <c r="N29" s="48"/>
      <c r="O29" s="48"/>
      <c r="P29" s="48"/>
      <c r="Q29" s="48"/>
      <c r="R29" s="48"/>
      <c r="S29" s="48"/>
      <c r="T29" s="48"/>
      <c r="U29" s="48"/>
      <c r="V29" s="33" t="s">
        <v>202</v>
      </c>
      <c r="W29" s="49">
        <v>3.0000000000000001E-3</v>
      </c>
      <c r="X29" s="37"/>
      <c r="Y29" s="56"/>
      <c r="Z29" s="99"/>
      <c r="AA29" s="33"/>
      <c r="AB29" s="54">
        <f t="shared" ca="1" si="1"/>
        <v>0</v>
      </c>
    </row>
    <row r="30" spans="1:28" ht="30" customHeight="1" x14ac:dyDescent="0.2">
      <c r="A30" s="98" t="s">
        <v>46</v>
      </c>
      <c r="B30" s="34" t="s">
        <v>93</v>
      </c>
      <c r="C30" s="98" t="s">
        <v>89</v>
      </c>
      <c r="D30" s="98" t="s">
        <v>96</v>
      </c>
      <c r="E30" s="98" t="s">
        <v>165</v>
      </c>
      <c r="F30" s="35" t="s">
        <v>211</v>
      </c>
      <c r="G30" s="36" t="str">
        <f t="shared" si="0"/>
        <v>Subdirector Financiero</v>
      </c>
      <c r="H30" s="93">
        <v>44200</v>
      </c>
      <c r="I30" s="93">
        <v>44209</v>
      </c>
      <c r="J30" s="48"/>
      <c r="K30" s="48"/>
      <c r="L30" s="48"/>
      <c r="M30" s="48"/>
      <c r="N30" s="48"/>
      <c r="O30" s="48"/>
      <c r="P30" s="48"/>
      <c r="Q30" s="48"/>
      <c r="R30" s="48"/>
      <c r="S30" s="48"/>
      <c r="T30" s="48"/>
      <c r="U30" s="48"/>
      <c r="V30" s="33" t="s">
        <v>277</v>
      </c>
      <c r="W30" s="49">
        <v>1E-3</v>
      </c>
      <c r="X30" s="37"/>
      <c r="Y30" s="94"/>
      <c r="Z30" s="99"/>
      <c r="AA30" s="33"/>
      <c r="AB30" s="54">
        <f t="shared" ca="1" si="1"/>
        <v>0</v>
      </c>
    </row>
    <row r="31" spans="1:28" ht="30" customHeight="1" x14ac:dyDescent="0.2">
      <c r="A31" s="98" t="s">
        <v>44</v>
      </c>
      <c r="B31" s="34" t="s">
        <v>92</v>
      </c>
      <c r="C31" s="98" t="s">
        <v>89</v>
      </c>
      <c r="D31" s="98" t="s">
        <v>96</v>
      </c>
      <c r="E31" s="98" t="s">
        <v>165</v>
      </c>
      <c r="F31" s="35" t="s">
        <v>190</v>
      </c>
      <c r="G31" s="36" t="str">
        <f t="shared" si="0"/>
        <v>Subdirector Financiero</v>
      </c>
      <c r="H31" s="93">
        <v>44200</v>
      </c>
      <c r="I31" s="93">
        <v>44209</v>
      </c>
      <c r="J31" s="48"/>
      <c r="K31" s="48"/>
      <c r="L31" s="48"/>
      <c r="M31" s="48"/>
      <c r="N31" s="48"/>
      <c r="O31" s="48"/>
      <c r="P31" s="48"/>
      <c r="Q31" s="48"/>
      <c r="R31" s="48"/>
      <c r="S31" s="48"/>
      <c r="T31" s="48"/>
      <c r="U31" s="48"/>
      <c r="V31" s="33" t="s">
        <v>123</v>
      </c>
      <c r="W31" s="49">
        <v>1E-3</v>
      </c>
      <c r="X31" s="37"/>
      <c r="Y31" s="56"/>
      <c r="Z31" s="56"/>
      <c r="AA31" s="33"/>
      <c r="AB31" s="54">
        <f t="shared" ca="1" si="1"/>
        <v>0</v>
      </c>
    </row>
    <row r="32" spans="1:28" ht="30" customHeight="1" x14ac:dyDescent="0.2">
      <c r="A32" s="98" t="s">
        <v>51</v>
      </c>
      <c r="B32" s="99" t="s">
        <v>230</v>
      </c>
      <c r="C32" s="98" t="s">
        <v>98</v>
      </c>
      <c r="D32" s="98" t="s">
        <v>98</v>
      </c>
      <c r="E32" s="98" t="s">
        <v>165</v>
      </c>
      <c r="F32" s="35" t="s">
        <v>193</v>
      </c>
      <c r="G32" s="36" t="str">
        <f t="shared" si="0"/>
        <v>Líderes de Cada Proceso</v>
      </c>
      <c r="H32" s="93">
        <v>44200</v>
      </c>
      <c r="I32" s="93">
        <v>44214</v>
      </c>
      <c r="J32" s="48"/>
      <c r="K32" s="48"/>
      <c r="L32" s="48"/>
      <c r="M32" s="48"/>
      <c r="N32" s="48"/>
      <c r="O32" s="48"/>
      <c r="P32" s="48"/>
      <c r="Q32" s="48"/>
      <c r="R32" s="48"/>
      <c r="S32" s="48"/>
      <c r="T32" s="48"/>
      <c r="U32" s="48"/>
      <c r="V32" s="33" t="s">
        <v>189</v>
      </c>
      <c r="W32" s="38">
        <v>5.0000000000000001E-3</v>
      </c>
      <c r="X32" s="37"/>
      <c r="Y32" s="56"/>
      <c r="Z32" s="56"/>
      <c r="AA32" s="33"/>
      <c r="AB32" s="54">
        <f t="shared" ca="1" si="1"/>
        <v>0</v>
      </c>
    </row>
    <row r="33" spans="1:28" ht="30" customHeight="1" x14ac:dyDescent="0.2">
      <c r="A33" s="98" t="s">
        <v>52</v>
      </c>
      <c r="B33" s="99" t="s">
        <v>235</v>
      </c>
      <c r="C33" s="98" t="s">
        <v>90</v>
      </c>
      <c r="D33" s="98" t="s">
        <v>97</v>
      </c>
      <c r="E33" s="98" t="s">
        <v>165</v>
      </c>
      <c r="F33" s="35" t="s">
        <v>160</v>
      </c>
      <c r="G33" s="36" t="str">
        <f t="shared" si="0"/>
        <v>Asesor de Control Interno</v>
      </c>
      <c r="H33" s="93">
        <v>44200</v>
      </c>
      <c r="I33" s="93">
        <v>44540</v>
      </c>
      <c r="J33" s="48"/>
      <c r="K33" s="48"/>
      <c r="L33" s="48"/>
      <c r="M33" s="48"/>
      <c r="N33" s="48"/>
      <c r="O33" s="48"/>
      <c r="P33" s="48"/>
      <c r="Q33" s="48"/>
      <c r="R33" s="48"/>
      <c r="S33" s="48"/>
      <c r="T33" s="48"/>
      <c r="U33" s="48"/>
      <c r="V33" s="98" t="s">
        <v>201</v>
      </c>
      <c r="W33" s="38">
        <v>2E-3</v>
      </c>
      <c r="X33" s="37"/>
      <c r="Y33" s="56"/>
      <c r="Z33" s="56"/>
      <c r="AA33" s="33"/>
      <c r="AB33" s="54">
        <f t="shared" ca="1" si="1"/>
        <v>0</v>
      </c>
    </row>
    <row r="34" spans="1:28" ht="30" customHeight="1" x14ac:dyDescent="0.2">
      <c r="A34" s="98" t="s">
        <v>52</v>
      </c>
      <c r="B34" s="99" t="s">
        <v>235</v>
      </c>
      <c r="C34" s="98" t="s">
        <v>90</v>
      </c>
      <c r="D34" s="98" t="s">
        <v>97</v>
      </c>
      <c r="E34" s="98" t="s">
        <v>165</v>
      </c>
      <c r="F34" s="100" t="s">
        <v>220</v>
      </c>
      <c r="G34" s="36" t="str">
        <f t="shared" si="0"/>
        <v>Asesor de Control Interno</v>
      </c>
      <c r="H34" s="93">
        <v>44200</v>
      </c>
      <c r="I34" s="93">
        <v>44540</v>
      </c>
      <c r="J34" s="48"/>
      <c r="K34" s="48"/>
      <c r="L34" s="48"/>
      <c r="M34" s="48"/>
      <c r="N34" s="48"/>
      <c r="O34" s="48"/>
      <c r="P34" s="48"/>
      <c r="Q34" s="48"/>
      <c r="R34" s="48"/>
      <c r="S34" s="48"/>
      <c r="T34" s="48"/>
      <c r="U34" s="48"/>
      <c r="V34" s="33" t="s">
        <v>201</v>
      </c>
      <c r="W34" s="38">
        <v>2E-3</v>
      </c>
      <c r="X34" s="37"/>
      <c r="Y34" s="56"/>
      <c r="Z34" s="56"/>
      <c r="AA34" s="33"/>
      <c r="AB34" s="54">
        <f t="shared" ca="1" si="1"/>
        <v>0</v>
      </c>
    </row>
    <row r="35" spans="1:28" s="3" customFormat="1" ht="30" customHeight="1" x14ac:dyDescent="0.2">
      <c r="A35" s="98" t="s">
        <v>52</v>
      </c>
      <c r="B35" s="99" t="s">
        <v>235</v>
      </c>
      <c r="C35" s="98" t="s">
        <v>90</v>
      </c>
      <c r="D35" s="98" t="s">
        <v>97</v>
      </c>
      <c r="E35" s="98" t="s">
        <v>165</v>
      </c>
      <c r="F35" s="35" t="s">
        <v>211</v>
      </c>
      <c r="G35" s="36" t="str">
        <f t="shared" si="0"/>
        <v>Asesor de Control Interno</v>
      </c>
      <c r="H35" s="93">
        <v>44200</v>
      </c>
      <c r="I35" s="93">
        <v>44540</v>
      </c>
      <c r="J35" s="48"/>
      <c r="K35" s="48"/>
      <c r="L35" s="48"/>
      <c r="M35" s="48"/>
      <c r="N35" s="48"/>
      <c r="O35" s="48"/>
      <c r="P35" s="48"/>
      <c r="Q35" s="48"/>
      <c r="R35" s="48"/>
      <c r="S35" s="48"/>
      <c r="T35" s="48"/>
      <c r="U35" s="48"/>
      <c r="V35" s="33" t="s">
        <v>201</v>
      </c>
      <c r="W35" s="38">
        <v>2E-3</v>
      </c>
      <c r="X35" s="37"/>
      <c r="Y35" s="56"/>
      <c r="Z35" s="56"/>
      <c r="AA35" s="33"/>
      <c r="AB35" s="54">
        <f t="shared" ca="1" si="1"/>
        <v>0</v>
      </c>
    </row>
    <row r="36" spans="1:28" s="3" customFormat="1" ht="30" customHeight="1" x14ac:dyDescent="0.2">
      <c r="A36" s="98" t="s">
        <v>52</v>
      </c>
      <c r="B36" s="34" t="s">
        <v>235</v>
      </c>
      <c r="C36" s="98" t="s">
        <v>90</v>
      </c>
      <c r="D36" s="98" t="s">
        <v>97</v>
      </c>
      <c r="E36" s="98" t="s">
        <v>165</v>
      </c>
      <c r="F36" s="35" t="s">
        <v>210</v>
      </c>
      <c r="G36" s="36" t="str">
        <f t="shared" si="0"/>
        <v>Asesor de Control Interno</v>
      </c>
      <c r="H36" s="93">
        <v>44200</v>
      </c>
      <c r="I36" s="93">
        <v>44540</v>
      </c>
      <c r="J36" s="48"/>
      <c r="K36" s="48"/>
      <c r="L36" s="48"/>
      <c r="M36" s="48"/>
      <c r="N36" s="48"/>
      <c r="O36" s="48"/>
      <c r="P36" s="48"/>
      <c r="Q36" s="48"/>
      <c r="R36" s="48"/>
      <c r="S36" s="48"/>
      <c r="T36" s="48"/>
      <c r="U36" s="48"/>
      <c r="V36" s="33" t="s">
        <v>201</v>
      </c>
      <c r="W36" s="38">
        <v>2E-3</v>
      </c>
      <c r="X36" s="37"/>
      <c r="Y36" s="56"/>
      <c r="Z36" s="56"/>
      <c r="AA36" s="33"/>
      <c r="AB36" s="54">
        <f t="shared" ca="1" si="1"/>
        <v>0</v>
      </c>
    </row>
    <row r="37" spans="1:28" s="3" customFormat="1" ht="30" customHeight="1" x14ac:dyDescent="0.2">
      <c r="A37" s="98" t="s">
        <v>52</v>
      </c>
      <c r="B37" s="99" t="s">
        <v>235</v>
      </c>
      <c r="C37" s="98" t="s">
        <v>90</v>
      </c>
      <c r="D37" s="98" t="s">
        <v>97</v>
      </c>
      <c r="E37" s="98" t="s">
        <v>165</v>
      </c>
      <c r="F37" s="35" t="s">
        <v>223</v>
      </c>
      <c r="G37" s="36" t="str">
        <f t="shared" si="0"/>
        <v>Asesor de Control Interno</v>
      </c>
      <c r="H37" s="93">
        <v>44200</v>
      </c>
      <c r="I37" s="93">
        <v>44540</v>
      </c>
      <c r="J37" s="48"/>
      <c r="K37" s="48"/>
      <c r="L37" s="48"/>
      <c r="M37" s="48"/>
      <c r="N37" s="48"/>
      <c r="O37" s="48"/>
      <c r="P37" s="48"/>
      <c r="Q37" s="48"/>
      <c r="R37" s="48"/>
      <c r="S37" s="48"/>
      <c r="T37" s="48"/>
      <c r="U37" s="48"/>
      <c r="V37" s="98" t="s">
        <v>201</v>
      </c>
      <c r="W37" s="38">
        <v>1E-3</v>
      </c>
      <c r="X37" s="37"/>
      <c r="Y37" s="56"/>
      <c r="Z37" s="56"/>
      <c r="AA37" s="33"/>
      <c r="AB37" s="54">
        <f t="shared" ca="1" si="1"/>
        <v>0</v>
      </c>
    </row>
    <row r="38" spans="1:28" s="3" customFormat="1" ht="30" customHeight="1" x14ac:dyDescent="0.2">
      <c r="A38" s="98" t="s">
        <v>52</v>
      </c>
      <c r="B38" s="99" t="s">
        <v>235</v>
      </c>
      <c r="C38" s="98" t="s">
        <v>90</v>
      </c>
      <c r="D38" s="98" t="s">
        <v>97</v>
      </c>
      <c r="E38" s="98" t="s">
        <v>165</v>
      </c>
      <c r="F38" s="35" t="s">
        <v>159</v>
      </c>
      <c r="G38" s="36" t="str">
        <f t="shared" si="0"/>
        <v>Asesor de Control Interno</v>
      </c>
      <c r="H38" s="93">
        <v>44200</v>
      </c>
      <c r="I38" s="93">
        <v>44540</v>
      </c>
      <c r="J38" s="48"/>
      <c r="K38" s="48"/>
      <c r="L38" s="48"/>
      <c r="M38" s="48"/>
      <c r="N38" s="48"/>
      <c r="O38" s="48"/>
      <c r="P38" s="48"/>
      <c r="Q38" s="48"/>
      <c r="R38" s="48"/>
      <c r="S38" s="48"/>
      <c r="T38" s="48"/>
      <c r="U38" s="48"/>
      <c r="V38" s="98" t="s">
        <v>201</v>
      </c>
      <c r="W38" s="38">
        <v>1E-3</v>
      </c>
      <c r="X38" s="37"/>
      <c r="Y38" s="99"/>
      <c r="Z38" s="99"/>
      <c r="AA38" s="33"/>
      <c r="AB38" s="54">
        <f t="shared" ca="1" si="1"/>
        <v>0</v>
      </c>
    </row>
    <row r="39" spans="1:28" s="3" customFormat="1" ht="30" customHeight="1" x14ac:dyDescent="0.2">
      <c r="A39" s="98" t="s">
        <v>43</v>
      </c>
      <c r="B39" s="56" t="s">
        <v>248</v>
      </c>
      <c r="C39" s="98" t="s">
        <v>98</v>
      </c>
      <c r="D39" s="98" t="s">
        <v>98</v>
      </c>
      <c r="E39" s="98" t="s">
        <v>165</v>
      </c>
      <c r="F39" s="35" t="s">
        <v>160</v>
      </c>
      <c r="G39" s="36" t="str">
        <f t="shared" si="0"/>
        <v>Líderes de Cada Proceso</v>
      </c>
      <c r="H39" s="93">
        <v>44200</v>
      </c>
      <c r="I39" s="93">
        <v>44540</v>
      </c>
      <c r="J39" s="48"/>
      <c r="K39" s="48"/>
      <c r="L39" s="48"/>
      <c r="M39" s="48"/>
      <c r="N39" s="48"/>
      <c r="O39" s="48"/>
      <c r="P39" s="48"/>
      <c r="Q39" s="48"/>
      <c r="R39" s="48"/>
      <c r="S39" s="48"/>
      <c r="T39" s="48"/>
      <c r="U39" s="48"/>
      <c r="V39" s="33" t="s">
        <v>279</v>
      </c>
      <c r="W39" s="38">
        <v>2.5000000000000001E-3</v>
      </c>
      <c r="X39" s="37"/>
      <c r="Y39" s="56"/>
      <c r="Z39" s="56"/>
      <c r="AA39" s="33"/>
      <c r="AB39" s="54">
        <f t="shared" ca="1" si="1"/>
        <v>0</v>
      </c>
    </row>
    <row r="40" spans="1:28" s="3" customFormat="1" ht="30" customHeight="1" x14ac:dyDescent="0.2">
      <c r="A40" s="98" t="s">
        <v>43</v>
      </c>
      <c r="B40" s="56" t="s">
        <v>248</v>
      </c>
      <c r="C40" s="98" t="s">
        <v>98</v>
      </c>
      <c r="D40" s="98" t="s">
        <v>98</v>
      </c>
      <c r="E40" s="98" t="s">
        <v>165</v>
      </c>
      <c r="F40" s="35" t="s">
        <v>211</v>
      </c>
      <c r="G40" s="36" t="str">
        <f t="shared" si="0"/>
        <v>Líderes de Cada Proceso</v>
      </c>
      <c r="H40" s="93">
        <v>44200</v>
      </c>
      <c r="I40" s="93">
        <v>44540</v>
      </c>
      <c r="J40" s="48"/>
      <c r="K40" s="48"/>
      <c r="L40" s="48"/>
      <c r="M40" s="48"/>
      <c r="N40" s="48"/>
      <c r="O40" s="48"/>
      <c r="P40" s="48"/>
      <c r="Q40" s="48"/>
      <c r="R40" s="48"/>
      <c r="S40" s="48"/>
      <c r="T40" s="48"/>
      <c r="U40" s="48"/>
      <c r="V40" s="98" t="s">
        <v>279</v>
      </c>
      <c r="W40" s="38">
        <v>2.5000000000000001E-3</v>
      </c>
      <c r="X40" s="37"/>
      <c r="Y40" s="56"/>
      <c r="Z40" s="56"/>
      <c r="AA40" s="33"/>
      <c r="AB40" s="54">
        <f t="shared" ca="1" si="1"/>
        <v>0</v>
      </c>
    </row>
    <row r="41" spans="1:28" s="3" customFormat="1" ht="30" customHeight="1" x14ac:dyDescent="0.2">
      <c r="A41" s="98" t="s">
        <v>43</v>
      </c>
      <c r="B41" s="56" t="s">
        <v>248</v>
      </c>
      <c r="C41" s="98" t="s">
        <v>98</v>
      </c>
      <c r="D41" s="98" t="s">
        <v>98</v>
      </c>
      <c r="E41" s="98" t="s">
        <v>165</v>
      </c>
      <c r="F41" s="35" t="s">
        <v>223</v>
      </c>
      <c r="G41" s="36" t="str">
        <f t="shared" si="0"/>
        <v>Líderes de Cada Proceso</v>
      </c>
      <c r="H41" s="93">
        <v>44200</v>
      </c>
      <c r="I41" s="93">
        <v>44540</v>
      </c>
      <c r="J41" s="48"/>
      <c r="K41" s="48"/>
      <c r="L41" s="48"/>
      <c r="M41" s="48"/>
      <c r="N41" s="48"/>
      <c r="O41" s="48"/>
      <c r="P41" s="48"/>
      <c r="Q41" s="48"/>
      <c r="R41" s="48"/>
      <c r="S41" s="48"/>
      <c r="T41" s="48"/>
      <c r="U41" s="48"/>
      <c r="V41" s="33" t="s">
        <v>279</v>
      </c>
      <c r="W41" s="38">
        <v>2.5000000000000001E-3</v>
      </c>
      <c r="X41" s="37"/>
      <c r="Y41" s="56"/>
      <c r="Z41" s="56"/>
      <c r="AA41" s="33"/>
      <c r="AB41" s="54">
        <f t="shared" ca="1" si="1"/>
        <v>0</v>
      </c>
    </row>
    <row r="42" spans="1:28" s="3" customFormat="1" ht="30" customHeight="1" x14ac:dyDescent="0.2">
      <c r="A42" s="98" t="s">
        <v>43</v>
      </c>
      <c r="B42" s="56" t="s">
        <v>248</v>
      </c>
      <c r="C42" s="98" t="s">
        <v>98</v>
      </c>
      <c r="D42" s="98" t="s">
        <v>98</v>
      </c>
      <c r="E42" s="98" t="s">
        <v>165</v>
      </c>
      <c r="F42" s="100" t="s">
        <v>159</v>
      </c>
      <c r="G42" s="36" t="str">
        <f t="shared" si="0"/>
        <v>Líderes de Cada Proceso</v>
      </c>
      <c r="H42" s="93">
        <v>44200</v>
      </c>
      <c r="I42" s="93">
        <v>44540</v>
      </c>
      <c r="J42" s="48"/>
      <c r="K42" s="48"/>
      <c r="L42" s="48"/>
      <c r="M42" s="48"/>
      <c r="N42" s="48"/>
      <c r="O42" s="48"/>
      <c r="P42" s="48"/>
      <c r="Q42" s="48"/>
      <c r="R42" s="48"/>
      <c r="S42" s="48"/>
      <c r="T42" s="48"/>
      <c r="U42" s="48"/>
      <c r="V42" s="33" t="s">
        <v>279</v>
      </c>
      <c r="W42" s="38">
        <v>2.5000000000000001E-3</v>
      </c>
      <c r="X42" s="37"/>
      <c r="Y42" s="56"/>
      <c r="Z42" s="56"/>
      <c r="AA42" s="33"/>
      <c r="AB42" s="54">
        <f t="shared" ca="1" si="1"/>
        <v>0</v>
      </c>
    </row>
    <row r="43" spans="1:28" s="3" customFormat="1" ht="30" customHeight="1" x14ac:dyDescent="0.2">
      <c r="A43" s="98" t="s">
        <v>44</v>
      </c>
      <c r="B43" s="99" t="s">
        <v>196</v>
      </c>
      <c r="C43" s="98" t="s">
        <v>87</v>
      </c>
      <c r="D43" s="98" t="s">
        <v>96</v>
      </c>
      <c r="E43" s="98" t="s">
        <v>165</v>
      </c>
      <c r="F43" s="35" t="s">
        <v>211</v>
      </c>
      <c r="G43" s="36" t="str">
        <f t="shared" si="0"/>
        <v>Subdirector Administrativo</v>
      </c>
      <c r="H43" s="93">
        <v>44201</v>
      </c>
      <c r="I43" s="93">
        <v>44223</v>
      </c>
      <c r="J43" s="48"/>
      <c r="K43" s="48"/>
      <c r="L43" s="48"/>
      <c r="M43" s="48"/>
      <c r="N43" s="48"/>
      <c r="O43" s="48"/>
      <c r="P43" s="48"/>
      <c r="Q43" s="48"/>
      <c r="R43" s="48"/>
      <c r="S43" s="48"/>
      <c r="T43" s="48"/>
      <c r="U43" s="48"/>
      <c r="V43" s="98" t="s">
        <v>123</v>
      </c>
      <c r="W43" s="49">
        <v>7.4999999999999997E-3</v>
      </c>
      <c r="X43" s="37"/>
      <c r="Y43" s="56"/>
      <c r="Z43" s="56"/>
      <c r="AA43" s="33"/>
      <c r="AB43" s="54">
        <f t="shared" ca="1" si="1"/>
        <v>0</v>
      </c>
    </row>
    <row r="44" spans="1:28" s="3" customFormat="1" ht="30" customHeight="1" x14ac:dyDescent="0.2">
      <c r="A44" s="98" t="s">
        <v>44</v>
      </c>
      <c r="B44" s="56" t="s">
        <v>231</v>
      </c>
      <c r="C44" s="98" t="s">
        <v>89</v>
      </c>
      <c r="D44" s="98" t="s">
        <v>96</v>
      </c>
      <c r="E44" s="98" t="s">
        <v>165</v>
      </c>
      <c r="F44" s="35" t="s">
        <v>211</v>
      </c>
      <c r="G44" s="36" t="str">
        <f t="shared" si="0"/>
        <v>Subdirector Financiero</v>
      </c>
      <c r="H44" s="93">
        <v>44201</v>
      </c>
      <c r="I44" s="93">
        <v>44249</v>
      </c>
      <c r="J44" s="48"/>
      <c r="K44" s="48"/>
      <c r="L44" s="48"/>
      <c r="M44" s="48"/>
      <c r="N44" s="48"/>
      <c r="O44" s="48"/>
      <c r="P44" s="48"/>
      <c r="Q44" s="48"/>
      <c r="R44" s="48"/>
      <c r="S44" s="48"/>
      <c r="T44" s="48"/>
      <c r="U44" s="48"/>
      <c r="V44" s="98" t="s">
        <v>123</v>
      </c>
      <c r="W44" s="49">
        <v>3.0000000000000001E-3</v>
      </c>
      <c r="X44" s="37"/>
      <c r="Y44" s="56"/>
      <c r="Z44" s="56"/>
      <c r="AA44" s="33"/>
      <c r="AB44" s="54">
        <f t="shared" ca="1" si="1"/>
        <v>0</v>
      </c>
    </row>
    <row r="45" spans="1:28" s="3" customFormat="1" ht="30" customHeight="1" x14ac:dyDescent="0.2">
      <c r="A45" s="98" t="s">
        <v>45</v>
      </c>
      <c r="B45" s="99" t="s">
        <v>250</v>
      </c>
      <c r="C45" s="98" t="s">
        <v>90</v>
      </c>
      <c r="D45" s="98" t="s">
        <v>97</v>
      </c>
      <c r="E45" s="98" t="s">
        <v>165</v>
      </c>
      <c r="F45" s="35" t="s">
        <v>210</v>
      </c>
      <c r="G45" s="36" t="str">
        <f t="shared" si="0"/>
        <v>Asesor de Control Interno</v>
      </c>
      <c r="H45" s="93">
        <v>44202</v>
      </c>
      <c r="I45" s="93">
        <v>44214</v>
      </c>
      <c r="J45" s="48"/>
      <c r="K45" s="48"/>
      <c r="L45" s="48"/>
      <c r="M45" s="48"/>
      <c r="N45" s="48"/>
      <c r="O45" s="48"/>
      <c r="P45" s="48"/>
      <c r="Q45" s="48"/>
      <c r="R45" s="48"/>
      <c r="S45" s="48"/>
      <c r="T45" s="48"/>
      <c r="U45" s="48"/>
      <c r="V45" s="33" t="s">
        <v>123</v>
      </c>
      <c r="W45" s="49">
        <v>1.2E-2</v>
      </c>
      <c r="X45" s="37"/>
      <c r="Y45" s="60"/>
      <c r="Z45" s="60"/>
      <c r="AA45" s="33"/>
      <c r="AB45" s="54">
        <f t="shared" ca="1" si="1"/>
        <v>0</v>
      </c>
    </row>
    <row r="46" spans="1:28" s="3" customFormat="1" ht="30" customHeight="1" x14ac:dyDescent="0.2">
      <c r="A46" s="98" t="s">
        <v>43</v>
      </c>
      <c r="B46" s="99" t="s">
        <v>195</v>
      </c>
      <c r="C46" s="98" t="s">
        <v>98</v>
      </c>
      <c r="D46" s="98" t="s">
        <v>98</v>
      </c>
      <c r="E46" s="98" t="s">
        <v>165</v>
      </c>
      <c r="F46" s="35" t="s">
        <v>160</v>
      </c>
      <c r="G46" s="36" t="str">
        <f t="shared" si="0"/>
        <v>Líderes de Cada Proceso</v>
      </c>
      <c r="H46" s="93">
        <v>44202</v>
      </c>
      <c r="I46" s="93">
        <v>44246</v>
      </c>
      <c r="J46" s="48"/>
      <c r="K46" s="48"/>
      <c r="L46" s="48"/>
      <c r="M46" s="48"/>
      <c r="N46" s="48"/>
      <c r="O46" s="48"/>
      <c r="P46" s="48"/>
      <c r="Q46" s="48"/>
      <c r="R46" s="48"/>
      <c r="S46" s="48"/>
      <c r="T46" s="48"/>
      <c r="U46" s="48"/>
      <c r="V46" s="33" t="s">
        <v>202</v>
      </c>
      <c r="W46" s="49">
        <v>1.4999999999999999E-2</v>
      </c>
      <c r="X46" s="37"/>
      <c r="Y46" s="56"/>
      <c r="Z46" s="56"/>
      <c r="AA46" s="33"/>
      <c r="AB46" s="54">
        <f t="shared" ca="1" si="1"/>
        <v>0</v>
      </c>
    </row>
    <row r="47" spans="1:28" s="3" customFormat="1" ht="30" customHeight="1" x14ac:dyDescent="0.2">
      <c r="A47" s="98" t="s">
        <v>47</v>
      </c>
      <c r="B47" s="102" t="s">
        <v>252</v>
      </c>
      <c r="C47" s="98" t="s">
        <v>98</v>
      </c>
      <c r="D47" s="98" t="s">
        <v>98</v>
      </c>
      <c r="E47" s="98" t="s">
        <v>165</v>
      </c>
      <c r="F47" s="35" t="s">
        <v>223</v>
      </c>
      <c r="G47" s="36" t="str">
        <f t="shared" si="0"/>
        <v>Líderes de Cada Proceso</v>
      </c>
      <c r="H47" s="93">
        <v>44204</v>
      </c>
      <c r="I47" s="93">
        <v>44224</v>
      </c>
      <c r="J47" s="48"/>
      <c r="K47" s="48"/>
      <c r="L47" s="48"/>
      <c r="M47" s="48"/>
      <c r="N47" s="48"/>
      <c r="O47" s="48"/>
      <c r="P47" s="48"/>
      <c r="Q47" s="48"/>
      <c r="R47" s="48"/>
      <c r="S47" s="48"/>
      <c r="T47" s="48"/>
      <c r="U47" s="48"/>
      <c r="V47" s="98" t="s">
        <v>202</v>
      </c>
      <c r="W47" s="38">
        <v>1.7999999999999999E-2</v>
      </c>
      <c r="X47" s="37"/>
      <c r="Y47" s="99"/>
      <c r="Z47" s="56"/>
      <c r="AA47" s="33"/>
      <c r="AB47" s="54">
        <f t="shared" ca="1" si="1"/>
        <v>0</v>
      </c>
    </row>
    <row r="48" spans="1:28" s="3" customFormat="1" ht="30" customHeight="1" x14ac:dyDescent="0.2">
      <c r="A48" s="98" t="s">
        <v>43</v>
      </c>
      <c r="B48" s="99" t="s">
        <v>239</v>
      </c>
      <c r="C48" s="98" t="s">
        <v>90</v>
      </c>
      <c r="D48" s="98" t="s">
        <v>97</v>
      </c>
      <c r="E48" s="98" t="s">
        <v>165</v>
      </c>
      <c r="F48" s="100" t="s">
        <v>210</v>
      </c>
      <c r="G48" s="36" t="str">
        <f t="shared" si="0"/>
        <v>Asesor de Control Interno</v>
      </c>
      <c r="H48" s="93">
        <v>44208</v>
      </c>
      <c r="I48" s="93">
        <v>44214</v>
      </c>
      <c r="J48" s="48"/>
      <c r="K48" s="48"/>
      <c r="L48" s="48"/>
      <c r="M48" s="48"/>
      <c r="N48" s="48"/>
      <c r="O48" s="48"/>
      <c r="P48" s="48"/>
      <c r="Q48" s="48"/>
      <c r="R48" s="48"/>
      <c r="S48" s="48"/>
      <c r="T48" s="48"/>
      <c r="U48" s="48"/>
      <c r="V48" s="33" t="s">
        <v>202</v>
      </c>
      <c r="W48" s="38">
        <v>5.0000000000000001E-3</v>
      </c>
      <c r="X48" s="37"/>
      <c r="Y48" s="56"/>
      <c r="Z48" s="56"/>
      <c r="AA48" s="33"/>
      <c r="AB48" s="54">
        <f t="shared" ca="1" si="1"/>
        <v>0</v>
      </c>
    </row>
    <row r="49" spans="1:28" s="3" customFormat="1" ht="30" customHeight="1" x14ac:dyDescent="0.2">
      <c r="A49" s="98" t="s">
        <v>43</v>
      </c>
      <c r="B49" s="99" t="s">
        <v>249</v>
      </c>
      <c r="C49" s="98" t="s">
        <v>90</v>
      </c>
      <c r="D49" s="98" t="s">
        <v>97</v>
      </c>
      <c r="E49" s="98" t="s">
        <v>165</v>
      </c>
      <c r="F49" s="35" t="s">
        <v>210</v>
      </c>
      <c r="G49" s="36" t="str">
        <f t="shared" si="0"/>
        <v>Asesor de Control Interno</v>
      </c>
      <c r="H49" s="93">
        <v>44208</v>
      </c>
      <c r="I49" s="93">
        <v>44235</v>
      </c>
      <c r="J49" s="48"/>
      <c r="K49" s="48"/>
      <c r="L49" s="48"/>
      <c r="M49" s="48"/>
      <c r="N49" s="48"/>
      <c r="O49" s="48"/>
      <c r="P49" s="48"/>
      <c r="Q49" s="48"/>
      <c r="R49" s="48"/>
      <c r="S49" s="48"/>
      <c r="T49" s="48"/>
      <c r="U49" s="48"/>
      <c r="V49" s="33" t="s">
        <v>279</v>
      </c>
      <c r="W49" s="38">
        <v>5.0000000000000001E-3</v>
      </c>
      <c r="X49" s="37"/>
      <c r="Y49" s="99"/>
      <c r="Z49" s="56"/>
      <c r="AA49" s="33"/>
      <c r="AB49" s="54">
        <f t="shared" ca="1" si="1"/>
        <v>0</v>
      </c>
    </row>
    <row r="50" spans="1:28" s="3" customFormat="1" ht="30" customHeight="1" x14ac:dyDescent="0.2">
      <c r="A50" s="98" t="s">
        <v>50</v>
      </c>
      <c r="B50" s="34" t="s">
        <v>246</v>
      </c>
      <c r="C50" s="98" t="s">
        <v>140</v>
      </c>
      <c r="D50" s="98" t="s">
        <v>100</v>
      </c>
      <c r="E50" s="98" t="s">
        <v>165</v>
      </c>
      <c r="F50" s="35" t="s">
        <v>159</v>
      </c>
      <c r="G50" s="36" t="str">
        <f t="shared" si="0"/>
        <v>Director de Gestión Corporativa y CID</v>
      </c>
      <c r="H50" s="93">
        <v>44208</v>
      </c>
      <c r="I50" s="93">
        <v>44236</v>
      </c>
      <c r="J50" s="48"/>
      <c r="K50" s="48"/>
      <c r="L50" s="48"/>
      <c r="M50" s="48"/>
      <c r="N50" s="48"/>
      <c r="O50" s="48"/>
      <c r="P50" s="48"/>
      <c r="Q50" s="48"/>
      <c r="R50" s="48"/>
      <c r="S50" s="48"/>
      <c r="T50" s="48"/>
      <c r="U50" s="48"/>
      <c r="V50" s="33" t="s">
        <v>123</v>
      </c>
      <c r="W50" s="49">
        <v>5.0000000000000001E-3</v>
      </c>
      <c r="X50" s="37"/>
      <c r="Y50" s="56"/>
      <c r="Z50" s="56"/>
      <c r="AA50" s="33"/>
      <c r="AB50" s="54">
        <f t="shared" ca="1" si="1"/>
        <v>0</v>
      </c>
    </row>
    <row r="51" spans="1:28" ht="30" customHeight="1" x14ac:dyDescent="0.2">
      <c r="A51" s="98" t="s">
        <v>45</v>
      </c>
      <c r="B51" s="34" t="s">
        <v>297</v>
      </c>
      <c r="C51" s="98" t="s">
        <v>90</v>
      </c>
      <c r="D51" s="98" t="s">
        <v>97</v>
      </c>
      <c r="E51" s="98" t="s">
        <v>165</v>
      </c>
      <c r="F51" s="35" t="s">
        <v>210</v>
      </c>
      <c r="G51" s="36" t="str">
        <f t="shared" ref="G51:G82" si="2">IF(LEN(C51)&gt;0,VLOOKUP(C51,PROCESO2,3,0),"")</f>
        <v>Asesor de Control Interno</v>
      </c>
      <c r="H51" s="93">
        <v>44210</v>
      </c>
      <c r="I51" s="93">
        <v>44234</v>
      </c>
      <c r="J51" s="48"/>
      <c r="K51" s="48"/>
      <c r="L51" s="48"/>
      <c r="M51" s="48"/>
      <c r="N51" s="48"/>
      <c r="O51" s="48"/>
      <c r="P51" s="48"/>
      <c r="Q51" s="48"/>
      <c r="R51" s="48"/>
      <c r="S51" s="48"/>
      <c r="T51" s="48"/>
      <c r="U51" s="48"/>
      <c r="V51" s="33" t="s">
        <v>279</v>
      </c>
      <c r="W51" s="49">
        <v>5.0000000000000001E-3</v>
      </c>
      <c r="X51" s="37"/>
      <c r="Y51" s="56"/>
      <c r="Z51" s="56"/>
      <c r="AA51" s="33"/>
      <c r="AB51" s="54">
        <f t="shared" ref="AB51:AB82" ca="1" si="3">IF(ISERROR(VLOOKUP(AA51,INDIRECT(VLOOKUP(A51,ACTA,2,0)&amp;"A"),2,0))=TRUE,0,W51*(VLOOKUP(AA51,INDIRECT(VLOOKUP(A51,ACTA,2,0)&amp;"A"),2,0)))</f>
        <v>0</v>
      </c>
    </row>
    <row r="52" spans="1:28" ht="30" customHeight="1" x14ac:dyDescent="0.2">
      <c r="A52" s="98" t="s">
        <v>45</v>
      </c>
      <c r="B52" s="34" t="s">
        <v>298</v>
      </c>
      <c r="C52" s="98" t="s">
        <v>90</v>
      </c>
      <c r="D52" s="98" t="s">
        <v>97</v>
      </c>
      <c r="E52" s="98" t="s">
        <v>165</v>
      </c>
      <c r="F52" s="35" t="s">
        <v>160</v>
      </c>
      <c r="G52" s="36" t="str">
        <f t="shared" si="2"/>
        <v>Asesor de Control Interno</v>
      </c>
      <c r="H52" s="93">
        <v>44210</v>
      </c>
      <c r="I52" s="93">
        <v>44234</v>
      </c>
      <c r="J52" s="48"/>
      <c r="K52" s="48"/>
      <c r="L52" s="48"/>
      <c r="M52" s="48"/>
      <c r="N52" s="48"/>
      <c r="O52" s="48"/>
      <c r="P52" s="48"/>
      <c r="Q52" s="48"/>
      <c r="R52" s="48"/>
      <c r="S52" s="48"/>
      <c r="T52" s="48"/>
      <c r="U52" s="48"/>
      <c r="V52" s="33" t="s">
        <v>279</v>
      </c>
      <c r="W52" s="49">
        <v>5.0000000000000001E-3</v>
      </c>
      <c r="X52" s="37"/>
      <c r="Y52" s="56"/>
      <c r="Z52" s="56"/>
      <c r="AA52" s="33"/>
      <c r="AB52" s="54">
        <f t="shared" ca="1" si="3"/>
        <v>0</v>
      </c>
    </row>
    <row r="53" spans="1:28" ht="30" customHeight="1" x14ac:dyDescent="0.2">
      <c r="A53" s="98" t="s">
        <v>46</v>
      </c>
      <c r="B53" s="34" t="s">
        <v>293</v>
      </c>
      <c r="C53" s="98" t="s">
        <v>98</v>
      </c>
      <c r="D53" s="98" t="s">
        <v>98</v>
      </c>
      <c r="E53" s="98" t="s">
        <v>165</v>
      </c>
      <c r="F53" s="35" t="s">
        <v>211</v>
      </c>
      <c r="G53" s="36" t="str">
        <f t="shared" si="2"/>
        <v>Líderes de Cada Proceso</v>
      </c>
      <c r="H53" s="93">
        <v>44211</v>
      </c>
      <c r="I53" s="93">
        <v>44242</v>
      </c>
      <c r="J53" s="48"/>
      <c r="K53" s="48"/>
      <c r="L53" s="48"/>
      <c r="M53" s="48"/>
      <c r="N53" s="48"/>
      <c r="O53" s="48"/>
      <c r="P53" s="48"/>
      <c r="Q53" s="48"/>
      <c r="R53" s="48"/>
      <c r="S53" s="48"/>
      <c r="T53" s="48"/>
      <c r="U53" s="48"/>
      <c r="V53" s="33" t="s">
        <v>277</v>
      </c>
      <c r="W53" s="49">
        <v>0.01</v>
      </c>
      <c r="X53" s="37"/>
      <c r="Y53" s="56"/>
      <c r="Z53" s="56"/>
      <c r="AA53" s="33"/>
      <c r="AB53" s="54">
        <f t="shared" ca="1" si="3"/>
        <v>0</v>
      </c>
    </row>
    <row r="54" spans="1:28" ht="30" customHeight="1" x14ac:dyDescent="0.2">
      <c r="A54" s="98" t="s">
        <v>44</v>
      </c>
      <c r="B54" s="34" t="s">
        <v>237</v>
      </c>
      <c r="C54" s="98" t="s">
        <v>90</v>
      </c>
      <c r="D54" s="98" t="s">
        <v>97</v>
      </c>
      <c r="E54" s="98" t="s">
        <v>165</v>
      </c>
      <c r="F54" s="35" t="s">
        <v>210</v>
      </c>
      <c r="G54" s="36" t="str">
        <f t="shared" si="2"/>
        <v>Asesor de Control Interno</v>
      </c>
      <c r="H54" s="93">
        <v>44214</v>
      </c>
      <c r="I54" s="93">
        <v>44224</v>
      </c>
      <c r="J54" s="48"/>
      <c r="K54" s="48"/>
      <c r="L54" s="48"/>
      <c r="M54" s="48"/>
      <c r="N54" s="48"/>
      <c r="O54" s="48"/>
      <c r="P54" s="48"/>
      <c r="Q54" s="48"/>
      <c r="R54" s="48"/>
      <c r="S54" s="48"/>
      <c r="T54" s="48"/>
      <c r="U54" s="48"/>
      <c r="V54" s="98" t="s">
        <v>202</v>
      </c>
      <c r="W54" s="49">
        <v>5.0000000000000001E-3</v>
      </c>
      <c r="X54" s="37"/>
      <c r="Y54" s="56"/>
      <c r="Z54" s="56"/>
      <c r="AA54" s="33"/>
      <c r="AB54" s="54">
        <f t="shared" ca="1" si="3"/>
        <v>0</v>
      </c>
    </row>
    <row r="55" spans="1:28" ht="30" customHeight="1" x14ac:dyDescent="0.2">
      <c r="A55" s="98" t="s">
        <v>45</v>
      </c>
      <c r="B55" s="34" t="s">
        <v>254</v>
      </c>
      <c r="C55" s="98" t="s">
        <v>90</v>
      </c>
      <c r="D55" s="98" t="s">
        <v>97</v>
      </c>
      <c r="E55" s="98" t="s">
        <v>165</v>
      </c>
      <c r="F55" s="35" t="s">
        <v>210</v>
      </c>
      <c r="G55" s="36" t="str">
        <f t="shared" si="2"/>
        <v>Asesor de Control Interno</v>
      </c>
      <c r="H55" s="93">
        <v>44215</v>
      </c>
      <c r="I55" s="93">
        <v>44222</v>
      </c>
      <c r="J55" s="48"/>
      <c r="K55" s="48"/>
      <c r="L55" s="48"/>
      <c r="M55" s="48"/>
      <c r="N55" s="48"/>
      <c r="O55" s="48"/>
      <c r="P55" s="48"/>
      <c r="Q55" s="48"/>
      <c r="R55" s="48"/>
      <c r="S55" s="48"/>
      <c r="T55" s="48"/>
      <c r="U55" s="48"/>
      <c r="V55" s="33" t="s">
        <v>202</v>
      </c>
      <c r="W55" s="49">
        <v>3.0000000000000001E-3</v>
      </c>
      <c r="X55" s="37"/>
      <c r="Y55" s="56"/>
      <c r="Z55" s="56"/>
      <c r="AA55" s="33"/>
      <c r="AB55" s="54">
        <f t="shared" ca="1" si="3"/>
        <v>0</v>
      </c>
    </row>
    <row r="56" spans="1:28" ht="30" customHeight="1" x14ac:dyDescent="0.2">
      <c r="A56" s="98" t="s">
        <v>46</v>
      </c>
      <c r="B56" s="34" t="s">
        <v>241</v>
      </c>
      <c r="C56" s="98" t="s">
        <v>98</v>
      </c>
      <c r="D56" s="98" t="s">
        <v>98</v>
      </c>
      <c r="E56" s="98" t="s">
        <v>165</v>
      </c>
      <c r="F56" s="35" t="s">
        <v>211</v>
      </c>
      <c r="G56" s="36" t="str">
        <f t="shared" si="2"/>
        <v>Líderes de Cada Proceso</v>
      </c>
      <c r="H56" s="93">
        <v>44215</v>
      </c>
      <c r="I56" s="93">
        <v>44242</v>
      </c>
      <c r="J56" s="48"/>
      <c r="K56" s="48"/>
      <c r="L56" s="48"/>
      <c r="M56" s="48"/>
      <c r="N56" s="48"/>
      <c r="O56" s="48"/>
      <c r="P56" s="48"/>
      <c r="Q56" s="48"/>
      <c r="R56" s="48"/>
      <c r="S56" s="48"/>
      <c r="T56" s="48"/>
      <c r="U56" s="48"/>
      <c r="V56" s="33" t="s">
        <v>123</v>
      </c>
      <c r="W56" s="49">
        <v>2E-3</v>
      </c>
      <c r="X56" s="37"/>
      <c r="Y56" s="56"/>
      <c r="Z56" s="56"/>
      <c r="AA56" s="33"/>
      <c r="AB56" s="54">
        <f t="shared" ca="1" si="3"/>
        <v>0</v>
      </c>
    </row>
    <row r="57" spans="1:28" ht="30" customHeight="1" x14ac:dyDescent="0.2">
      <c r="A57" s="98" t="s">
        <v>46</v>
      </c>
      <c r="B57" s="34" t="s">
        <v>242</v>
      </c>
      <c r="C57" s="98" t="s">
        <v>87</v>
      </c>
      <c r="D57" s="98" t="s">
        <v>96</v>
      </c>
      <c r="E57" s="98" t="s">
        <v>165</v>
      </c>
      <c r="F57" s="35" t="s">
        <v>211</v>
      </c>
      <c r="G57" s="36" t="str">
        <f t="shared" si="2"/>
        <v>Subdirector Administrativo</v>
      </c>
      <c r="H57" s="93">
        <v>44215</v>
      </c>
      <c r="I57" s="93">
        <v>44242</v>
      </c>
      <c r="J57" s="48"/>
      <c r="K57" s="48"/>
      <c r="L57" s="48"/>
      <c r="M57" s="48"/>
      <c r="N57" s="48"/>
      <c r="O57" s="48"/>
      <c r="P57" s="48"/>
      <c r="Q57" s="48"/>
      <c r="R57" s="48"/>
      <c r="S57" s="48"/>
      <c r="T57" s="48"/>
      <c r="U57" s="48"/>
      <c r="V57" s="33" t="s">
        <v>123</v>
      </c>
      <c r="W57" s="49">
        <v>2E-3</v>
      </c>
      <c r="X57" s="37"/>
      <c r="Y57" s="56"/>
      <c r="Z57" s="56"/>
      <c r="AA57" s="33"/>
      <c r="AB57" s="54">
        <f t="shared" ca="1" si="3"/>
        <v>0</v>
      </c>
    </row>
    <row r="58" spans="1:28" ht="30" customHeight="1" x14ac:dyDescent="0.2">
      <c r="A58" s="98" t="s">
        <v>46</v>
      </c>
      <c r="B58" s="34" t="s">
        <v>243</v>
      </c>
      <c r="C58" s="98" t="s">
        <v>87</v>
      </c>
      <c r="D58" s="98" t="s">
        <v>96</v>
      </c>
      <c r="E58" s="98" t="s">
        <v>165</v>
      </c>
      <c r="F58" s="35" t="s">
        <v>211</v>
      </c>
      <c r="G58" s="36" t="str">
        <f t="shared" si="2"/>
        <v>Subdirector Administrativo</v>
      </c>
      <c r="H58" s="93">
        <v>44215</v>
      </c>
      <c r="I58" s="93">
        <v>44242</v>
      </c>
      <c r="J58" s="48"/>
      <c r="K58" s="48"/>
      <c r="L58" s="48"/>
      <c r="M58" s="48"/>
      <c r="N58" s="48"/>
      <c r="O58" s="48"/>
      <c r="P58" s="48"/>
      <c r="Q58" s="48"/>
      <c r="R58" s="48"/>
      <c r="S58" s="48"/>
      <c r="T58" s="48"/>
      <c r="U58" s="48"/>
      <c r="V58" s="33" t="s">
        <v>123</v>
      </c>
      <c r="W58" s="49">
        <v>2E-3</v>
      </c>
      <c r="X58" s="37"/>
      <c r="Y58" s="56"/>
      <c r="Z58" s="56"/>
      <c r="AA58" s="33"/>
      <c r="AB58" s="54">
        <f t="shared" ca="1" si="3"/>
        <v>0</v>
      </c>
    </row>
    <row r="59" spans="1:28" ht="30" customHeight="1" x14ac:dyDescent="0.2">
      <c r="A59" s="98" t="s">
        <v>46</v>
      </c>
      <c r="B59" s="34" t="s">
        <v>245</v>
      </c>
      <c r="C59" s="98" t="s">
        <v>90</v>
      </c>
      <c r="D59" s="98" t="s">
        <v>97</v>
      </c>
      <c r="E59" s="98" t="s">
        <v>165</v>
      </c>
      <c r="F59" s="35" t="s">
        <v>211</v>
      </c>
      <c r="G59" s="36" t="str">
        <f t="shared" si="2"/>
        <v>Asesor de Control Interno</v>
      </c>
      <c r="H59" s="93">
        <v>44215</v>
      </c>
      <c r="I59" s="93">
        <v>44242</v>
      </c>
      <c r="J59" s="48"/>
      <c r="K59" s="48"/>
      <c r="L59" s="48"/>
      <c r="M59" s="48"/>
      <c r="N59" s="48"/>
      <c r="O59" s="48"/>
      <c r="P59" s="48"/>
      <c r="Q59" s="48"/>
      <c r="R59" s="48"/>
      <c r="S59" s="48"/>
      <c r="T59" s="48"/>
      <c r="U59" s="48"/>
      <c r="V59" s="33" t="s">
        <v>123</v>
      </c>
      <c r="W59" s="49">
        <v>2E-3</v>
      </c>
      <c r="X59" s="37"/>
      <c r="Y59" s="56"/>
      <c r="Z59" s="56"/>
      <c r="AA59" s="33"/>
      <c r="AB59" s="54">
        <f t="shared" ca="1" si="3"/>
        <v>0</v>
      </c>
    </row>
    <row r="60" spans="1:28" ht="30" customHeight="1" x14ac:dyDescent="0.2">
      <c r="A60" s="98" t="s">
        <v>46</v>
      </c>
      <c r="B60" s="34" t="s">
        <v>244</v>
      </c>
      <c r="C60" s="98" t="s">
        <v>87</v>
      </c>
      <c r="D60" s="98" t="s">
        <v>96</v>
      </c>
      <c r="E60" s="98" t="s">
        <v>165</v>
      </c>
      <c r="F60" s="35" t="s">
        <v>211</v>
      </c>
      <c r="G60" s="36" t="str">
        <f t="shared" si="2"/>
        <v>Subdirector Administrativo</v>
      </c>
      <c r="H60" s="93">
        <v>44215</v>
      </c>
      <c r="I60" s="93">
        <v>44242</v>
      </c>
      <c r="J60" s="48"/>
      <c r="K60" s="48"/>
      <c r="L60" s="48"/>
      <c r="M60" s="48"/>
      <c r="N60" s="48"/>
      <c r="O60" s="48"/>
      <c r="P60" s="48"/>
      <c r="Q60" s="48"/>
      <c r="R60" s="48"/>
      <c r="S60" s="48"/>
      <c r="T60" s="48"/>
      <c r="U60" s="48"/>
      <c r="V60" s="33" t="s">
        <v>123</v>
      </c>
      <c r="W60" s="49">
        <v>2E-3</v>
      </c>
      <c r="X60" s="37"/>
      <c r="Y60" s="56"/>
      <c r="Z60" s="56"/>
      <c r="AA60" s="33"/>
      <c r="AB60" s="54">
        <f t="shared" ca="1" si="3"/>
        <v>0</v>
      </c>
    </row>
    <row r="61" spans="1:28" ht="30" customHeight="1" x14ac:dyDescent="0.2">
      <c r="A61" s="98" t="s">
        <v>45</v>
      </c>
      <c r="B61" s="34" t="s">
        <v>238</v>
      </c>
      <c r="C61" s="98" t="s">
        <v>90</v>
      </c>
      <c r="D61" s="98" t="s">
        <v>97</v>
      </c>
      <c r="E61" s="98" t="s">
        <v>165</v>
      </c>
      <c r="F61" s="35" t="s">
        <v>210</v>
      </c>
      <c r="G61" s="36" t="str">
        <f t="shared" si="2"/>
        <v>Asesor de Control Interno</v>
      </c>
      <c r="H61" s="93">
        <v>44223</v>
      </c>
      <c r="I61" s="93">
        <v>44229</v>
      </c>
      <c r="J61" s="48"/>
      <c r="K61" s="48"/>
      <c r="L61" s="48"/>
      <c r="M61" s="48"/>
      <c r="N61" s="48"/>
      <c r="O61" s="48"/>
      <c r="P61" s="48"/>
      <c r="Q61" s="48"/>
      <c r="R61" s="48"/>
      <c r="S61" s="48"/>
      <c r="T61" s="48"/>
      <c r="U61" s="48"/>
      <c r="V61" s="33" t="s">
        <v>202</v>
      </c>
      <c r="W61" s="49">
        <v>3.0000000000000001E-3</v>
      </c>
      <c r="X61" s="37"/>
      <c r="Y61" s="99"/>
      <c r="Z61" s="56"/>
      <c r="AA61" s="33"/>
      <c r="AB61" s="54">
        <f t="shared" ca="1" si="3"/>
        <v>0</v>
      </c>
    </row>
    <row r="62" spans="1:28" ht="30" customHeight="1" x14ac:dyDescent="0.2">
      <c r="A62" s="98" t="s">
        <v>46</v>
      </c>
      <c r="B62" s="92" t="s">
        <v>258</v>
      </c>
      <c r="C62" s="98" t="s">
        <v>82</v>
      </c>
      <c r="D62" s="98" t="s">
        <v>100</v>
      </c>
      <c r="E62" s="98" t="s">
        <v>165</v>
      </c>
      <c r="F62" s="35" t="s">
        <v>210</v>
      </c>
      <c r="G62" s="36" t="str">
        <f t="shared" si="2"/>
        <v>Director de Mejoramiento de Barrios</v>
      </c>
      <c r="H62" s="93">
        <v>44224</v>
      </c>
      <c r="I62" s="93">
        <v>44229</v>
      </c>
      <c r="J62" s="48"/>
      <c r="K62" s="48"/>
      <c r="L62" s="48"/>
      <c r="M62" s="48"/>
      <c r="N62" s="48"/>
      <c r="O62" s="48"/>
      <c r="P62" s="48"/>
      <c r="Q62" s="48"/>
      <c r="R62" s="48"/>
      <c r="S62" s="48"/>
      <c r="T62" s="48"/>
      <c r="U62" s="48"/>
      <c r="V62" s="96" t="s">
        <v>261</v>
      </c>
      <c r="W62" s="49">
        <v>1E-3</v>
      </c>
      <c r="X62" s="37"/>
      <c r="Y62" s="56"/>
      <c r="Z62" s="56"/>
      <c r="AA62" s="33"/>
      <c r="AB62" s="54">
        <f t="shared" ca="1" si="3"/>
        <v>0</v>
      </c>
    </row>
    <row r="63" spans="1:28" ht="30" customHeight="1" x14ac:dyDescent="0.2">
      <c r="A63" s="98" t="s">
        <v>45</v>
      </c>
      <c r="B63" s="99" t="s">
        <v>114</v>
      </c>
      <c r="C63" s="98" t="s">
        <v>90</v>
      </c>
      <c r="D63" s="98" t="s">
        <v>97</v>
      </c>
      <c r="E63" s="98" t="s">
        <v>165</v>
      </c>
      <c r="F63" s="35" t="s">
        <v>193</v>
      </c>
      <c r="G63" s="36" t="str">
        <f t="shared" si="2"/>
        <v>Asesor de Control Interno</v>
      </c>
      <c r="H63" s="93">
        <v>44228</v>
      </c>
      <c r="I63" s="93">
        <v>44231</v>
      </c>
      <c r="J63" s="48"/>
      <c r="K63" s="48"/>
      <c r="L63" s="48"/>
      <c r="M63" s="48"/>
      <c r="N63" s="48"/>
      <c r="O63" s="48"/>
      <c r="P63" s="48"/>
      <c r="Q63" s="48"/>
      <c r="R63" s="48"/>
      <c r="S63" s="48"/>
      <c r="T63" s="48"/>
      <c r="U63" s="48"/>
      <c r="V63" s="98" t="s">
        <v>189</v>
      </c>
      <c r="W63" s="49">
        <v>3.0000000000000001E-3</v>
      </c>
      <c r="X63" s="37"/>
      <c r="Y63" s="56"/>
      <c r="Z63" s="56"/>
      <c r="AA63" s="33"/>
      <c r="AB63" s="54">
        <f t="shared" ca="1" si="3"/>
        <v>0</v>
      </c>
    </row>
    <row r="64" spans="1:28" ht="30" customHeight="1" x14ac:dyDescent="0.2">
      <c r="A64" s="98" t="s">
        <v>46</v>
      </c>
      <c r="B64" s="99" t="s">
        <v>93</v>
      </c>
      <c r="C64" s="98" t="s">
        <v>141</v>
      </c>
      <c r="D64" s="98" t="s">
        <v>96</v>
      </c>
      <c r="E64" s="98" t="s">
        <v>165</v>
      </c>
      <c r="F64" s="100" t="s">
        <v>211</v>
      </c>
      <c r="G64" s="36" t="str">
        <f t="shared" si="2"/>
        <v>Director de Gestión Corporativa y CID</v>
      </c>
      <c r="H64" s="93">
        <v>44228</v>
      </c>
      <c r="I64" s="93">
        <v>44236</v>
      </c>
      <c r="J64" s="48"/>
      <c r="K64" s="48"/>
      <c r="L64" s="48"/>
      <c r="M64" s="48"/>
      <c r="N64" s="48"/>
      <c r="O64" s="48"/>
      <c r="P64" s="48"/>
      <c r="Q64" s="48"/>
      <c r="R64" s="48"/>
      <c r="S64" s="48"/>
      <c r="T64" s="48"/>
      <c r="U64" s="48"/>
      <c r="V64" s="98" t="s">
        <v>277</v>
      </c>
      <c r="W64" s="49">
        <v>1E-3</v>
      </c>
      <c r="X64" s="37"/>
      <c r="Y64" s="56"/>
      <c r="Z64" s="56"/>
      <c r="AA64" s="33"/>
      <c r="AB64" s="54">
        <f t="shared" ca="1" si="3"/>
        <v>0</v>
      </c>
    </row>
    <row r="65" spans="1:28" ht="30" customHeight="1" x14ac:dyDescent="0.2">
      <c r="A65" s="98" t="s">
        <v>44</v>
      </c>
      <c r="B65" s="34" t="s">
        <v>92</v>
      </c>
      <c r="C65" s="98" t="s">
        <v>89</v>
      </c>
      <c r="D65" s="98" t="s">
        <v>96</v>
      </c>
      <c r="E65" s="98" t="s">
        <v>165</v>
      </c>
      <c r="F65" s="35" t="s">
        <v>190</v>
      </c>
      <c r="G65" s="36" t="str">
        <f t="shared" si="2"/>
        <v>Subdirector Financiero</v>
      </c>
      <c r="H65" s="93">
        <v>44228</v>
      </c>
      <c r="I65" s="93">
        <v>44236</v>
      </c>
      <c r="J65" s="48"/>
      <c r="K65" s="48"/>
      <c r="L65" s="48"/>
      <c r="M65" s="48"/>
      <c r="N65" s="48"/>
      <c r="O65" s="48"/>
      <c r="P65" s="48"/>
      <c r="Q65" s="48"/>
      <c r="R65" s="48"/>
      <c r="S65" s="48"/>
      <c r="T65" s="48"/>
      <c r="U65" s="48"/>
      <c r="V65" s="98" t="s">
        <v>123</v>
      </c>
      <c r="W65" s="49">
        <v>1E-3</v>
      </c>
      <c r="X65" s="37"/>
      <c r="Y65" s="56"/>
      <c r="Z65" s="56"/>
      <c r="AA65" s="33"/>
      <c r="AB65" s="54">
        <f t="shared" ca="1" si="3"/>
        <v>0</v>
      </c>
    </row>
    <row r="66" spans="1:28" ht="30" customHeight="1" x14ac:dyDescent="0.2">
      <c r="A66" s="98" t="s">
        <v>47</v>
      </c>
      <c r="B66" s="102" t="s">
        <v>253</v>
      </c>
      <c r="C66" s="98" t="s">
        <v>98</v>
      </c>
      <c r="D66" s="98" t="s">
        <v>98</v>
      </c>
      <c r="E66" s="98" t="s">
        <v>165</v>
      </c>
      <c r="F66" s="35" t="s">
        <v>223</v>
      </c>
      <c r="G66" s="36" t="str">
        <f t="shared" si="2"/>
        <v>Líderes de Cada Proceso</v>
      </c>
      <c r="H66" s="93">
        <v>44228</v>
      </c>
      <c r="I66" s="93">
        <v>44239</v>
      </c>
      <c r="J66" s="48"/>
      <c r="K66" s="48"/>
      <c r="L66" s="48"/>
      <c r="M66" s="48"/>
      <c r="N66" s="48"/>
      <c r="O66" s="48"/>
      <c r="P66" s="48"/>
      <c r="Q66" s="48"/>
      <c r="R66" s="48"/>
      <c r="S66" s="48"/>
      <c r="T66" s="48"/>
      <c r="U66" s="48"/>
      <c r="V66" s="98" t="s">
        <v>202</v>
      </c>
      <c r="W66" s="38">
        <v>1.9E-2</v>
      </c>
      <c r="X66" s="37"/>
      <c r="Y66" s="56"/>
      <c r="Z66" s="56"/>
      <c r="AA66" s="33"/>
      <c r="AB66" s="54">
        <f t="shared" ca="1" si="3"/>
        <v>0</v>
      </c>
    </row>
    <row r="67" spans="1:28" ht="30" customHeight="1" x14ac:dyDescent="0.2">
      <c r="A67" s="98" t="s">
        <v>44</v>
      </c>
      <c r="B67" s="99" t="s">
        <v>276</v>
      </c>
      <c r="C67" s="98" t="s">
        <v>98</v>
      </c>
      <c r="D67" s="98" t="s">
        <v>98</v>
      </c>
      <c r="E67" s="98" t="s">
        <v>165</v>
      </c>
      <c r="F67" s="101" t="s">
        <v>210</v>
      </c>
      <c r="G67" s="36" t="str">
        <f t="shared" si="2"/>
        <v>Líderes de Cada Proceso</v>
      </c>
      <c r="H67" s="93">
        <v>44228</v>
      </c>
      <c r="I67" s="93">
        <v>44253</v>
      </c>
      <c r="J67" s="48"/>
      <c r="K67" s="48"/>
      <c r="L67" s="48"/>
      <c r="M67" s="48"/>
      <c r="N67" s="48"/>
      <c r="O67" s="48"/>
      <c r="P67" s="48"/>
      <c r="Q67" s="48"/>
      <c r="R67" s="48"/>
      <c r="S67" s="48"/>
      <c r="T67" s="48"/>
      <c r="U67" s="48"/>
      <c r="V67" s="33" t="s">
        <v>277</v>
      </c>
      <c r="W67" s="49">
        <v>0.01</v>
      </c>
      <c r="X67" s="37"/>
      <c r="Y67" s="60"/>
      <c r="Z67" s="56"/>
      <c r="AA67" s="33"/>
      <c r="AB67" s="54">
        <f t="shared" ca="1" si="3"/>
        <v>0</v>
      </c>
    </row>
    <row r="68" spans="1:28" ht="30" customHeight="1" x14ac:dyDescent="0.2">
      <c r="A68" s="98" t="s">
        <v>47</v>
      </c>
      <c r="B68" s="102" t="s">
        <v>188</v>
      </c>
      <c r="C68" s="98" t="s">
        <v>90</v>
      </c>
      <c r="D68" s="98" t="s">
        <v>97</v>
      </c>
      <c r="E68" s="98" t="s">
        <v>165</v>
      </c>
      <c r="F68" s="100" t="s">
        <v>223</v>
      </c>
      <c r="G68" s="36" t="str">
        <f t="shared" si="2"/>
        <v>Asesor de Control Interno</v>
      </c>
      <c r="H68" s="93">
        <v>44228</v>
      </c>
      <c r="I68" s="93">
        <v>44540</v>
      </c>
      <c r="J68" s="48"/>
      <c r="K68" s="48"/>
      <c r="L68" s="48"/>
      <c r="M68" s="48"/>
      <c r="N68" s="48"/>
      <c r="O68" s="48"/>
      <c r="P68" s="48"/>
      <c r="Q68" s="48"/>
      <c r="R68" s="48"/>
      <c r="S68" s="48"/>
      <c r="T68" s="48"/>
      <c r="U68" s="48"/>
      <c r="V68" s="33" t="s">
        <v>202</v>
      </c>
      <c r="W68" s="38">
        <v>0.01</v>
      </c>
      <c r="X68" s="51"/>
      <c r="Y68" s="56"/>
      <c r="Z68" s="56"/>
      <c r="AA68" s="33"/>
      <c r="AB68" s="54">
        <f t="shared" ca="1" si="3"/>
        <v>0</v>
      </c>
    </row>
    <row r="69" spans="1:28" ht="30" customHeight="1" x14ac:dyDescent="0.2">
      <c r="A69" s="98" t="s">
        <v>47</v>
      </c>
      <c r="B69" s="102" t="s">
        <v>188</v>
      </c>
      <c r="C69" s="98" t="s">
        <v>90</v>
      </c>
      <c r="D69" s="98" t="s">
        <v>97</v>
      </c>
      <c r="E69" s="98" t="s">
        <v>165</v>
      </c>
      <c r="F69" s="35" t="s">
        <v>159</v>
      </c>
      <c r="G69" s="36" t="str">
        <f t="shared" si="2"/>
        <v>Asesor de Control Interno</v>
      </c>
      <c r="H69" s="93">
        <v>44228</v>
      </c>
      <c r="I69" s="93">
        <v>44540</v>
      </c>
      <c r="J69" s="48"/>
      <c r="K69" s="48"/>
      <c r="L69" s="48"/>
      <c r="M69" s="48"/>
      <c r="N69" s="48"/>
      <c r="O69" s="48"/>
      <c r="P69" s="48"/>
      <c r="Q69" s="48"/>
      <c r="R69" s="48"/>
      <c r="S69" s="48"/>
      <c r="T69" s="48"/>
      <c r="U69" s="48"/>
      <c r="V69" s="98" t="s">
        <v>202</v>
      </c>
      <c r="W69" s="38">
        <v>0.01</v>
      </c>
      <c r="X69" s="51"/>
      <c r="Y69" s="56"/>
      <c r="Z69" s="56"/>
      <c r="AA69" s="33"/>
      <c r="AB69" s="54">
        <f t="shared" ca="1" si="3"/>
        <v>0</v>
      </c>
    </row>
    <row r="70" spans="1:28" ht="30" customHeight="1" x14ac:dyDescent="0.2">
      <c r="A70" s="98" t="s">
        <v>44</v>
      </c>
      <c r="B70" s="56" t="s">
        <v>256</v>
      </c>
      <c r="C70" s="98" t="s">
        <v>89</v>
      </c>
      <c r="D70" s="98" t="s">
        <v>96</v>
      </c>
      <c r="E70" s="98" t="s">
        <v>165</v>
      </c>
      <c r="F70" s="100" t="s">
        <v>211</v>
      </c>
      <c r="G70" s="36" t="str">
        <f t="shared" si="2"/>
        <v>Subdirector Financiero</v>
      </c>
      <c r="H70" s="93">
        <v>44230</v>
      </c>
      <c r="I70" s="93">
        <v>44249</v>
      </c>
      <c r="J70" s="48"/>
      <c r="K70" s="48"/>
      <c r="L70" s="48"/>
      <c r="M70" s="48"/>
      <c r="N70" s="48"/>
      <c r="O70" s="48"/>
      <c r="P70" s="48"/>
      <c r="Q70" s="48"/>
      <c r="R70" s="48"/>
      <c r="S70" s="48"/>
      <c r="T70" s="48"/>
      <c r="U70" s="48"/>
      <c r="V70" s="33" t="s">
        <v>123</v>
      </c>
      <c r="W70" s="49">
        <v>0.01</v>
      </c>
      <c r="X70" s="37"/>
      <c r="Y70" s="56"/>
      <c r="Z70" s="56"/>
      <c r="AA70" s="33"/>
      <c r="AB70" s="54">
        <f t="shared" ca="1" si="3"/>
        <v>0</v>
      </c>
    </row>
    <row r="71" spans="1:28" ht="30" customHeight="1" x14ac:dyDescent="0.2">
      <c r="A71" s="98" t="s">
        <v>44</v>
      </c>
      <c r="B71" s="56" t="s">
        <v>256</v>
      </c>
      <c r="C71" s="98" t="s">
        <v>89</v>
      </c>
      <c r="D71" s="98" t="s">
        <v>96</v>
      </c>
      <c r="E71" s="98" t="s">
        <v>165</v>
      </c>
      <c r="F71" s="100" t="s">
        <v>159</v>
      </c>
      <c r="G71" s="36" t="str">
        <f t="shared" si="2"/>
        <v>Subdirector Financiero</v>
      </c>
      <c r="H71" s="93">
        <v>44230</v>
      </c>
      <c r="I71" s="93">
        <v>44249</v>
      </c>
      <c r="J71" s="48"/>
      <c r="K71" s="48"/>
      <c r="L71" s="48"/>
      <c r="M71" s="48"/>
      <c r="N71" s="48"/>
      <c r="O71" s="48"/>
      <c r="P71" s="48"/>
      <c r="Q71" s="48"/>
      <c r="R71" s="48"/>
      <c r="S71" s="48"/>
      <c r="T71" s="48"/>
      <c r="U71" s="48"/>
      <c r="V71" s="33" t="s">
        <v>123</v>
      </c>
      <c r="W71" s="49">
        <v>0.01</v>
      </c>
      <c r="X71" s="37"/>
      <c r="Y71" s="56"/>
      <c r="Z71" s="56"/>
      <c r="AA71" s="33"/>
      <c r="AB71" s="54">
        <f t="shared" ca="1" si="3"/>
        <v>0</v>
      </c>
    </row>
    <row r="72" spans="1:28" ht="30" customHeight="1" x14ac:dyDescent="0.2">
      <c r="A72" s="98" t="s">
        <v>45</v>
      </c>
      <c r="B72" s="99" t="s">
        <v>299</v>
      </c>
      <c r="C72" s="98" t="s">
        <v>90</v>
      </c>
      <c r="D72" s="98" t="s">
        <v>97</v>
      </c>
      <c r="E72" s="98" t="s">
        <v>165</v>
      </c>
      <c r="F72" s="35" t="s">
        <v>190</v>
      </c>
      <c r="G72" s="36" t="str">
        <f t="shared" si="2"/>
        <v>Asesor de Control Interno</v>
      </c>
      <c r="H72" s="93">
        <v>44230</v>
      </c>
      <c r="I72" s="93">
        <v>44249</v>
      </c>
      <c r="J72" s="48"/>
      <c r="K72" s="48"/>
      <c r="L72" s="48"/>
      <c r="M72" s="48"/>
      <c r="N72" s="48"/>
      <c r="O72" s="48"/>
      <c r="P72" s="48"/>
      <c r="Q72" s="48"/>
      <c r="R72" s="48"/>
      <c r="S72" s="48"/>
      <c r="T72" s="48"/>
      <c r="U72" s="48"/>
      <c r="V72" s="33" t="s">
        <v>277</v>
      </c>
      <c r="W72" s="49">
        <v>3.0000000000000001E-3</v>
      </c>
      <c r="X72" s="37"/>
      <c r="Y72" s="56"/>
      <c r="Z72" s="56"/>
      <c r="AA72" s="33"/>
      <c r="AB72" s="54">
        <f t="shared" ca="1" si="3"/>
        <v>0</v>
      </c>
    </row>
    <row r="73" spans="1:28" ht="36" customHeight="1" x14ac:dyDescent="0.2">
      <c r="A73" s="98" t="s">
        <v>43</v>
      </c>
      <c r="B73" s="99" t="s">
        <v>249</v>
      </c>
      <c r="C73" s="98" t="s">
        <v>90</v>
      </c>
      <c r="D73" s="98" t="s">
        <v>97</v>
      </c>
      <c r="E73" s="98" t="s">
        <v>165</v>
      </c>
      <c r="F73" s="35" t="s">
        <v>210</v>
      </c>
      <c r="G73" s="36" t="str">
        <f t="shared" si="2"/>
        <v>Asesor de Control Interno</v>
      </c>
      <c r="H73" s="93">
        <v>44241</v>
      </c>
      <c r="I73" s="93">
        <v>44260</v>
      </c>
      <c r="J73" s="48"/>
      <c r="K73" s="48"/>
      <c r="L73" s="48"/>
      <c r="M73" s="48"/>
      <c r="N73" s="48"/>
      <c r="O73" s="48"/>
      <c r="P73" s="48"/>
      <c r="Q73" s="48"/>
      <c r="R73" s="48"/>
      <c r="S73" s="48"/>
      <c r="T73" s="48"/>
      <c r="U73" s="48"/>
      <c r="V73" s="33" t="s">
        <v>279</v>
      </c>
      <c r="W73" s="38">
        <v>5.0000000000000001E-3</v>
      </c>
      <c r="X73" s="37"/>
      <c r="Y73" s="99"/>
      <c r="Z73" s="56"/>
      <c r="AA73" s="33"/>
      <c r="AB73" s="54">
        <f t="shared" ca="1" si="3"/>
        <v>0</v>
      </c>
    </row>
    <row r="74" spans="1:28" ht="36" customHeight="1" x14ac:dyDescent="0.2">
      <c r="A74" s="98" t="s">
        <v>50</v>
      </c>
      <c r="B74" s="34" t="s">
        <v>264</v>
      </c>
      <c r="C74" s="98" t="s">
        <v>81</v>
      </c>
      <c r="D74" s="98" t="s">
        <v>100</v>
      </c>
      <c r="E74" s="98" t="s">
        <v>165</v>
      </c>
      <c r="F74" s="35" t="s">
        <v>223</v>
      </c>
      <c r="G74" s="36" t="str">
        <f t="shared" si="2"/>
        <v>Director de Urbanizaciones y Titulación</v>
      </c>
      <c r="H74" s="93">
        <v>44242</v>
      </c>
      <c r="I74" s="93">
        <v>44253</v>
      </c>
      <c r="J74" s="48"/>
      <c r="K74" s="48"/>
      <c r="L74" s="48"/>
      <c r="M74" s="48"/>
      <c r="N74" s="48"/>
      <c r="O74" s="48"/>
      <c r="P74" s="48"/>
      <c r="Q74" s="48"/>
      <c r="R74" s="48"/>
      <c r="S74" s="48"/>
      <c r="T74" s="48"/>
      <c r="U74" s="48"/>
      <c r="V74" s="98" t="s">
        <v>123</v>
      </c>
      <c r="W74" s="49">
        <v>5.0000000000000001E-3</v>
      </c>
      <c r="X74" s="37"/>
      <c r="Y74" s="56"/>
      <c r="Z74" s="56"/>
      <c r="AA74" s="33"/>
      <c r="AB74" s="54">
        <f t="shared" ca="1" si="3"/>
        <v>0</v>
      </c>
    </row>
    <row r="75" spans="1:28" ht="30" customHeight="1" x14ac:dyDescent="0.2">
      <c r="A75" s="98" t="s">
        <v>44</v>
      </c>
      <c r="B75" s="34" t="s">
        <v>276</v>
      </c>
      <c r="C75" s="98" t="s">
        <v>98</v>
      </c>
      <c r="D75" s="98" t="s">
        <v>98</v>
      </c>
      <c r="E75" s="98" t="s">
        <v>165</v>
      </c>
      <c r="F75" s="101" t="s">
        <v>223</v>
      </c>
      <c r="G75" s="36" t="str">
        <f t="shared" si="2"/>
        <v>Líderes de Cada Proceso</v>
      </c>
      <c r="H75" s="93">
        <v>44242</v>
      </c>
      <c r="I75" s="93">
        <v>44253</v>
      </c>
      <c r="J75" s="48"/>
      <c r="K75" s="48"/>
      <c r="L75" s="48"/>
      <c r="M75" s="48"/>
      <c r="N75" s="48"/>
      <c r="O75" s="48"/>
      <c r="P75" s="48"/>
      <c r="Q75" s="48"/>
      <c r="R75" s="48"/>
      <c r="S75" s="48"/>
      <c r="T75" s="48"/>
      <c r="U75" s="48"/>
      <c r="V75" s="33" t="s">
        <v>277</v>
      </c>
      <c r="W75" s="49">
        <v>0.01</v>
      </c>
      <c r="X75" s="37"/>
      <c r="Y75" s="60"/>
      <c r="Z75" s="56"/>
      <c r="AA75" s="33"/>
      <c r="AB75" s="54">
        <f t="shared" ca="1" si="3"/>
        <v>0</v>
      </c>
    </row>
    <row r="76" spans="1:28" ht="30" customHeight="1" x14ac:dyDescent="0.2">
      <c r="A76" s="98" t="s">
        <v>51</v>
      </c>
      <c r="B76" s="99" t="s">
        <v>268</v>
      </c>
      <c r="C76" s="98" t="s">
        <v>98</v>
      </c>
      <c r="D76" s="98" t="s">
        <v>98</v>
      </c>
      <c r="E76" s="98" t="s">
        <v>165</v>
      </c>
      <c r="F76" s="35" t="s">
        <v>223</v>
      </c>
      <c r="G76" s="36" t="str">
        <f t="shared" si="2"/>
        <v>Líderes de Cada Proceso</v>
      </c>
      <c r="H76" s="93">
        <v>44242</v>
      </c>
      <c r="I76" s="93">
        <v>44301</v>
      </c>
      <c r="J76" s="48"/>
      <c r="K76" s="48"/>
      <c r="L76" s="48"/>
      <c r="M76" s="48"/>
      <c r="N76" s="48"/>
      <c r="O76" s="48"/>
      <c r="P76" s="48"/>
      <c r="Q76" s="48"/>
      <c r="R76" s="48"/>
      <c r="S76" s="48"/>
      <c r="T76" s="48"/>
      <c r="U76" s="48"/>
      <c r="V76" s="33" t="s">
        <v>123</v>
      </c>
      <c r="W76" s="49">
        <v>5.0000000000000001E-3</v>
      </c>
      <c r="X76" s="37"/>
      <c r="Y76" s="56"/>
      <c r="Z76" s="56"/>
      <c r="AA76" s="33"/>
      <c r="AB76" s="54">
        <f t="shared" ca="1" si="3"/>
        <v>0</v>
      </c>
    </row>
    <row r="77" spans="1:28" ht="30" customHeight="1" x14ac:dyDescent="0.2">
      <c r="A77" s="37" t="s">
        <v>50</v>
      </c>
      <c r="B77" s="34" t="s">
        <v>205</v>
      </c>
      <c r="C77" s="51" t="s">
        <v>141</v>
      </c>
      <c r="D77" s="37" t="s">
        <v>96</v>
      </c>
      <c r="E77" s="98" t="s">
        <v>165</v>
      </c>
      <c r="F77" s="100" t="s">
        <v>160</v>
      </c>
      <c r="G77" s="36" t="str">
        <f t="shared" si="2"/>
        <v>Director de Gestión Corporativa y CID</v>
      </c>
      <c r="H77" s="93">
        <v>44249</v>
      </c>
      <c r="I77" s="93">
        <v>44284</v>
      </c>
      <c r="J77" s="48"/>
      <c r="K77" s="48"/>
      <c r="L77" s="48"/>
      <c r="M77" s="48"/>
      <c r="N77" s="48"/>
      <c r="O77" s="48"/>
      <c r="P77" s="48"/>
      <c r="Q77" s="48"/>
      <c r="R77" s="48"/>
      <c r="S77" s="48"/>
      <c r="T77" s="48"/>
      <c r="U77" s="48"/>
      <c r="V77" s="33" t="s">
        <v>123</v>
      </c>
      <c r="W77" s="49">
        <v>5.0000000000000001E-3</v>
      </c>
      <c r="X77" s="37"/>
      <c r="Y77" s="56"/>
      <c r="Z77" s="56"/>
      <c r="AA77" s="33"/>
      <c r="AB77" s="54">
        <f t="shared" ca="1" si="3"/>
        <v>0</v>
      </c>
    </row>
    <row r="78" spans="1:28" ht="30" customHeight="1" x14ac:dyDescent="0.2">
      <c r="A78" s="98" t="s">
        <v>50</v>
      </c>
      <c r="B78" s="34" t="s">
        <v>262</v>
      </c>
      <c r="C78" s="98" t="s">
        <v>127</v>
      </c>
      <c r="D78" s="98" t="s">
        <v>95</v>
      </c>
      <c r="E78" s="98" t="s">
        <v>165</v>
      </c>
      <c r="F78" s="35" t="s">
        <v>160</v>
      </c>
      <c r="G78" s="36" t="str">
        <f t="shared" si="2"/>
        <v xml:space="preserve">Director Jurídico </v>
      </c>
      <c r="H78" s="93">
        <v>44249</v>
      </c>
      <c r="I78" s="93">
        <v>44284</v>
      </c>
      <c r="J78" s="48"/>
      <c r="K78" s="48"/>
      <c r="L78" s="61"/>
      <c r="M78" s="48"/>
      <c r="N78" s="48"/>
      <c r="O78" s="48"/>
      <c r="P78" s="48"/>
      <c r="Q78" s="48"/>
      <c r="R78" s="48"/>
      <c r="S78" s="48"/>
      <c r="T78" s="48"/>
      <c r="U78" s="48"/>
      <c r="V78" s="33" t="s">
        <v>123</v>
      </c>
      <c r="W78" s="38">
        <v>5.0000000000000001E-3</v>
      </c>
      <c r="X78" s="37"/>
      <c r="Y78" s="56"/>
      <c r="Z78" s="56"/>
      <c r="AA78" s="33"/>
      <c r="AB78" s="54">
        <f t="shared" ca="1" si="3"/>
        <v>0</v>
      </c>
    </row>
    <row r="79" spans="1:28" ht="30" customHeight="1" x14ac:dyDescent="0.2">
      <c r="A79" s="98" t="s">
        <v>46</v>
      </c>
      <c r="B79" s="99" t="s">
        <v>206</v>
      </c>
      <c r="C79" s="98" t="s">
        <v>89</v>
      </c>
      <c r="D79" s="98" t="s">
        <v>96</v>
      </c>
      <c r="E79" s="98" t="s">
        <v>165</v>
      </c>
      <c r="F79" s="35" t="s">
        <v>211</v>
      </c>
      <c r="G79" s="36" t="str">
        <f t="shared" si="2"/>
        <v>Subdirector Financiero</v>
      </c>
      <c r="H79" s="93">
        <v>44250</v>
      </c>
      <c r="I79" s="93">
        <v>44253</v>
      </c>
      <c r="J79" s="48"/>
      <c r="K79" s="48"/>
      <c r="L79" s="48"/>
      <c r="M79" s="48"/>
      <c r="N79" s="48"/>
      <c r="O79" s="48"/>
      <c r="P79" s="48"/>
      <c r="Q79" s="48"/>
      <c r="R79" s="48"/>
      <c r="S79" s="48"/>
      <c r="T79" s="48"/>
      <c r="U79" s="48"/>
      <c r="V79" s="98" t="s">
        <v>277</v>
      </c>
      <c r="W79" s="49">
        <v>2E-3</v>
      </c>
      <c r="X79" s="37"/>
      <c r="Y79" s="59"/>
      <c r="Z79" s="99"/>
      <c r="AA79" s="33"/>
      <c r="AB79" s="54">
        <f t="shared" ca="1" si="3"/>
        <v>0</v>
      </c>
    </row>
    <row r="80" spans="1:28" ht="30" customHeight="1" x14ac:dyDescent="0.2">
      <c r="A80" s="98" t="s">
        <v>46</v>
      </c>
      <c r="B80" s="34" t="s">
        <v>257</v>
      </c>
      <c r="C80" s="98" t="s">
        <v>89</v>
      </c>
      <c r="D80" s="98" t="s">
        <v>96</v>
      </c>
      <c r="E80" s="98" t="s">
        <v>165</v>
      </c>
      <c r="F80" s="35" t="s">
        <v>211</v>
      </c>
      <c r="G80" s="36" t="str">
        <f t="shared" si="2"/>
        <v>Subdirector Financiero</v>
      </c>
      <c r="H80" s="93">
        <v>44250</v>
      </c>
      <c r="I80" s="93">
        <v>44253</v>
      </c>
      <c r="J80" s="48"/>
      <c r="K80" s="48"/>
      <c r="L80" s="48"/>
      <c r="M80" s="48"/>
      <c r="N80" s="48"/>
      <c r="O80" s="48"/>
      <c r="P80" s="48"/>
      <c r="Q80" s="48"/>
      <c r="R80" s="48"/>
      <c r="S80" s="48"/>
      <c r="T80" s="48"/>
      <c r="U80" s="48"/>
      <c r="V80" s="33" t="s">
        <v>277</v>
      </c>
      <c r="W80" s="49">
        <v>2E-3</v>
      </c>
      <c r="X80" s="37"/>
      <c r="Y80" s="56"/>
      <c r="Z80" s="99"/>
      <c r="AA80" s="33"/>
      <c r="AB80" s="54">
        <f t="shared" ca="1" si="3"/>
        <v>0</v>
      </c>
    </row>
    <row r="81" spans="1:28" ht="30" customHeight="1" x14ac:dyDescent="0.2">
      <c r="A81" s="98" t="s">
        <v>45</v>
      </c>
      <c r="B81" s="34" t="s">
        <v>238</v>
      </c>
      <c r="C81" s="98" t="s">
        <v>90</v>
      </c>
      <c r="D81" s="98" t="s">
        <v>97</v>
      </c>
      <c r="E81" s="98" t="s">
        <v>165</v>
      </c>
      <c r="F81" s="35" t="s">
        <v>210</v>
      </c>
      <c r="G81" s="36" t="str">
        <f t="shared" si="2"/>
        <v>Asesor de Control Interno</v>
      </c>
      <c r="H81" s="93">
        <v>44251</v>
      </c>
      <c r="I81" s="93">
        <v>44257</v>
      </c>
      <c r="J81" s="48"/>
      <c r="K81" s="48"/>
      <c r="L81" s="48"/>
      <c r="M81" s="48"/>
      <c r="N81" s="48"/>
      <c r="O81" s="48"/>
      <c r="P81" s="48"/>
      <c r="Q81" s="48"/>
      <c r="R81" s="48"/>
      <c r="S81" s="48"/>
      <c r="T81" s="48"/>
      <c r="U81" s="48"/>
      <c r="V81" s="98" t="s">
        <v>202</v>
      </c>
      <c r="W81" s="49">
        <v>3.0000000000000001E-3</v>
      </c>
      <c r="X81" s="37"/>
      <c r="Y81" s="99"/>
      <c r="Z81" s="56"/>
      <c r="AA81" s="33"/>
      <c r="AB81" s="54">
        <f t="shared" ca="1" si="3"/>
        <v>0</v>
      </c>
    </row>
    <row r="82" spans="1:28" ht="30" customHeight="1" x14ac:dyDescent="0.2">
      <c r="A82" s="98" t="s">
        <v>46</v>
      </c>
      <c r="B82" s="92" t="s">
        <v>258</v>
      </c>
      <c r="C82" s="98" t="s">
        <v>82</v>
      </c>
      <c r="D82" s="98" t="s">
        <v>100</v>
      </c>
      <c r="E82" s="98" t="s">
        <v>165</v>
      </c>
      <c r="F82" s="35" t="s">
        <v>210</v>
      </c>
      <c r="G82" s="36" t="str">
        <f t="shared" si="2"/>
        <v>Director de Mejoramiento de Barrios</v>
      </c>
      <c r="H82" s="93">
        <v>44252</v>
      </c>
      <c r="I82" s="93">
        <v>44257</v>
      </c>
      <c r="J82" s="48"/>
      <c r="K82" s="48"/>
      <c r="L82" s="48"/>
      <c r="M82" s="48"/>
      <c r="N82" s="48"/>
      <c r="O82" s="48"/>
      <c r="P82" s="48"/>
      <c r="Q82" s="48"/>
      <c r="R82" s="48"/>
      <c r="S82" s="48"/>
      <c r="T82" s="48"/>
      <c r="U82" s="48"/>
      <c r="V82" s="96" t="s">
        <v>261</v>
      </c>
      <c r="W82" s="49">
        <v>1E-3</v>
      </c>
      <c r="X82" s="37"/>
      <c r="Y82" s="56"/>
      <c r="Z82" s="56"/>
      <c r="AA82" s="33"/>
      <c r="AB82" s="54">
        <f t="shared" ca="1" si="3"/>
        <v>0</v>
      </c>
    </row>
    <row r="83" spans="1:28" ht="30" customHeight="1" x14ac:dyDescent="0.2">
      <c r="A83" s="98" t="s">
        <v>45</v>
      </c>
      <c r="B83" s="34" t="s">
        <v>114</v>
      </c>
      <c r="C83" s="98" t="s">
        <v>90</v>
      </c>
      <c r="D83" s="98" t="s">
        <v>97</v>
      </c>
      <c r="E83" s="98" t="s">
        <v>165</v>
      </c>
      <c r="F83" s="100" t="s">
        <v>210</v>
      </c>
      <c r="G83" s="36" t="str">
        <f t="shared" ref="G83:G114" si="4">IF(LEN(C83)&gt;0,VLOOKUP(C83,PROCESO2,3,0),"")</f>
        <v>Asesor de Control Interno</v>
      </c>
      <c r="H83" s="93">
        <v>44257</v>
      </c>
      <c r="I83" s="93">
        <v>44259</v>
      </c>
      <c r="J83" s="48"/>
      <c r="K83" s="48"/>
      <c r="L83" s="48"/>
      <c r="M83" s="48"/>
      <c r="N83" s="48"/>
      <c r="O83" s="48"/>
      <c r="P83" s="48"/>
      <c r="Q83" s="48"/>
      <c r="R83" s="48"/>
      <c r="S83" s="48"/>
      <c r="T83" s="48"/>
      <c r="U83" s="48"/>
      <c r="V83" s="33" t="s">
        <v>189</v>
      </c>
      <c r="W83" s="49">
        <v>3.0000000000000001E-3</v>
      </c>
      <c r="X83" s="37"/>
      <c r="Y83" s="56"/>
      <c r="Z83" s="56"/>
      <c r="AA83" s="33"/>
      <c r="AB83" s="54">
        <f t="shared" ref="AB83:AB114" ca="1" si="5">IF(ISERROR(VLOOKUP(AA83,INDIRECT(VLOOKUP(A83,ACTA,2,0)&amp;"A"),2,0))=TRUE,0,W83*(VLOOKUP(AA83,INDIRECT(VLOOKUP(A83,ACTA,2,0)&amp;"A"),2,0)))</f>
        <v>0</v>
      </c>
    </row>
    <row r="84" spans="1:28" ht="30" customHeight="1" x14ac:dyDescent="0.2">
      <c r="A84" s="98" t="s">
        <v>46</v>
      </c>
      <c r="B84" s="34" t="s">
        <v>93</v>
      </c>
      <c r="C84" s="98" t="s">
        <v>89</v>
      </c>
      <c r="D84" s="98" t="s">
        <v>96</v>
      </c>
      <c r="E84" s="98" t="s">
        <v>165</v>
      </c>
      <c r="F84" s="35" t="s">
        <v>211</v>
      </c>
      <c r="G84" s="36" t="str">
        <f t="shared" si="4"/>
        <v>Subdirector Financiero</v>
      </c>
      <c r="H84" s="93">
        <v>44257</v>
      </c>
      <c r="I84" s="93">
        <v>44264</v>
      </c>
      <c r="J84" s="48"/>
      <c r="K84" s="48"/>
      <c r="L84" s="48"/>
      <c r="M84" s="48"/>
      <c r="N84" s="48"/>
      <c r="O84" s="48"/>
      <c r="P84" s="48"/>
      <c r="Q84" s="48"/>
      <c r="R84" s="48"/>
      <c r="S84" s="48"/>
      <c r="T84" s="48"/>
      <c r="U84" s="48"/>
      <c r="V84" s="98" t="s">
        <v>277</v>
      </c>
      <c r="W84" s="49">
        <v>1E-3</v>
      </c>
      <c r="X84" s="37"/>
      <c r="Y84" s="56"/>
      <c r="Z84" s="56"/>
      <c r="AA84" s="33"/>
      <c r="AB84" s="54">
        <f t="shared" ca="1" si="5"/>
        <v>0</v>
      </c>
    </row>
    <row r="85" spans="1:28" ht="30" customHeight="1" x14ac:dyDescent="0.2">
      <c r="A85" s="98" t="s">
        <v>44</v>
      </c>
      <c r="B85" s="34" t="s">
        <v>92</v>
      </c>
      <c r="C85" s="98" t="s">
        <v>89</v>
      </c>
      <c r="D85" s="98" t="s">
        <v>96</v>
      </c>
      <c r="E85" s="98" t="s">
        <v>165</v>
      </c>
      <c r="F85" s="35" t="s">
        <v>190</v>
      </c>
      <c r="G85" s="36" t="str">
        <f t="shared" si="4"/>
        <v>Subdirector Financiero</v>
      </c>
      <c r="H85" s="93">
        <v>44257</v>
      </c>
      <c r="I85" s="93">
        <v>44264</v>
      </c>
      <c r="J85" s="48"/>
      <c r="K85" s="48"/>
      <c r="L85" s="48"/>
      <c r="M85" s="48"/>
      <c r="N85" s="48"/>
      <c r="O85" s="48"/>
      <c r="P85" s="48"/>
      <c r="Q85" s="48"/>
      <c r="R85" s="48"/>
      <c r="S85" s="48"/>
      <c r="T85" s="48"/>
      <c r="U85" s="48"/>
      <c r="V85" s="98" t="s">
        <v>123</v>
      </c>
      <c r="W85" s="49">
        <v>1E-3</v>
      </c>
      <c r="X85" s="37"/>
      <c r="Y85" s="99"/>
      <c r="Z85" s="56"/>
      <c r="AA85" s="33"/>
      <c r="AB85" s="54">
        <f t="shared" ca="1" si="5"/>
        <v>0</v>
      </c>
    </row>
    <row r="86" spans="1:28" ht="30" customHeight="1" x14ac:dyDescent="0.2">
      <c r="A86" s="98" t="s">
        <v>50</v>
      </c>
      <c r="B86" s="34" t="s">
        <v>265</v>
      </c>
      <c r="C86" s="98" t="s">
        <v>83</v>
      </c>
      <c r="D86" s="98" t="s">
        <v>100</v>
      </c>
      <c r="E86" s="98" t="s">
        <v>165</v>
      </c>
      <c r="F86" s="35" t="s">
        <v>223</v>
      </c>
      <c r="G86" s="36" t="str">
        <f t="shared" si="4"/>
        <v>Director de Mejoramiento de Vivienda</v>
      </c>
      <c r="H86" s="93">
        <v>44257</v>
      </c>
      <c r="I86" s="93">
        <v>44267</v>
      </c>
      <c r="J86" s="48"/>
      <c r="K86" s="48"/>
      <c r="L86" s="48"/>
      <c r="M86" s="48"/>
      <c r="N86" s="48"/>
      <c r="O86" s="48"/>
      <c r="P86" s="48"/>
      <c r="Q86" s="48"/>
      <c r="R86" s="48"/>
      <c r="S86" s="48"/>
      <c r="T86" s="48"/>
      <c r="U86" s="48"/>
      <c r="V86" s="33" t="s">
        <v>123</v>
      </c>
      <c r="W86" s="49">
        <v>5.0000000000000001E-3</v>
      </c>
      <c r="X86" s="37"/>
      <c r="Y86" s="56"/>
      <c r="Z86" s="56"/>
      <c r="AA86" s="33"/>
      <c r="AB86" s="54">
        <f t="shared" ca="1" si="5"/>
        <v>0</v>
      </c>
    </row>
    <row r="87" spans="1:28" ht="30" customHeight="1" x14ac:dyDescent="0.2">
      <c r="A87" s="98" t="s">
        <v>50</v>
      </c>
      <c r="B87" s="99" t="s">
        <v>225</v>
      </c>
      <c r="C87" s="98" t="s">
        <v>87</v>
      </c>
      <c r="D87" s="98" t="s">
        <v>96</v>
      </c>
      <c r="E87" s="98" t="s">
        <v>165</v>
      </c>
      <c r="F87" s="35" t="s">
        <v>211</v>
      </c>
      <c r="G87" s="36" t="str">
        <f t="shared" si="4"/>
        <v>Subdirector Administrativo</v>
      </c>
      <c r="H87" s="93">
        <v>44257</v>
      </c>
      <c r="I87" s="93">
        <v>44281</v>
      </c>
      <c r="J87" s="48"/>
      <c r="K87" s="48"/>
      <c r="L87" s="48"/>
      <c r="M87" s="48"/>
      <c r="N87" s="48"/>
      <c r="O87" s="48"/>
      <c r="P87" s="48"/>
      <c r="Q87" s="48"/>
      <c r="R87" s="48"/>
      <c r="S87" s="48"/>
      <c r="T87" s="48"/>
      <c r="U87" s="48"/>
      <c r="V87" s="98" t="s">
        <v>123</v>
      </c>
      <c r="W87" s="49">
        <v>5.0000000000000001E-3</v>
      </c>
      <c r="X87" s="37"/>
      <c r="Y87" s="99"/>
      <c r="Z87" s="56"/>
      <c r="AA87" s="33"/>
      <c r="AB87" s="54">
        <f t="shared" ca="1" si="5"/>
        <v>0</v>
      </c>
    </row>
    <row r="88" spans="1:28" ht="30" customHeight="1" x14ac:dyDescent="0.2">
      <c r="A88" s="98" t="s">
        <v>50</v>
      </c>
      <c r="B88" s="34" t="s">
        <v>212</v>
      </c>
      <c r="C88" s="98" t="s">
        <v>140</v>
      </c>
      <c r="D88" s="98" t="s">
        <v>100</v>
      </c>
      <c r="E88" s="98" t="s">
        <v>165</v>
      </c>
      <c r="F88" s="35" t="s">
        <v>159</v>
      </c>
      <c r="G88" s="36" t="str">
        <f t="shared" si="4"/>
        <v>Director de Gestión Corporativa y CID</v>
      </c>
      <c r="H88" s="93">
        <v>44257</v>
      </c>
      <c r="I88" s="93">
        <v>44294</v>
      </c>
      <c r="J88" s="48"/>
      <c r="K88" s="48"/>
      <c r="L88" s="48"/>
      <c r="M88" s="48"/>
      <c r="N88" s="48"/>
      <c r="O88" s="48"/>
      <c r="P88" s="48"/>
      <c r="Q88" s="48"/>
      <c r="R88" s="48"/>
      <c r="S88" s="48"/>
      <c r="T88" s="48"/>
      <c r="U88" s="48"/>
      <c r="V88" s="33" t="s">
        <v>123</v>
      </c>
      <c r="W88" s="49">
        <v>5.0000000000000001E-3</v>
      </c>
      <c r="X88" s="37"/>
      <c r="Y88" s="56"/>
      <c r="Z88" s="56"/>
      <c r="AA88" s="33"/>
      <c r="AB88" s="54">
        <f t="shared" ca="1" si="5"/>
        <v>0</v>
      </c>
    </row>
    <row r="89" spans="1:28" ht="30" customHeight="1" x14ac:dyDescent="0.2">
      <c r="A89" s="98" t="s">
        <v>50</v>
      </c>
      <c r="B89" s="34" t="s">
        <v>295</v>
      </c>
      <c r="C89" s="98" t="s">
        <v>81</v>
      </c>
      <c r="D89" s="98" t="s">
        <v>100</v>
      </c>
      <c r="E89" s="98" t="s">
        <v>165</v>
      </c>
      <c r="F89" s="101" t="s">
        <v>159</v>
      </c>
      <c r="G89" s="36" t="str">
        <f t="shared" si="4"/>
        <v>Director de Urbanizaciones y Titulación</v>
      </c>
      <c r="H89" s="93">
        <v>44257</v>
      </c>
      <c r="I89" s="93">
        <v>44294</v>
      </c>
      <c r="J89" s="48"/>
      <c r="K89" s="48"/>
      <c r="L89" s="48"/>
      <c r="M89" s="48"/>
      <c r="N89" s="48"/>
      <c r="O89" s="48"/>
      <c r="P89" s="48"/>
      <c r="Q89" s="48"/>
      <c r="R89" s="48"/>
      <c r="S89" s="48"/>
      <c r="T89" s="48"/>
      <c r="U89" s="48"/>
      <c r="V89" s="33" t="s">
        <v>123</v>
      </c>
      <c r="W89" s="49">
        <v>5.0000000000000001E-3</v>
      </c>
      <c r="X89" s="37"/>
      <c r="Y89" s="60"/>
      <c r="Z89" s="56"/>
      <c r="AA89" s="33"/>
      <c r="AB89" s="54">
        <f t="shared" ca="1" si="5"/>
        <v>0</v>
      </c>
    </row>
    <row r="90" spans="1:28" ht="30" customHeight="1" x14ac:dyDescent="0.2">
      <c r="A90" s="98" t="s">
        <v>44</v>
      </c>
      <c r="B90" s="99" t="s">
        <v>272</v>
      </c>
      <c r="C90" s="98" t="s">
        <v>73</v>
      </c>
      <c r="D90" s="98" t="s">
        <v>95</v>
      </c>
      <c r="E90" s="98" t="s">
        <v>165</v>
      </c>
      <c r="F90" s="100" t="s">
        <v>160</v>
      </c>
      <c r="G90" s="36" t="str">
        <f t="shared" si="4"/>
        <v xml:space="preserve">Jefe Oficina Asesora de Planeación </v>
      </c>
      <c r="H90" s="93">
        <v>44257</v>
      </c>
      <c r="I90" s="93">
        <v>44314</v>
      </c>
      <c r="J90" s="48"/>
      <c r="K90" s="48"/>
      <c r="L90" s="48"/>
      <c r="M90" s="48"/>
      <c r="N90" s="48"/>
      <c r="O90" s="48"/>
      <c r="P90" s="48"/>
      <c r="Q90" s="48"/>
      <c r="R90" s="48"/>
      <c r="S90" s="48"/>
      <c r="T90" s="48"/>
      <c r="U90" s="48"/>
      <c r="V90" s="98" t="s">
        <v>123</v>
      </c>
      <c r="W90" s="49">
        <v>0.01</v>
      </c>
      <c r="X90" s="37"/>
      <c r="Y90" s="56"/>
      <c r="Z90" s="56"/>
      <c r="AA90" s="33"/>
      <c r="AB90" s="54">
        <f t="shared" ca="1" si="5"/>
        <v>0</v>
      </c>
    </row>
    <row r="91" spans="1:28" ht="30" customHeight="1" x14ac:dyDescent="0.2">
      <c r="A91" s="98" t="s">
        <v>44</v>
      </c>
      <c r="B91" s="99" t="s">
        <v>198</v>
      </c>
      <c r="C91" s="98" t="s">
        <v>79</v>
      </c>
      <c r="D91" s="98" t="s">
        <v>95</v>
      </c>
      <c r="E91" s="98" t="s">
        <v>165</v>
      </c>
      <c r="F91" s="100" t="s">
        <v>160</v>
      </c>
      <c r="G91" s="36" t="str">
        <f t="shared" si="4"/>
        <v>Jefe Oficina de Tecnologías de la Información y las Comunicaciones</v>
      </c>
      <c r="H91" s="93">
        <v>44263</v>
      </c>
      <c r="I91" s="93">
        <v>44274</v>
      </c>
      <c r="J91" s="48"/>
      <c r="K91" s="48"/>
      <c r="L91" s="48"/>
      <c r="M91" s="48"/>
      <c r="N91" s="48"/>
      <c r="O91" s="48"/>
      <c r="P91" s="48"/>
      <c r="Q91" s="48"/>
      <c r="R91" s="48"/>
      <c r="S91" s="48"/>
      <c r="T91" s="48"/>
      <c r="U91" s="48"/>
      <c r="V91" s="98" t="s">
        <v>189</v>
      </c>
      <c r="W91" s="49">
        <v>5.0000000000000001E-3</v>
      </c>
      <c r="X91" s="37"/>
      <c r="Y91" s="56"/>
      <c r="Z91" s="99"/>
      <c r="AA91" s="33"/>
      <c r="AB91" s="54">
        <f t="shared" ca="1" si="5"/>
        <v>0</v>
      </c>
    </row>
    <row r="92" spans="1:28" ht="30" customHeight="1" x14ac:dyDescent="0.2">
      <c r="A92" s="98" t="s">
        <v>45</v>
      </c>
      <c r="B92" s="102" t="s">
        <v>197</v>
      </c>
      <c r="C92" s="98" t="s">
        <v>90</v>
      </c>
      <c r="D92" s="98" t="s">
        <v>97</v>
      </c>
      <c r="E92" s="98" t="s">
        <v>165</v>
      </c>
      <c r="F92" s="100" t="s">
        <v>210</v>
      </c>
      <c r="G92" s="36" t="str">
        <f t="shared" si="4"/>
        <v>Asesor de Control Interno</v>
      </c>
      <c r="H92" s="93">
        <v>44263</v>
      </c>
      <c r="I92" s="93">
        <v>44274</v>
      </c>
      <c r="J92" s="48"/>
      <c r="K92" s="48"/>
      <c r="L92" s="48"/>
      <c r="M92" s="48"/>
      <c r="N92" s="48"/>
      <c r="O92" s="48"/>
      <c r="P92" s="48"/>
      <c r="Q92" s="48"/>
      <c r="R92" s="48"/>
      <c r="S92" s="48"/>
      <c r="T92" s="48"/>
      <c r="U92" s="48"/>
      <c r="V92" s="98" t="s">
        <v>189</v>
      </c>
      <c r="W92" s="49">
        <v>5.0000000000000001E-3</v>
      </c>
      <c r="X92" s="37"/>
      <c r="Y92" s="99"/>
      <c r="Z92" s="56"/>
      <c r="AA92" s="33"/>
      <c r="AB92" s="54">
        <f t="shared" ca="1" si="5"/>
        <v>0</v>
      </c>
    </row>
    <row r="93" spans="1:28" ht="30" customHeight="1" x14ac:dyDescent="0.2">
      <c r="A93" s="98" t="s">
        <v>50</v>
      </c>
      <c r="B93" s="34" t="s">
        <v>266</v>
      </c>
      <c r="C93" s="98" t="s">
        <v>82</v>
      </c>
      <c r="D93" s="98" t="s">
        <v>100</v>
      </c>
      <c r="E93" s="98" t="s">
        <v>165</v>
      </c>
      <c r="F93" s="100" t="s">
        <v>223</v>
      </c>
      <c r="G93" s="36" t="str">
        <f t="shared" si="4"/>
        <v>Director de Mejoramiento de Barrios</v>
      </c>
      <c r="H93" s="93">
        <v>44270</v>
      </c>
      <c r="I93" s="93">
        <v>44284</v>
      </c>
      <c r="J93" s="48"/>
      <c r="K93" s="48"/>
      <c r="L93" s="48"/>
      <c r="M93" s="48"/>
      <c r="N93" s="48"/>
      <c r="O93" s="48"/>
      <c r="P93" s="48"/>
      <c r="Q93" s="48"/>
      <c r="R93" s="48"/>
      <c r="S93" s="48"/>
      <c r="T93" s="48"/>
      <c r="U93" s="48"/>
      <c r="V93" s="98" t="s">
        <v>123</v>
      </c>
      <c r="W93" s="49">
        <v>5.0000000000000001E-3</v>
      </c>
      <c r="X93" s="37"/>
      <c r="Y93" s="56"/>
      <c r="Z93" s="56"/>
      <c r="AA93" s="33"/>
      <c r="AB93" s="54">
        <f t="shared" ca="1" si="5"/>
        <v>0</v>
      </c>
    </row>
    <row r="94" spans="1:28" ht="30" customHeight="1" x14ac:dyDescent="0.2">
      <c r="A94" s="98" t="s">
        <v>45</v>
      </c>
      <c r="B94" s="34" t="s">
        <v>274</v>
      </c>
      <c r="C94" s="98" t="s">
        <v>90</v>
      </c>
      <c r="D94" s="98" t="s">
        <v>97</v>
      </c>
      <c r="E94" s="98" t="s">
        <v>165</v>
      </c>
      <c r="F94" s="35" t="s">
        <v>160</v>
      </c>
      <c r="G94" s="36" t="str">
        <f t="shared" si="4"/>
        <v>Asesor de Control Interno</v>
      </c>
      <c r="H94" s="93">
        <v>44270</v>
      </c>
      <c r="I94" s="93">
        <v>44454</v>
      </c>
      <c r="J94" s="48"/>
      <c r="K94" s="48"/>
      <c r="L94" s="48"/>
      <c r="M94" s="48"/>
      <c r="N94" s="48"/>
      <c r="O94" s="48"/>
      <c r="P94" s="48"/>
      <c r="Q94" s="48"/>
      <c r="R94" s="48"/>
      <c r="S94" s="48"/>
      <c r="T94" s="48"/>
      <c r="U94" s="48"/>
      <c r="V94" s="98" t="s">
        <v>279</v>
      </c>
      <c r="W94" s="49">
        <v>3.0000000000000001E-3</v>
      </c>
      <c r="X94" s="51"/>
      <c r="Y94" s="56"/>
      <c r="Z94" s="56"/>
      <c r="AA94" s="33"/>
      <c r="AB94" s="54">
        <f t="shared" ca="1" si="5"/>
        <v>0</v>
      </c>
    </row>
    <row r="95" spans="1:28" ht="30" customHeight="1" x14ac:dyDescent="0.2">
      <c r="A95" s="98" t="s">
        <v>45</v>
      </c>
      <c r="B95" s="34" t="s">
        <v>274</v>
      </c>
      <c r="C95" s="98" t="s">
        <v>90</v>
      </c>
      <c r="D95" s="98" t="s">
        <v>97</v>
      </c>
      <c r="E95" s="98" t="s">
        <v>165</v>
      </c>
      <c r="F95" s="100" t="s">
        <v>220</v>
      </c>
      <c r="G95" s="36" t="str">
        <f t="shared" si="4"/>
        <v>Asesor de Control Interno</v>
      </c>
      <c r="H95" s="93">
        <v>44270</v>
      </c>
      <c r="I95" s="93">
        <v>44454</v>
      </c>
      <c r="J95" s="48"/>
      <c r="K95" s="48"/>
      <c r="L95" s="48"/>
      <c r="M95" s="48"/>
      <c r="N95" s="48"/>
      <c r="O95" s="48"/>
      <c r="P95" s="48"/>
      <c r="Q95" s="48"/>
      <c r="R95" s="48"/>
      <c r="S95" s="48"/>
      <c r="T95" s="48"/>
      <c r="U95" s="48"/>
      <c r="V95" s="98" t="s">
        <v>279</v>
      </c>
      <c r="W95" s="49">
        <v>3.0000000000000001E-3</v>
      </c>
      <c r="X95" s="51"/>
      <c r="Y95" s="56"/>
      <c r="Z95" s="56"/>
      <c r="AA95" s="33"/>
      <c r="AB95" s="54">
        <f t="shared" ca="1" si="5"/>
        <v>0</v>
      </c>
    </row>
    <row r="96" spans="1:28" ht="30" customHeight="1" x14ac:dyDescent="0.2">
      <c r="A96" s="98" t="s">
        <v>45</v>
      </c>
      <c r="B96" s="34" t="s">
        <v>274</v>
      </c>
      <c r="C96" s="98" t="s">
        <v>90</v>
      </c>
      <c r="D96" s="98" t="s">
        <v>97</v>
      </c>
      <c r="E96" s="98" t="s">
        <v>165</v>
      </c>
      <c r="F96" s="100" t="s">
        <v>211</v>
      </c>
      <c r="G96" s="36" t="str">
        <f t="shared" si="4"/>
        <v>Asesor de Control Interno</v>
      </c>
      <c r="H96" s="93">
        <v>44270</v>
      </c>
      <c r="I96" s="93">
        <v>44454</v>
      </c>
      <c r="J96" s="48"/>
      <c r="K96" s="48"/>
      <c r="L96" s="48"/>
      <c r="M96" s="48"/>
      <c r="N96" s="48"/>
      <c r="O96" s="48"/>
      <c r="P96" s="48"/>
      <c r="Q96" s="48"/>
      <c r="R96" s="48"/>
      <c r="S96" s="48"/>
      <c r="T96" s="48"/>
      <c r="U96" s="48"/>
      <c r="V96" s="33" t="s">
        <v>279</v>
      </c>
      <c r="W96" s="49">
        <v>3.0000000000000001E-3</v>
      </c>
      <c r="X96" s="51"/>
      <c r="Y96" s="56"/>
      <c r="Z96" s="56"/>
      <c r="AA96" s="33"/>
      <c r="AB96" s="54">
        <f t="shared" ca="1" si="5"/>
        <v>0</v>
      </c>
    </row>
    <row r="97" spans="1:28" ht="30" customHeight="1" x14ac:dyDescent="0.2">
      <c r="A97" s="98" t="s">
        <v>45</v>
      </c>
      <c r="B97" s="34" t="s">
        <v>274</v>
      </c>
      <c r="C97" s="98" t="s">
        <v>90</v>
      </c>
      <c r="D97" s="98" t="s">
        <v>97</v>
      </c>
      <c r="E97" s="98" t="s">
        <v>165</v>
      </c>
      <c r="F97" s="100" t="s">
        <v>210</v>
      </c>
      <c r="G97" s="36" t="str">
        <f t="shared" si="4"/>
        <v>Asesor de Control Interno</v>
      </c>
      <c r="H97" s="93">
        <v>44270</v>
      </c>
      <c r="I97" s="93">
        <v>44454</v>
      </c>
      <c r="J97" s="48"/>
      <c r="K97" s="48"/>
      <c r="L97" s="48"/>
      <c r="M97" s="48"/>
      <c r="N97" s="48"/>
      <c r="O97" s="48"/>
      <c r="P97" s="48"/>
      <c r="Q97" s="48"/>
      <c r="R97" s="48"/>
      <c r="S97" s="48"/>
      <c r="T97" s="48"/>
      <c r="U97" s="48"/>
      <c r="V97" s="98" t="s">
        <v>279</v>
      </c>
      <c r="W97" s="49">
        <v>3.0000000000000001E-3</v>
      </c>
      <c r="X97" s="51"/>
      <c r="Y97" s="56"/>
      <c r="Z97" s="56"/>
      <c r="AA97" s="33"/>
      <c r="AB97" s="54">
        <f t="shared" ca="1" si="5"/>
        <v>0</v>
      </c>
    </row>
    <row r="98" spans="1:28" ht="30" customHeight="1" x14ac:dyDescent="0.2">
      <c r="A98" s="98" t="s">
        <v>45</v>
      </c>
      <c r="B98" s="99" t="s">
        <v>274</v>
      </c>
      <c r="C98" s="98" t="s">
        <v>90</v>
      </c>
      <c r="D98" s="98" t="s">
        <v>97</v>
      </c>
      <c r="E98" s="98" t="s">
        <v>165</v>
      </c>
      <c r="F98" s="100" t="s">
        <v>223</v>
      </c>
      <c r="G98" s="36" t="str">
        <f t="shared" si="4"/>
        <v>Asesor de Control Interno</v>
      </c>
      <c r="H98" s="93">
        <v>44270</v>
      </c>
      <c r="I98" s="93">
        <v>44454</v>
      </c>
      <c r="J98" s="48"/>
      <c r="K98" s="48"/>
      <c r="L98" s="48"/>
      <c r="M98" s="48"/>
      <c r="N98" s="48"/>
      <c r="O98" s="48"/>
      <c r="P98" s="48"/>
      <c r="Q98" s="48"/>
      <c r="R98" s="48"/>
      <c r="S98" s="48"/>
      <c r="T98" s="48"/>
      <c r="U98" s="48"/>
      <c r="V98" s="98" t="s">
        <v>279</v>
      </c>
      <c r="W98" s="49">
        <v>3.0000000000000001E-3</v>
      </c>
      <c r="X98" s="51"/>
      <c r="Y98" s="56"/>
      <c r="Z98" s="56"/>
      <c r="AA98" s="33"/>
      <c r="AB98" s="54">
        <f t="shared" ca="1" si="5"/>
        <v>0</v>
      </c>
    </row>
    <row r="99" spans="1:28" ht="30" customHeight="1" x14ac:dyDescent="0.2">
      <c r="A99" s="98" t="s">
        <v>45</v>
      </c>
      <c r="B99" s="34" t="s">
        <v>274</v>
      </c>
      <c r="C99" s="98" t="s">
        <v>90</v>
      </c>
      <c r="D99" s="98" t="s">
        <v>97</v>
      </c>
      <c r="E99" s="98" t="s">
        <v>165</v>
      </c>
      <c r="F99" s="100" t="s">
        <v>159</v>
      </c>
      <c r="G99" s="36" t="str">
        <f t="shared" si="4"/>
        <v>Asesor de Control Interno</v>
      </c>
      <c r="H99" s="93">
        <v>44270</v>
      </c>
      <c r="I99" s="93">
        <v>44454</v>
      </c>
      <c r="J99" s="48"/>
      <c r="K99" s="48"/>
      <c r="L99" s="48"/>
      <c r="M99" s="48"/>
      <c r="N99" s="48"/>
      <c r="O99" s="48"/>
      <c r="P99" s="48"/>
      <c r="Q99" s="48"/>
      <c r="R99" s="48"/>
      <c r="S99" s="48"/>
      <c r="T99" s="48"/>
      <c r="U99" s="48"/>
      <c r="V99" s="98" t="s">
        <v>279</v>
      </c>
      <c r="W99" s="49">
        <v>3.0000000000000001E-3</v>
      </c>
      <c r="X99" s="51"/>
      <c r="Y99" s="56"/>
      <c r="Z99" s="56"/>
      <c r="AA99" s="33"/>
      <c r="AB99" s="54">
        <f t="shared" ca="1" si="5"/>
        <v>0</v>
      </c>
    </row>
    <row r="100" spans="1:28" ht="30" customHeight="1" x14ac:dyDescent="0.2">
      <c r="A100" s="98" t="s">
        <v>46</v>
      </c>
      <c r="B100" s="34" t="s">
        <v>194</v>
      </c>
      <c r="C100" s="98" t="s">
        <v>90</v>
      </c>
      <c r="D100" s="98" t="s">
        <v>97</v>
      </c>
      <c r="E100" s="98" t="s">
        <v>165</v>
      </c>
      <c r="F100" s="100" t="s">
        <v>211</v>
      </c>
      <c r="G100" s="36" t="str">
        <f t="shared" si="4"/>
        <v>Asesor de Control Interno</v>
      </c>
      <c r="H100" s="93">
        <v>44278</v>
      </c>
      <c r="I100" s="93">
        <v>44285</v>
      </c>
      <c r="J100" s="48"/>
      <c r="K100" s="48"/>
      <c r="L100" s="48"/>
      <c r="M100" s="48"/>
      <c r="N100" s="48"/>
      <c r="O100" s="48"/>
      <c r="P100" s="48"/>
      <c r="Q100" s="48"/>
      <c r="R100" s="48"/>
      <c r="S100" s="48"/>
      <c r="T100" s="48"/>
      <c r="U100" s="48"/>
      <c r="V100" s="98" t="s">
        <v>277</v>
      </c>
      <c r="W100" s="49">
        <v>2E-3</v>
      </c>
      <c r="X100" s="51"/>
      <c r="Y100" s="56"/>
      <c r="Z100" s="56"/>
      <c r="AA100" s="33"/>
      <c r="AB100" s="54">
        <f t="shared" ca="1" si="5"/>
        <v>0</v>
      </c>
    </row>
    <row r="101" spans="1:28" ht="30" customHeight="1" x14ac:dyDescent="0.2">
      <c r="A101" s="98" t="s">
        <v>45</v>
      </c>
      <c r="B101" s="99" t="s">
        <v>238</v>
      </c>
      <c r="C101" s="98" t="s">
        <v>90</v>
      </c>
      <c r="D101" s="98" t="s">
        <v>97</v>
      </c>
      <c r="E101" s="98" t="s">
        <v>165</v>
      </c>
      <c r="F101" s="101" t="s">
        <v>210</v>
      </c>
      <c r="G101" s="36" t="str">
        <f t="shared" si="4"/>
        <v>Asesor de Control Interno</v>
      </c>
      <c r="H101" s="93">
        <v>44284</v>
      </c>
      <c r="I101" s="93">
        <v>44292</v>
      </c>
      <c r="J101" s="48"/>
      <c r="K101" s="48"/>
      <c r="L101" s="48"/>
      <c r="M101" s="48"/>
      <c r="N101" s="48"/>
      <c r="O101" s="48"/>
      <c r="P101" s="48"/>
      <c r="Q101" s="48"/>
      <c r="R101" s="48"/>
      <c r="S101" s="48"/>
      <c r="T101" s="48"/>
      <c r="U101" s="48"/>
      <c r="V101" s="98" t="s">
        <v>202</v>
      </c>
      <c r="W101" s="49">
        <v>3.0000000000000001E-3</v>
      </c>
      <c r="X101" s="37"/>
      <c r="Y101" s="56"/>
      <c r="Z101" s="56"/>
      <c r="AA101" s="33"/>
      <c r="AB101" s="54">
        <f t="shared" ca="1" si="5"/>
        <v>0</v>
      </c>
    </row>
    <row r="102" spans="1:28" ht="30" customHeight="1" x14ac:dyDescent="0.2">
      <c r="A102" s="98" t="s">
        <v>46</v>
      </c>
      <c r="B102" s="92" t="s">
        <v>258</v>
      </c>
      <c r="C102" s="98" t="s">
        <v>82</v>
      </c>
      <c r="D102" s="98" t="s">
        <v>100</v>
      </c>
      <c r="E102" s="98" t="s">
        <v>165</v>
      </c>
      <c r="F102" s="101" t="s">
        <v>210</v>
      </c>
      <c r="G102" s="36" t="str">
        <f t="shared" si="4"/>
        <v>Director de Mejoramiento de Barrios</v>
      </c>
      <c r="H102" s="93">
        <v>44285</v>
      </c>
      <c r="I102" s="93">
        <v>44292</v>
      </c>
      <c r="J102" s="48"/>
      <c r="K102" s="48"/>
      <c r="L102" s="48"/>
      <c r="M102" s="48"/>
      <c r="N102" s="48"/>
      <c r="O102" s="48"/>
      <c r="P102" s="48"/>
      <c r="Q102" s="48"/>
      <c r="R102" s="48"/>
      <c r="S102" s="48"/>
      <c r="T102" s="48"/>
      <c r="U102" s="48"/>
      <c r="V102" s="96" t="s">
        <v>261</v>
      </c>
      <c r="W102" s="49">
        <v>1E-3</v>
      </c>
      <c r="X102" s="37"/>
      <c r="Y102" s="56"/>
      <c r="Z102" s="56"/>
      <c r="AA102" s="33"/>
      <c r="AB102" s="54">
        <f t="shared" ca="1" si="5"/>
        <v>0</v>
      </c>
    </row>
    <row r="103" spans="1:28" ht="30" customHeight="1" x14ac:dyDescent="0.2">
      <c r="A103" s="98" t="s">
        <v>50</v>
      </c>
      <c r="B103" s="34" t="s">
        <v>267</v>
      </c>
      <c r="C103" s="98" t="s">
        <v>80</v>
      </c>
      <c r="D103" s="98" t="s">
        <v>100</v>
      </c>
      <c r="E103" s="98" t="s">
        <v>165</v>
      </c>
      <c r="F103" s="100" t="s">
        <v>223</v>
      </c>
      <c r="G103" s="36" t="str">
        <f t="shared" si="4"/>
        <v>Director de Reasentamientos Humanos</v>
      </c>
      <c r="H103" s="93">
        <v>44285</v>
      </c>
      <c r="I103" s="93">
        <v>44300</v>
      </c>
      <c r="J103" s="48"/>
      <c r="K103" s="48"/>
      <c r="L103" s="48"/>
      <c r="M103" s="48"/>
      <c r="N103" s="48"/>
      <c r="O103" s="48"/>
      <c r="P103" s="48"/>
      <c r="Q103" s="48"/>
      <c r="R103" s="48"/>
      <c r="S103" s="48"/>
      <c r="T103" s="48"/>
      <c r="U103" s="48"/>
      <c r="V103" s="98" t="s">
        <v>123</v>
      </c>
      <c r="W103" s="49">
        <v>5.0000000000000001E-3</v>
      </c>
      <c r="X103" s="37"/>
      <c r="Y103" s="56"/>
      <c r="Z103" s="56"/>
      <c r="AA103" s="33"/>
      <c r="AB103" s="54">
        <f t="shared" ca="1" si="5"/>
        <v>0</v>
      </c>
    </row>
    <row r="104" spans="1:28" ht="30" customHeight="1" x14ac:dyDescent="0.2">
      <c r="A104" s="98" t="s">
        <v>45</v>
      </c>
      <c r="B104" s="99" t="s">
        <v>114</v>
      </c>
      <c r="C104" s="98" t="s">
        <v>90</v>
      </c>
      <c r="D104" s="98" t="s">
        <v>97</v>
      </c>
      <c r="E104" s="98" t="s">
        <v>165</v>
      </c>
      <c r="F104" s="101" t="s">
        <v>210</v>
      </c>
      <c r="G104" s="36" t="str">
        <f t="shared" si="4"/>
        <v>Asesor de Control Interno</v>
      </c>
      <c r="H104" s="93">
        <v>44291</v>
      </c>
      <c r="I104" s="93">
        <v>44294</v>
      </c>
      <c r="J104" s="48"/>
      <c r="K104" s="48"/>
      <c r="L104" s="48"/>
      <c r="M104" s="48"/>
      <c r="N104" s="48"/>
      <c r="O104" s="48"/>
      <c r="P104" s="48"/>
      <c r="Q104" s="48"/>
      <c r="R104" s="48"/>
      <c r="S104" s="48"/>
      <c r="T104" s="48"/>
      <c r="U104" s="48"/>
      <c r="V104" s="98" t="s">
        <v>189</v>
      </c>
      <c r="W104" s="49">
        <v>3.0000000000000001E-3</v>
      </c>
      <c r="X104" s="37"/>
      <c r="Y104" s="56"/>
      <c r="Z104" s="56"/>
      <c r="AA104" s="33"/>
      <c r="AB104" s="54">
        <f t="shared" ca="1" si="5"/>
        <v>0</v>
      </c>
    </row>
    <row r="105" spans="1:28" ht="30" customHeight="1" x14ac:dyDescent="0.2">
      <c r="A105" s="98" t="s">
        <v>45</v>
      </c>
      <c r="B105" s="34" t="s">
        <v>213</v>
      </c>
      <c r="C105" s="98" t="s">
        <v>90</v>
      </c>
      <c r="D105" s="98" t="s">
        <v>97</v>
      </c>
      <c r="E105" s="98" t="s">
        <v>165</v>
      </c>
      <c r="F105" s="100" t="s">
        <v>160</v>
      </c>
      <c r="G105" s="36" t="str">
        <f t="shared" si="4"/>
        <v>Asesor de Control Interno</v>
      </c>
      <c r="H105" s="93">
        <v>44291</v>
      </c>
      <c r="I105" s="93">
        <v>44295</v>
      </c>
      <c r="J105" s="48"/>
      <c r="K105" s="48"/>
      <c r="L105" s="48"/>
      <c r="M105" s="48"/>
      <c r="N105" s="48"/>
      <c r="O105" s="48"/>
      <c r="P105" s="48"/>
      <c r="Q105" s="48"/>
      <c r="R105" s="48"/>
      <c r="S105" s="48"/>
      <c r="T105" s="48"/>
      <c r="U105" s="48"/>
      <c r="V105" s="98" t="s">
        <v>202</v>
      </c>
      <c r="W105" s="49">
        <v>3.0000000000000001E-3</v>
      </c>
      <c r="X105" s="37"/>
      <c r="Y105" s="56"/>
      <c r="Z105" s="99"/>
      <c r="AA105" s="33"/>
      <c r="AB105" s="54">
        <f t="shared" ca="1" si="5"/>
        <v>0</v>
      </c>
    </row>
    <row r="106" spans="1:28" ht="30" customHeight="1" x14ac:dyDescent="0.2">
      <c r="A106" s="98" t="s">
        <v>46</v>
      </c>
      <c r="B106" s="34" t="s">
        <v>93</v>
      </c>
      <c r="C106" s="98" t="s">
        <v>141</v>
      </c>
      <c r="D106" s="98" t="s">
        <v>96</v>
      </c>
      <c r="E106" s="98" t="s">
        <v>165</v>
      </c>
      <c r="F106" s="100" t="s">
        <v>211</v>
      </c>
      <c r="G106" s="36" t="str">
        <f t="shared" si="4"/>
        <v>Director de Gestión Corporativa y CID</v>
      </c>
      <c r="H106" s="93">
        <v>44291</v>
      </c>
      <c r="I106" s="93">
        <v>44299</v>
      </c>
      <c r="J106" s="48"/>
      <c r="K106" s="48"/>
      <c r="L106" s="48"/>
      <c r="M106" s="48"/>
      <c r="N106" s="48"/>
      <c r="O106" s="48"/>
      <c r="P106" s="48"/>
      <c r="Q106" s="48"/>
      <c r="R106" s="48"/>
      <c r="S106" s="48"/>
      <c r="T106" s="48"/>
      <c r="U106" s="48"/>
      <c r="V106" s="33" t="s">
        <v>277</v>
      </c>
      <c r="W106" s="49">
        <v>1E-3</v>
      </c>
      <c r="X106" s="37"/>
      <c r="Y106" s="56"/>
      <c r="Z106" s="56"/>
      <c r="AA106" s="33"/>
      <c r="AB106" s="54">
        <f t="shared" ca="1" si="5"/>
        <v>0</v>
      </c>
    </row>
    <row r="107" spans="1:28" ht="30" customHeight="1" x14ac:dyDescent="0.2">
      <c r="A107" s="98" t="s">
        <v>44</v>
      </c>
      <c r="B107" s="99" t="s">
        <v>92</v>
      </c>
      <c r="C107" s="98" t="s">
        <v>89</v>
      </c>
      <c r="D107" s="98" t="s">
        <v>96</v>
      </c>
      <c r="E107" s="98" t="s">
        <v>165</v>
      </c>
      <c r="F107" s="100" t="s">
        <v>190</v>
      </c>
      <c r="G107" s="36" t="str">
        <f t="shared" si="4"/>
        <v>Subdirector Financiero</v>
      </c>
      <c r="H107" s="93">
        <v>44291</v>
      </c>
      <c r="I107" s="93">
        <v>44299</v>
      </c>
      <c r="J107" s="48"/>
      <c r="K107" s="48"/>
      <c r="L107" s="48"/>
      <c r="M107" s="48"/>
      <c r="N107" s="48"/>
      <c r="O107" s="48"/>
      <c r="P107" s="48"/>
      <c r="Q107" s="48"/>
      <c r="R107" s="48"/>
      <c r="S107" s="48"/>
      <c r="T107" s="48"/>
      <c r="U107" s="48"/>
      <c r="V107" s="98" t="s">
        <v>123</v>
      </c>
      <c r="W107" s="49">
        <v>1E-3</v>
      </c>
      <c r="X107" s="37"/>
      <c r="Y107" s="99"/>
      <c r="Z107" s="56"/>
      <c r="AA107" s="33"/>
      <c r="AB107" s="54">
        <f t="shared" ca="1" si="5"/>
        <v>0</v>
      </c>
    </row>
    <row r="108" spans="1:28" ht="30" customHeight="1" x14ac:dyDescent="0.2">
      <c r="A108" s="98" t="s">
        <v>44</v>
      </c>
      <c r="B108" s="99" t="s">
        <v>196</v>
      </c>
      <c r="C108" s="98" t="s">
        <v>87</v>
      </c>
      <c r="D108" s="98" t="s">
        <v>96</v>
      </c>
      <c r="E108" s="98" t="s">
        <v>165</v>
      </c>
      <c r="F108" s="100" t="s">
        <v>211</v>
      </c>
      <c r="G108" s="36" t="str">
        <f t="shared" si="4"/>
        <v>Subdirector Administrativo</v>
      </c>
      <c r="H108" s="93">
        <v>44291</v>
      </c>
      <c r="I108" s="93">
        <v>44309</v>
      </c>
      <c r="J108" s="48"/>
      <c r="K108" s="48"/>
      <c r="L108" s="48"/>
      <c r="M108" s="48"/>
      <c r="N108" s="48"/>
      <c r="O108" s="48"/>
      <c r="P108" s="48"/>
      <c r="Q108" s="48"/>
      <c r="R108" s="48"/>
      <c r="S108" s="48"/>
      <c r="T108" s="48"/>
      <c r="U108" s="48"/>
      <c r="V108" s="98" t="s">
        <v>123</v>
      </c>
      <c r="W108" s="49">
        <v>7.4999999999999997E-3</v>
      </c>
      <c r="X108" s="37"/>
      <c r="Y108" s="56"/>
      <c r="Z108" s="56"/>
      <c r="AA108" s="33"/>
      <c r="AB108" s="54">
        <f t="shared" ca="1" si="5"/>
        <v>0</v>
      </c>
    </row>
    <row r="109" spans="1:28" ht="30" customHeight="1" x14ac:dyDescent="0.2">
      <c r="A109" s="98" t="s">
        <v>43</v>
      </c>
      <c r="B109" s="34" t="s">
        <v>249</v>
      </c>
      <c r="C109" s="98" t="s">
        <v>90</v>
      </c>
      <c r="D109" s="98" t="s">
        <v>97</v>
      </c>
      <c r="E109" s="98" t="s">
        <v>165</v>
      </c>
      <c r="F109" s="101" t="s">
        <v>210</v>
      </c>
      <c r="G109" s="36" t="str">
        <f t="shared" si="4"/>
        <v>Asesor de Control Interno</v>
      </c>
      <c r="H109" s="93">
        <v>44291</v>
      </c>
      <c r="I109" s="93">
        <v>44309</v>
      </c>
      <c r="J109" s="48"/>
      <c r="K109" s="48"/>
      <c r="L109" s="48"/>
      <c r="M109" s="48"/>
      <c r="N109" s="48"/>
      <c r="O109" s="48"/>
      <c r="P109" s="48"/>
      <c r="Q109" s="48"/>
      <c r="R109" s="48"/>
      <c r="S109" s="48"/>
      <c r="T109" s="48"/>
      <c r="U109" s="48"/>
      <c r="V109" s="98" t="s">
        <v>279</v>
      </c>
      <c r="W109" s="38">
        <v>5.0000000000000001E-3</v>
      </c>
      <c r="X109" s="37"/>
      <c r="Y109" s="99"/>
      <c r="Z109" s="56"/>
      <c r="AA109" s="33"/>
      <c r="AB109" s="54">
        <f t="shared" ca="1" si="5"/>
        <v>0</v>
      </c>
    </row>
    <row r="110" spans="1:28" ht="30" customHeight="1" x14ac:dyDescent="0.2">
      <c r="A110" s="98" t="s">
        <v>44</v>
      </c>
      <c r="B110" s="99" t="s">
        <v>232</v>
      </c>
      <c r="C110" s="98" t="s">
        <v>89</v>
      </c>
      <c r="D110" s="98" t="s">
        <v>96</v>
      </c>
      <c r="E110" s="98" t="s">
        <v>165</v>
      </c>
      <c r="F110" s="100" t="s">
        <v>159</v>
      </c>
      <c r="G110" s="36" t="str">
        <f t="shared" si="4"/>
        <v>Subdirector Financiero</v>
      </c>
      <c r="H110" s="93">
        <v>44291</v>
      </c>
      <c r="I110" s="93">
        <v>44316</v>
      </c>
      <c r="J110" s="48"/>
      <c r="K110" s="48"/>
      <c r="L110" s="48"/>
      <c r="M110" s="48"/>
      <c r="N110" s="48"/>
      <c r="O110" s="48"/>
      <c r="P110" s="48"/>
      <c r="Q110" s="48"/>
      <c r="R110" s="48"/>
      <c r="S110" s="48"/>
      <c r="T110" s="48"/>
      <c r="U110" s="48"/>
      <c r="V110" s="98" t="s">
        <v>123</v>
      </c>
      <c r="W110" s="49">
        <v>3.0000000000000001E-3</v>
      </c>
      <c r="X110" s="37"/>
      <c r="Y110" s="56"/>
      <c r="Z110" s="56"/>
      <c r="AA110" s="33"/>
      <c r="AB110" s="54">
        <f t="shared" ca="1" si="5"/>
        <v>0</v>
      </c>
    </row>
    <row r="111" spans="1:28" ht="30" customHeight="1" x14ac:dyDescent="0.2">
      <c r="A111" s="98" t="s">
        <v>50</v>
      </c>
      <c r="B111" s="99" t="s">
        <v>203</v>
      </c>
      <c r="C111" s="51" t="s">
        <v>141</v>
      </c>
      <c r="D111" s="37" t="s">
        <v>96</v>
      </c>
      <c r="E111" s="98" t="s">
        <v>165</v>
      </c>
      <c r="F111" s="100" t="s">
        <v>160</v>
      </c>
      <c r="G111" s="36" t="str">
        <f t="shared" si="4"/>
        <v>Director de Gestión Corporativa y CID</v>
      </c>
      <c r="H111" s="93">
        <v>44298</v>
      </c>
      <c r="I111" s="93">
        <v>44330</v>
      </c>
      <c r="J111" s="48"/>
      <c r="K111" s="48"/>
      <c r="L111" s="48"/>
      <c r="M111" s="48"/>
      <c r="N111" s="48"/>
      <c r="O111" s="48"/>
      <c r="P111" s="48"/>
      <c r="Q111" s="48"/>
      <c r="R111" s="48"/>
      <c r="S111" s="48"/>
      <c r="T111" s="48"/>
      <c r="U111" s="48"/>
      <c r="V111" s="98" t="s">
        <v>123</v>
      </c>
      <c r="W111" s="49">
        <v>5.0000000000000001E-3</v>
      </c>
      <c r="X111" s="37"/>
      <c r="Y111" s="56"/>
      <c r="Z111" s="56"/>
      <c r="AA111" s="33"/>
      <c r="AB111" s="54">
        <f t="shared" ca="1" si="5"/>
        <v>0</v>
      </c>
    </row>
    <row r="112" spans="1:28" ht="30" customHeight="1" x14ac:dyDescent="0.2">
      <c r="A112" s="98" t="s">
        <v>44</v>
      </c>
      <c r="B112" s="99" t="s">
        <v>94</v>
      </c>
      <c r="C112" s="98" t="s">
        <v>87</v>
      </c>
      <c r="D112" s="98" t="s">
        <v>96</v>
      </c>
      <c r="E112" s="98" t="s">
        <v>165</v>
      </c>
      <c r="F112" s="100" t="s">
        <v>159</v>
      </c>
      <c r="G112" s="36" t="str">
        <f t="shared" si="4"/>
        <v>Subdirector Administrativo</v>
      </c>
      <c r="H112" s="93">
        <v>44299</v>
      </c>
      <c r="I112" s="93">
        <v>44329</v>
      </c>
      <c r="J112" s="48"/>
      <c r="K112" s="48"/>
      <c r="L112" s="48"/>
      <c r="M112" s="48"/>
      <c r="N112" s="48"/>
      <c r="O112" s="48"/>
      <c r="P112" s="48"/>
      <c r="Q112" s="48"/>
      <c r="R112" s="48"/>
      <c r="S112" s="48"/>
      <c r="T112" s="48"/>
      <c r="U112" s="48"/>
      <c r="V112" s="33" t="s">
        <v>123</v>
      </c>
      <c r="W112" s="49">
        <v>0.01</v>
      </c>
      <c r="X112" s="37"/>
      <c r="Y112" s="99"/>
      <c r="Z112" s="56"/>
      <c r="AA112" s="33"/>
      <c r="AB112" s="54">
        <f t="shared" ca="1" si="5"/>
        <v>0</v>
      </c>
    </row>
    <row r="113" spans="1:28" ht="30" customHeight="1" x14ac:dyDescent="0.2">
      <c r="A113" s="98" t="s">
        <v>47</v>
      </c>
      <c r="B113" s="102" t="s">
        <v>253</v>
      </c>
      <c r="C113" s="98" t="s">
        <v>98</v>
      </c>
      <c r="D113" s="98" t="s">
        <v>98</v>
      </c>
      <c r="E113" s="98" t="s">
        <v>165</v>
      </c>
      <c r="F113" s="100" t="s">
        <v>223</v>
      </c>
      <c r="G113" s="36" t="str">
        <f t="shared" si="4"/>
        <v>Líderes de Cada Proceso</v>
      </c>
      <c r="H113" s="93">
        <v>44302</v>
      </c>
      <c r="I113" s="93">
        <v>44316</v>
      </c>
      <c r="J113" s="48"/>
      <c r="K113" s="48"/>
      <c r="L113" s="48"/>
      <c r="M113" s="48"/>
      <c r="N113" s="48"/>
      <c r="O113" s="48"/>
      <c r="P113" s="48"/>
      <c r="Q113" s="48"/>
      <c r="R113" s="48"/>
      <c r="S113" s="48"/>
      <c r="T113" s="48"/>
      <c r="U113" s="48"/>
      <c r="V113" s="33" t="s">
        <v>202</v>
      </c>
      <c r="W113" s="38">
        <v>1.9E-2</v>
      </c>
      <c r="X113" s="37"/>
      <c r="Y113" s="56"/>
      <c r="Z113" s="56"/>
      <c r="AA113" s="33"/>
      <c r="AB113" s="54">
        <f t="shared" ca="1" si="5"/>
        <v>0</v>
      </c>
    </row>
    <row r="114" spans="1:28" ht="30" customHeight="1" x14ac:dyDescent="0.2">
      <c r="A114" s="98" t="s">
        <v>51</v>
      </c>
      <c r="B114" s="99" t="s">
        <v>300</v>
      </c>
      <c r="C114" s="98" t="s">
        <v>98</v>
      </c>
      <c r="D114" s="98" t="s">
        <v>98</v>
      </c>
      <c r="E114" s="98" t="s">
        <v>165</v>
      </c>
      <c r="F114" s="100" t="s">
        <v>223</v>
      </c>
      <c r="G114" s="36" t="str">
        <f t="shared" si="4"/>
        <v>Líderes de Cada Proceso</v>
      </c>
      <c r="H114" s="93">
        <v>44312</v>
      </c>
      <c r="I114" s="93">
        <v>44330</v>
      </c>
      <c r="J114" s="48"/>
      <c r="K114" s="48"/>
      <c r="L114" s="48"/>
      <c r="M114" s="48"/>
      <c r="N114" s="48"/>
      <c r="O114" s="48"/>
      <c r="P114" s="48"/>
      <c r="Q114" s="48"/>
      <c r="R114" s="48"/>
      <c r="S114" s="48"/>
      <c r="T114" s="48"/>
      <c r="U114" s="48"/>
      <c r="V114" s="98" t="s">
        <v>123</v>
      </c>
      <c r="W114" s="49">
        <v>1.6E-2</v>
      </c>
      <c r="X114" s="37"/>
      <c r="Y114" s="99"/>
      <c r="Z114" s="56"/>
      <c r="AA114" s="33"/>
      <c r="AB114" s="54">
        <f t="shared" ca="1" si="5"/>
        <v>0</v>
      </c>
    </row>
    <row r="115" spans="1:28" ht="30" customHeight="1" x14ac:dyDescent="0.2">
      <c r="A115" s="98" t="s">
        <v>51</v>
      </c>
      <c r="B115" s="34" t="s">
        <v>301</v>
      </c>
      <c r="C115" s="98" t="s">
        <v>98</v>
      </c>
      <c r="D115" s="98" t="s">
        <v>98</v>
      </c>
      <c r="E115" s="98" t="s">
        <v>165</v>
      </c>
      <c r="F115" s="100" t="s">
        <v>223</v>
      </c>
      <c r="G115" s="36" t="str">
        <f t="shared" ref="G115:G146" si="6">IF(LEN(C115)&gt;0,VLOOKUP(C115,PROCESO2,3,0),"")</f>
        <v>Líderes de Cada Proceso</v>
      </c>
      <c r="H115" s="93">
        <v>44312</v>
      </c>
      <c r="I115" s="93">
        <v>44330</v>
      </c>
      <c r="J115" s="48"/>
      <c r="K115" s="48"/>
      <c r="L115" s="48"/>
      <c r="M115" s="48"/>
      <c r="N115" s="48"/>
      <c r="O115" s="48"/>
      <c r="P115" s="48"/>
      <c r="Q115" s="48"/>
      <c r="R115" s="48"/>
      <c r="S115" s="48"/>
      <c r="T115" s="48"/>
      <c r="U115" s="48"/>
      <c r="V115" s="98" t="s">
        <v>123</v>
      </c>
      <c r="W115" s="49">
        <v>1.6E-2</v>
      </c>
      <c r="X115" s="37"/>
      <c r="Y115" s="99"/>
      <c r="Z115" s="56"/>
      <c r="AA115" s="33"/>
      <c r="AB115" s="54">
        <f t="shared" ref="AB115:AB146" ca="1" si="7">IF(ISERROR(VLOOKUP(AA115,INDIRECT(VLOOKUP(A115,ACTA,2,0)&amp;"A"),2,0))=TRUE,0,W115*(VLOOKUP(AA115,INDIRECT(VLOOKUP(A115,ACTA,2,0)&amp;"A"),2,0)))</f>
        <v>0</v>
      </c>
    </row>
    <row r="116" spans="1:28" ht="30" customHeight="1" x14ac:dyDescent="0.2">
      <c r="A116" s="98" t="s">
        <v>45</v>
      </c>
      <c r="B116" s="99" t="s">
        <v>238</v>
      </c>
      <c r="C116" s="98" t="s">
        <v>90</v>
      </c>
      <c r="D116" s="98" t="s">
        <v>97</v>
      </c>
      <c r="E116" s="98" t="s">
        <v>165</v>
      </c>
      <c r="F116" s="101" t="s">
        <v>210</v>
      </c>
      <c r="G116" s="36" t="str">
        <f t="shared" si="6"/>
        <v>Asesor de Control Interno</v>
      </c>
      <c r="H116" s="93">
        <v>44314</v>
      </c>
      <c r="I116" s="93">
        <v>44320</v>
      </c>
      <c r="J116" s="48"/>
      <c r="K116" s="48"/>
      <c r="L116" s="48"/>
      <c r="M116" s="48"/>
      <c r="N116" s="48"/>
      <c r="O116" s="48"/>
      <c r="P116" s="48"/>
      <c r="Q116" s="48"/>
      <c r="R116" s="48"/>
      <c r="S116" s="48"/>
      <c r="T116" s="48"/>
      <c r="U116" s="48"/>
      <c r="V116" s="98" t="s">
        <v>202</v>
      </c>
      <c r="W116" s="49">
        <v>3.0000000000000001E-3</v>
      </c>
      <c r="X116" s="37"/>
      <c r="Y116" s="99"/>
      <c r="Z116" s="56"/>
      <c r="AA116" s="33"/>
      <c r="AB116" s="54">
        <f t="shared" ca="1" si="7"/>
        <v>0</v>
      </c>
    </row>
    <row r="117" spans="1:28" ht="30" customHeight="1" x14ac:dyDescent="0.2">
      <c r="A117" s="98" t="s">
        <v>46</v>
      </c>
      <c r="B117" s="92" t="s">
        <v>258</v>
      </c>
      <c r="C117" s="98" t="s">
        <v>82</v>
      </c>
      <c r="D117" s="98" t="s">
        <v>100</v>
      </c>
      <c r="E117" s="98" t="s">
        <v>165</v>
      </c>
      <c r="F117" s="101" t="s">
        <v>210</v>
      </c>
      <c r="G117" s="36" t="str">
        <f t="shared" si="6"/>
        <v>Director de Mejoramiento de Barrios</v>
      </c>
      <c r="H117" s="93">
        <v>44315</v>
      </c>
      <c r="I117" s="93">
        <v>44320</v>
      </c>
      <c r="J117" s="48"/>
      <c r="K117" s="48"/>
      <c r="L117" s="48"/>
      <c r="M117" s="48"/>
      <c r="N117" s="48"/>
      <c r="O117" s="48"/>
      <c r="P117" s="48"/>
      <c r="Q117" s="48"/>
      <c r="R117" s="48"/>
      <c r="S117" s="48"/>
      <c r="T117" s="48"/>
      <c r="U117" s="48"/>
      <c r="V117" s="96" t="s">
        <v>261</v>
      </c>
      <c r="W117" s="49">
        <v>1E-3</v>
      </c>
      <c r="X117" s="37"/>
      <c r="Y117" s="56"/>
      <c r="Z117" s="56"/>
      <c r="AA117" s="33"/>
      <c r="AB117" s="54">
        <f t="shared" ca="1" si="7"/>
        <v>0</v>
      </c>
    </row>
    <row r="118" spans="1:28" ht="30" customHeight="1" x14ac:dyDescent="0.2">
      <c r="A118" s="98" t="s">
        <v>45</v>
      </c>
      <c r="B118" s="99" t="s">
        <v>114</v>
      </c>
      <c r="C118" s="98" t="s">
        <v>90</v>
      </c>
      <c r="D118" s="98" t="s">
        <v>97</v>
      </c>
      <c r="E118" s="98" t="s">
        <v>165</v>
      </c>
      <c r="F118" s="101" t="s">
        <v>210</v>
      </c>
      <c r="G118" s="36" t="str">
        <f t="shared" si="6"/>
        <v>Asesor de Control Interno</v>
      </c>
      <c r="H118" s="93">
        <v>44319</v>
      </c>
      <c r="I118" s="93">
        <v>44322</v>
      </c>
      <c r="J118" s="48"/>
      <c r="K118" s="48"/>
      <c r="L118" s="48"/>
      <c r="M118" s="48"/>
      <c r="N118" s="48"/>
      <c r="O118" s="48"/>
      <c r="P118" s="48"/>
      <c r="Q118" s="48"/>
      <c r="R118" s="48"/>
      <c r="S118" s="48"/>
      <c r="T118" s="48"/>
      <c r="U118" s="48"/>
      <c r="V118" s="98" t="s">
        <v>189</v>
      </c>
      <c r="W118" s="49">
        <v>3.0000000000000001E-3</v>
      </c>
      <c r="X118" s="37"/>
      <c r="Y118" s="99"/>
      <c r="Z118" s="56"/>
      <c r="AA118" s="33"/>
      <c r="AB118" s="54">
        <f t="shared" ca="1" si="7"/>
        <v>0</v>
      </c>
    </row>
    <row r="119" spans="1:28" ht="30" customHeight="1" x14ac:dyDescent="0.2">
      <c r="A119" s="98" t="s">
        <v>46</v>
      </c>
      <c r="B119" s="34" t="s">
        <v>93</v>
      </c>
      <c r="C119" s="98" t="s">
        <v>89</v>
      </c>
      <c r="D119" s="98" t="s">
        <v>96</v>
      </c>
      <c r="E119" s="98" t="s">
        <v>165</v>
      </c>
      <c r="F119" s="100" t="s">
        <v>211</v>
      </c>
      <c r="G119" s="36" t="str">
        <f t="shared" si="6"/>
        <v>Subdirector Financiero</v>
      </c>
      <c r="H119" s="93">
        <v>44319</v>
      </c>
      <c r="I119" s="93">
        <v>44327</v>
      </c>
      <c r="J119" s="48"/>
      <c r="K119" s="48"/>
      <c r="L119" s="48"/>
      <c r="M119" s="48"/>
      <c r="N119" s="48"/>
      <c r="O119" s="48"/>
      <c r="P119" s="48"/>
      <c r="Q119" s="48"/>
      <c r="R119" s="48"/>
      <c r="S119" s="48"/>
      <c r="T119" s="48"/>
      <c r="U119" s="48"/>
      <c r="V119" s="98" t="s">
        <v>277</v>
      </c>
      <c r="W119" s="49">
        <v>1E-3</v>
      </c>
      <c r="X119" s="37"/>
      <c r="Y119" s="56"/>
      <c r="Z119" s="56"/>
      <c r="AA119" s="33"/>
      <c r="AB119" s="54">
        <f t="shared" ca="1" si="7"/>
        <v>0</v>
      </c>
    </row>
    <row r="120" spans="1:28" ht="30" customHeight="1" x14ac:dyDescent="0.2">
      <c r="A120" s="98" t="s">
        <v>44</v>
      </c>
      <c r="B120" s="99" t="s">
        <v>92</v>
      </c>
      <c r="C120" s="98" t="s">
        <v>89</v>
      </c>
      <c r="D120" s="98" t="s">
        <v>96</v>
      </c>
      <c r="E120" s="98" t="s">
        <v>165</v>
      </c>
      <c r="F120" s="100" t="s">
        <v>190</v>
      </c>
      <c r="G120" s="36" t="str">
        <f t="shared" si="6"/>
        <v>Subdirector Financiero</v>
      </c>
      <c r="H120" s="93">
        <v>44319</v>
      </c>
      <c r="I120" s="93">
        <v>44327</v>
      </c>
      <c r="J120" s="48"/>
      <c r="K120" s="48"/>
      <c r="L120" s="48"/>
      <c r="M120" s="48"/>
      <c r="N120" s="48"/>
      <c r="O120" s="48"/>
      <c r="P120" s="48"/>
      <c r="Q120" s="48"/>
      <c r="R120" s="48"/>
      <c r="S120" s="48"/>
      <c r="T120" s="48"/>
      <c r="U120" s="48"/>
      <c r="V120" s="98" t="s">
        <v>123</v>
      </c>
      <c r="W120" s="49">
        <v>1E-3</v>
      </c>
      <c r="X120" s="37"/>
      <c r="Y120" s="99"/>
      <c r="Z120" s="99"/>
      <c r="AA120" s="33"/>
      <c r="AB120" s="54">
        <f t="shared" ca="1" si="7"/>
        <v>0</v>
      </c>
    </row>
    <row r="121" spans="1:28" ht="30" customHeight="1" x14ac:dyDescent="0.2">
      <c r="A121" s="98" t="s">
        <v>50</v>
      </c>
      <c r="B121" s="99" t="s">
        <v>285</v>
      </c>
      <c r="C121" s="98" t="s">
        <v>82</v>
      </c>
      <c r="D121" s="98" t="s">
        <v>100</v>
      </c>
      <c r="E121" s="98" t="s">
        <v>165</v>
      </c>
      <c r="F121" s="101" t="s">
        <v>211</v>
      </c>
      <c r="G121" s="36" t="str">
        <f t="shared" si="6"/>
        <v>Director de Mejoramiento de Barrios</v>
      </c>
      <c r="H121" s="93">
        <v>44319</v>
      </c>
      <c r="I121" s="93">
        <v>44377</v>
      </c>
      <c r="J121" s="48"/>
      <c r="K121" s="48"/>
      <c r="L121" s="48"/>
      <c r="M121" s="48"/>
      <c r="N121" s="48"/>
      <c r="O121" s="48"/>
      <c r="P121" s="48"/>
      <c r="Q121" s="48"/>
      <c r="R121" s="48"/>
      <c r="S121" s="48"/>
      <c r="T121" s="48"/>
      <c r="U121" s="48"/>
      <c r="V121" s="98" t="s">
        <v>123</v>
      </c>
      <c r="W121" s="49">
        <v>5.0000000000000001E-3</v>
      </c>
      <c r="X121" s="37"/>
      <c r="Y121" s="60"/>
      <c r="Z121" s="56"/>
      <c r="AA121" s="33"/>
      <c r="AB121" s="54">
        <f t="shared" ca="1" si="7"/>
        <v>0</v>
      </c>
    </row>
    <row r="122" spans="1:28" ht="30" customHeight="1" x14ac:dyDescent="0.2">
      <c r="A122" s="98" t="s">
        <v>50</v>
      </c>
      <c r="B122" s="99" t="s">
        <v>263</v>
      </c>
      <c r="C122" s="98" t="s">
        <v>89</v>
      </c>
      <c r="D122" s="98" t="s">
        <v>96</v>
      </c>
      <c r="E122" s="98" t="s">
        <v>165</v>
      </c>
      <c r="F122" s="100" t="s">
        <v>211</v>
      </c>
      <c r="G122" s="36" t="str">
        <f t="shared" si="6"/>
        <v>Subdirector Financiero</v>
      </c>
      <c r="H122" s="93">
        <v>44319</v>
      </c>
      <c r="I122" s="93">
        <v>44377</v>
      </c>
      <c r="J122" s="48"/>
      <c r="K122" s="48"/>
      <c r="L122" s="48"/>
      <c r="M122" s="48"/>
      <c r="N122" s="48"/>
      <c r="O122" s="48"/>
      <c r="P122" s="48"/>
      <c r="Q122" s="48"/>
      <c r="R122" s="48"/>
      <c r="S122" s="48"/>
      <c r="T122" s="48"/>
      <c r="U122" s="48"/>
      <c r="V122" s="98" t="s">
        <v>123</v>
      </c>
      <c r="W122" s="49">
        <v>2.5000000000000001E-3</v>
      </c>
      <c r="X122" s="37"/>
      <c r="Y122" s="56"/>
      <c r="Z122" s="56"/>
      <c r="AA122" s="33"/>
      <c r="AB122" s="54">
        <f t="shared" ca="1" si="7"/>
        <v>0</v>
      </c>
    </row>
    <row r="123" spans="1:28" ht="30" customHeight="1" x14ac:dyDescent="0.2">
      <c r="A123" s="98" t="s">
        <v>50</v>
      </c>
      <c r="B123" s="99" t="s">
        <v>263</v>
      </c>
      <c r="C123" s="98" t="s">
        <v>81</v>
      </c>
      <c r="D123" s="98" t="s">
        <v>100</v>
      </c>
      <c r="E123" s="98" t="s">
        <v>165</v>
      </c>
      <c r="F123" s="100" t="s">
        <v>211</v>
      </c>
      <c r="G123" s="36" t="str">
        <f t="shared" si="6"/>
        <v>Director de Urbanizaciones y Titulación</v>
      </c>
      <c r="H123" s="93">
        <v>44319</v>
      </c>
      <c r="I123" s="93">
        <v>44377</v>
      </c>
      <c r="J123" s="48"/>
      <c r="K123" s="48"/>
      <c r="L123" s="48"/>
      <c r="M123" s="48"/>
      <c r="N123" s="48"/>
      <c r="O123" s="48"/>
      <c r="P123" s="48"/>
      <c r="Q123" s="48"/>
      <c r="R123" s="48"/>
      <c r="S123" s="48"/>
      <c r="T123" s="48"/>
      <c r="U123" s="48"/>
      <c r="V123" s="98" t="s">
        <v>123</v>
      </c>
      <c r="W123" s="49">
        <v>2.5000000000000001E-3</v>
      </c>
      <c r="X123" s="37"/>
      <c r="Y123" s="60"/>
      <c r="Z123" s="56"/>
      <c r="AA123" s="33"/>
      <c r="AB123" s="54">
        <f t="shared" ca="1" si="7"/>
        <v>0</v>
      </c>
    </row>
    <row r="124" spans="1:28" ht="30" customHeight="1" x14ac:dyDescent="0.2">
      <c r="A124" s="98" t="s">
        <v>51</v>
      </c>
      <c r="B124" s="34" t="s">
        <v>230</v>
      </c>
      <c r="C124" s="98" t="s">
        <v>98</v>
      </c>
      <c r="D124" s="98" t="s">
        <v>98</v>
      </c>
      <c r="E124" s="98" t="s">
        <v>165</v>
      </c>
      <c r="F124" s="101" t="s">
        <v>210</v>
      </c>
      <c r="G124" s="36" t="str">
        <f t="shared" si="6"/>
        <v>Líderes de Cada Proceso</v>
      </c>
      <c r="H124" s="93">
        <v>44327</v>
      </c>
      <c r="I124" s="93">
        <v>44331</v>
      </c>
      <c r="J124" s="48"/>
      <c r="K124" s="48"/>
      <c r="L124" s="48"/>
      <c r="M124" s="48"/>
      <c r="N124" s="48"/>
      <c r="O124" s="48"/>
      <c r="P124" s="48"/>
      <c r="Q124" s="48"/>
      <c r="R124" s="48"/>
      <c r="S124" s="48"/>
      <c r="T124" s="48"/>
      <c r="U124" s="48"/>
      <c r="V124" s="33" t="s">
        <v>189</v>
      </c>
      <c r="W124" s="38">
        <v>5.0000000000000001E-3</v>
      </c>
      <c r="X124" s="37"/>
      <c r="Y124" s="99"/>
      <c r="Z124" s="56"/>
      <c r="AA124" s="33"/>
      <c r="AB124" s="54">
        <f t="shared" ca="1" si="7"/>
        <v>0</v>
      </c>
    </row>
    <row r="125" spans="1:28" ht="30" customHeight="1" x14ac:dyDescent="0.2">
      <c r="A125" s="98" t="s">
        <v>50</v>
      </c>
      <c r="B125" s="34" t="s">
        <v>284</v>
      </c>
      <c r="C125" s="98" t="s">
        <v>140</v>
      </c>
      <c r="D125" s="98" t="s">
        <v>100</v>
      </c>
      <c r="E125" s="98" t="s">
        <v>165</v>
      </c>
      <c r="F125" s="101" t="s">
        <v>159</v>
      </c>
      <c r="G125" s="36" t="str">
        <f t="shared" si="6"/>
        <v>Director de Gestión Corporativa y CID</v>
      </c>
      <c r="H125" s="93">
        <v>44330</v>
      </c>
      <c r="I125" s="93">
        <v>44362</v>
      </c>
      <c r="J125" s="48"/>
      <c r="K125" s="48"/>
      <c r="L125" s="48"/>
      <c r="M125" s="48"/>
      <c r="N125" s="48"/>
      <c r="O125" s="48"/>
      <c r="P125" s="48"/>
      <c r="Q125" s="48"/>
      <c r="R125" s="48"/>
      <c r="S125" s="48"/>
      <c r="T125" s="48"/>
      <c r="U125" s="48"/>
      <c r="V125" s="98" t="s">
        <v>123</v>
      </c>
      <c r="W125" s="49">
        <v>5.0000000000000001E-3</v>
      </c>
      <c r="X125" s="37"/>
      <c r="Y125" s="60"/>
      <c r="Z125" s="56"/>
      <c r="AA125" s="33"/>
      <c r="AB125" s="54">
        <f t="shared" ca="1" si="7"/>
        <v>0</v>
      </c>
    </row>
    <row r="126" spans="1:28" ht="30" customHeight="1" x14ac:dyDescent="0.2">
      <c r="A126" s="98" t="s">
        <v>50</v>
      </c>
      <c r="B126" s="99" t="s">
        <v>294</v>
      </c>
      <c r="C126" s="98" t="s">
        <v>82</v>
      </c>
      <c r="D126" s="98" t="s">
        <v>100</v>
      </c>
      <c r="E126" s="98" t="s">
        <v>165</v>
      </c>
      <c r="F126" s="101" t="s">
        <v>159</v>
      </c>
      <c r="G126" s="36" t="str">
        <f t="shared" si="6"/>
        <v>Director de Mejoramiento de Barrios</v>
      </c>
      <c r="H126" s="93">
        <v>44330</v>
      </c>
      <c r="I126" s="93">
        <v>44362</v>
      </c>
      <c r="J126" s="48"/>
      <c r="K126" s="48"/>
      <c r="L126" s="48"/>
      <c r="M126" s="48"/>
      <c r="N126" s="48"/>
      <c r="O126" s="48"/>
      <c r="P126" s="48"/>
      <c r="Q126" s="48"/>
      <c r="R126" s="48"/>
      <c r="S126" s="48"/>
      <c r="T126" s="48"/>
      <c r="U126" s="48"/>
      <c r="V126" s="98" t="s">
        <v>123</v>
      </c>
      <c r="W126" s="49">
        <v>5.0000000000000001E-3</v>
      </c>
      <c r="X126" s="37"/>
      <c r="Y126" s="60"/>
      <c r="Z126" s="56"/>
      <c r="AA126" s="33"/>
      <c r="AB126" s="54">
        <f t="shared" ca="1" si="7"/>
        <v>0</v>
      </c>
    </row>
    <row r="127" spans="1:28" ht="30" customHeight="1" x14ac:dyDescent="0.2">
      <c r="A127" s="98" t="s">
        <v>50</v>
      </c>
      <c r="B127" s="99" t="s">
        <v>283</v>
      </c>
      <c r="C127" s="98" t="s">
        <v>81</v>
      </c>
      <c r="D127" s="98" t="s">
        <v>100</v>
      </c>
      <c r="E127" s="98" t="s">
        <v>165</v>
      </c>
      <c r="F127" s="100" t="s">
        <v>223</v>
      </c>
      <c r="G127" s="36" t="str">
        <f t="shared" si="6"/>
        <v>Director de Urbanizaciones y Titulación</v>
      </c>
      <c r="H127" s="93">
        <v>44334</v>
      </c>
      <c r="I127" s="93">
        <v>44358</v>
      </c>
      <c r="J127" s="48"/>
      <c r="K127" s="48"/>
      <c r="L127" s="48"/>
      <c r="M127" s="48"/>
      <c r="N127" s="48"/>
      <c r="O127" s="48"/>
      <c r="P127" s="48"/>
      <c r="Q127" s="48"/>
      <c r="R127" s="48"/>
      <c r="S127" s="48"/>
      <c r="T127" s="48"/>
      <c r="U127" s="48"/>
      <c r="V127" s="98" t="s">
        <v>123</v>
      </c>
      <c r="W127" s="49">
        <v>5.0000000000000001E-3</v>
      </c>
      <c r="X127" s="37"/>
      <c r="Y127" s="56"/>
      <c r="Z127" s="56"/>
      <c r="AA127" s="33"/>
      <c r="AB127" s="54">
        <f t="shared" ca="1" si="7"/>
        <v>0</v>
      </c>
    </row>
    <row r="128" spans="1:28" ht="30" customHeight="1" x14ac:dyDescent="0.2">
      <c r="A128" s="98" t="s">
        <v>50</v>
      </c>
      <c r="B128" s="99" t="s">
        <v>270</v>
      </c>
      <c r="C128" s="51" t="s">
        <v>141</v>
      </c>
      <c r="D128" s="37" t="s">
        <v>96</v>
      </c>
      <c r="E128" s="98" t="s">
        <v>165</v>
      </c>
      <c r="F128" s="100" t="s">
        <v>160</v>
      </c>
      <c r="G128" s="36" t="str">
        <f t="shared" si="6"/>
        <v>Director de Gestión Corporativa y CID</v>
      </c>
      <c r="H128" s="93">
        <v>44334</v>
      </c>
      <c r="I128" s="93">
        <v>44370</v>
      </c>
      <c r="J128" s="48"/>
      <c r="K128" s="48"/>
      <c r="L128" s="48"/>
      <c r="M128" s="48"/>
      <c r="N128" s="48"/>
      <c r="O128" s="48"/>
      <c r="P128" s="48"/>
      <c r="Q128" s="48"/>
      <c r="R128" s="48"/>
      <c r="S128" s="48"/>
      <c r="T128" s="48"/>
      <c r="U128" s="48"/>
      <c r="V128" s="98" t="s">
        <v>123</v>
      </c>
      <c r="W128" s="49">
        <v>5.0000000000000001E-3</v>
      </c>
      <c r="X128" s="37"/>
      <c r="Y128" s="56"/>
      <c r="Z128" s="56"/>
      <c r="AA128" s="33"/>
      <c r="AB128" s="54">
        <f t="shared" ca="1" si="7"/>
        <v>0</v>
      </c>
    </row>
    <row r="129" spans="1:133" ht="30" customHeight="1" x14ac:dyDescent="0.2">
      <c r="A129" s="98" t="s">
        <v>45</v>
      </c>
      <c r="B129" s="34" t="s">
        <v>124</v>
      </c>
      <c r="C129" s="98" t="s">
        <v>98</v>
      </c>
      <c r="D129" s="98" t="s">
        <v>98</v>
      </c>
      <c r="E129" s="98" t="s">
        <v>165</v>
      </c>
      <c r="F129" s="100" t="s">
        <v>223</v>
      </c>
      <c r="G129" s="36" t="str">
        <f t="shared" si="6"/>
        <v>Líderes de Cada Proceso</v>
      </c>
      <c r="H129" s="93">
        <v>44334</v>
      </c>
      <c r="I129" s="93">
        <v>44469</v>
      </c>
      <c r="J129" s="48"/>
      <c r="K129" s="48"/>
      <c r="L129" s="48"/>
      <c r="M129" s="48"/>
      <c r="N129" s="48"/>
      <c r="O129" s="48"/>
      <c r="P129" s="48"/>
      <c r="Q129" s="48"/>
      <c r="R129" s="48"/>
      <c r="S129" s="48"/>
      <c r="T129" s="48"/>
      <c r="U129" s="48"/>
      <c r="V129" s="98" t="s">
        <v>280</v>
      </c>
      <c r="W129" s="49">
        <v>1.2E-2</v>
      </c>
      <c r="X129" s="37"/>
      <c r="Y129" s="56"/>
      <c r="Z129" s="56"/>
      <c r="AA129" s="33"/>
      <c r="AB129" s="54">
        <f t="shared" ca="1" si="7"/>
        <v>0</v>
      </c>
    </row>
    <row r="130" spans="1:133" ht="30" customHeight="1" x14ac:dyDescent="0.2">
      <c r="A130" s="98" t="s">
        <v>45</v>
      </c>
      <c r="B130" s="99" t="s">
        <v>238</v>
      </c>
      <c r="C130" s="98" t="s">
        <v>90</v>
      </c>
      <c r="D130" s="98" t="s">
        <v>97</v>
      </c>
      <c r="E130" s="98" t="s">
        <v>165</v>
      </c>
      <c r="F130" s="101" t="s">
        <v>210</v>
      </c>
      <c r="G130" s="36" t="str">
        <f t="shared" si="6"/>
        <v>Asesor de Control Interno</v>
      </c>
      <c r="H130" s="93">
        <v>44342</v>
      </c>
      <c r="I130" s="93">
        <v>44349</v>
      </c>
      <c r="J130" s="48"/>
      <c r="K130" s="48"/>
      <c r="L130" s="48"/>
      <c r="M130" s="48"/>
      <c r="N130" s="48"/>
      <c r="O130" s="48"/>
      <c r="P130" s="48"/>
      <c r="Q130" s="48"/>
      <c r="R130" s="48"/>
      <c r="S130" s="48"/>
      <c r="T130" s="48"/>
      <c r="U130" s="48"/>
      <c r="V130" s="33" t="s">
        <v>202</v>
      </c>
      <c r="W130" s="49">
        <v>3.0000000000000001E-3</v>
      </c>
      <c r="X130" s="37"/>
      <c r="Y130" s="99"/>
      <c r="Z130" s="56"/>
      <c r="AA130" s="33"/>
      <c r="AB130" s="54">
        <f t="shared" ca="1" si="7"/>
        <v>0</v>
      </c>
    </row>
    <row r="131" spans="1:133" ht="30" customHeight="1" x14ac:dyDescent="0.2">
      <c r="A131" s="98" t="s">
        <v>46</v>
      </c>
      <c r="B131" s="92" t="s">
        <v>258</v>
      </c>
      <c r="C131" s="98" t="s">
        <v>82</v>
      </c>
      <c r="D131" s="98" t="s">
        <v>100</v>
      </c>
      <c r="E131" s="98" t="s">
        <v>165</v>
      </c>
      <c r="F131" s="101" t="s">
        <v>210</v>
      </c>
      <c r="G131" s="36" t="str">
        <f t="shared" si="6"/>
        <v>Director de Mejoramiento de Barrios</v>
      </c>
      <c r="H131" s="93">
        <v>44344</v>
      </c>
      <c r="I131" s="93">
        <v>44349</v>
      </c>
      <c r="J131" s="48"/>
      <c r="K131" s="48"/>
      <c r="L131" s="48"/>
      <c r="M131" s="48"/>
      <c r="N131" s="48"/>
      <c r="O131" s="48"/>
      <c r="P131" s="48"/>
      <c r="Q131" s="48"/>
      <c r="R131" s="48"/>
      <c r="S131" s="48"/>
      <c r="T131" s="48"/>
      <c r="U131" s="48"/>
      <c r="V131" s="96" t="s">
        <v>261</v>
      </c>
      <c r="W131" s="49">
        <v>1E-3</v>
      </c>
      <c r="X131" s="37"/>
      <c r="Y131" s="56"/>
      <c r="Z131" s="56"/>
      <c r="AA131" s="33"/>
      <c r="AB131" s="54">
        <f t="shared" ca="1" si="7"/>
        <v>0</v>
      </c>
    </row>
    <row r="132" spans="1:133" ht="30" customHeight="1" x14ac:dyDescent="0.2">
      <c r="A132" s="98" t="s">
        <v>45</v>
      </c>
      <c r="B132" s="34" t="s">
        <v>114</v>
      </c>
      <c r="C132" s="98" t="s">
        <v>90</v>
      </c>
      <c r="D132" s="98" t="s">
        <v>97</v>
      </c>
      <c r="E132" s="98" t="s">
        <v>165</v>
      </c>
      <c r="F132" s="101" t="s">
        <v>210</v>
      </c>
      <c r="G132" s="36" t="str">
        <f t="shared" si="6"/>
        <v>Asesor de Control Interno</v>
      </c>
      <c r="H132" s="93">
        <v>44348</v>
      </c>
      <c r="I132" s="93">
        <v>44351</v>
      </c>
      <c r="J132" s="48"/>
      <c r="K132" s="48"/>
      <c r="L132" s="48"/>
      <c r="M132" s="48"/>
      <c r="N132" s="48"/>
      <c r="O132" s="48"/>
      <c r="P132" s="48"/>
      <c r="Q132" s="48"/>
      <c r="R132" s="48"/>
      <c r="S132" s="48"/>
      <c r="T132" s="48"/>
      <c r="U132" s="48"/>
      <c r="V132" s="33" t="s">
        <v>189</v>
      </c>
      <c r="W132" s="49">
        <v>3.0000000000000001E-3</v>
      </c>
      <c r="X132" s="37"/>
      <c r="Y132" s="99"/>
      <c r="Z132" s="56"/>
      <c r="AA132" s="33"/>
      <c r="AB132" s="54">
        <f t="shared" ca="1" si="7"/>
        <v>0</v>
      </c>
    </row>
    <row r="133" spans="1:133" ht="30" customHeight="1" x14ac:dyDescent="0.2">
      <c r="A133" s="98" t="s">
        <v>46</v>
      </c>
      <c r="B133" s="99" t="s">
        <v>93</v>
      </c>
      <c r="C133" s="98" t="s">
        <v>141</v>
      </c>
      <c r="D133" s="98" t="s">
        <v>96</v>
      </c>
      <c r="E133" s="98" t="s">
        <v>165</v>
      </c>
      <c r="F133" s="100" t="s">
        <v>211</v>
      </c>
      <c r="G133" s="36" t="str">
        <f t="shared" si="6"/>
        <v>Director de Gestión Corporativa y CID</v>
      </c>
      <c r="H133" s="93">
        <v>44348</v>
      </c>
      <c r="I133" s="93">
        <v>44357</v>
      </c>
      <c r="J133" s="48"/>
      <c r="K133" s="48"/>
      <c r="L133" s="48"/>
      <c r="M133" s="48"/>
      <c r="N133" s="48"/>
      <c r="O133" s="48"/>
      <c r="P133" s="48"/>
      <c r="Q133" s="48"/>
      <c r="R133" s="48"/>
      <c r="S133" s="48"/>
      <c r="T133" s="48"/>
      <c r="U133" s="48"/>
      <c r="V133" s="98" t="s">
        <v>277</v>
      </c>
      <c r="W133" s="49">
        <v>1E-3</v>
      </c>
      <c r="X133" s="37"/>
      <c r="Y133" s="56"/>
      <c r="Z133" s="56"/>
      <c r="AA133" s="33"/>
      <c r="AB133" s="54">
        <f t="shared" ca="1" si="7"/>
        <v>0</v>
      </c>
    </row>
    <row r="134" spans="1:133" ht="30" customHeight="1" x14ac:dyDescent="0.2">
      <c r="A134" s="98" t="s">
        <v>45</v>
      </c>
      <c r="B134" s="99" t="s">
        <v>273</v>
      </c>
      <c r="C134" s="98" t="s">
        <v>90</v>
      </c>
      <c r="D134" s="98" t="s">
        <v>97</v>
      </c>
      <c r="E134" s="98" t="s">
        <v>165</v>
      </c>
      <c r="F134" s="100" t="s">
        <v>160</v>
      </c>
      <c r="G134" s="36" t="str">
        <f t="shared" si="6"/>
        <v>Asesor de Control Interno</v>
      </c>
      <c r="H134" s="93">
        <v>44348</v>
      </c>
      <c r="I134" s="93">
        <v>44439</v>
      </c>
      <c r="J134" s="48"/>
      <c r="K134" s="48"/>
      <c r="L134" s="48"/>
      <c r="M134" s="48"/>
      <c r="N134" s="48"/>
      <c r="O134" s="48"/>
      <c r="P134" s="48"/>
      <c r="Q134" s="48"/>
      <c r="R134" s="48"/>
      <c r="S134" s="48"/>
      <c r="T134" s="48"/>
      <c r="U134" s="48"/>
      <c r="V134" s="98" t="s">
        <v>281</v>
      </c>
      <c r="W134" s="49">
        <v>1.0999999999999999E-2</v>
      </c>
      <c r="X134" s="37"/>
      <c r="Y134" s="56"/>
      <c r="Z134" s="56"/>
      <c r="AA134" s="33"/>
      <c r="AB134" s="54">
        <f t="shared" ca="1" si="7"/>
        <v>0</v>
      </c>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c r="CW134" s="22"/>
      <c r="CX134" s="22"/>
      <c r="CY134" s="22"/>
      <c r="CZ134" s="22"/>
      <c r="DA134" s="22"/>
      <c r="DB134" s="22"/>
      <c r="DC134" s="22"/>
      <c r="DD134" s="22"/>
      <c r="DE134" s="22"/>
      <c r="DF134" s="22"/>
      <c r="DG134" s="22"/>
      <c r="DH134" s="22"/>
      <c r="DI134" s="22"/>
      <c r="DJ134" s="22"/>
      <c r="DK134" s="22"/>
      <c r="DL134" s="22"/>
      <c r="DM134" s="22"/>
      <c r="DN134" s="22"/>
      <c r="DO134" s="22"/>
      <c r="DP134" s="22"/>
      <c r="DQ134" s="22"/>
      <c r="DR134" s="22"/>
      <c r="DS134" s="22"/>
      <c r="DT134" s="22"/>
      <c r="DU134" s="22"/>
      <c r="DV134" s="22"/>
      <c r="DW134" s="22"/>
      <c r="DX134" s="22"/>
      <c r="DY134" s="22"/>
      <c r="DZ134" s="22"/>
      <c r="EA134" s="22"/>
      <c r="EB134" s="22"/>
      <c r="EC134" s="22"/>
    </row>
    <row r="135" spans="1:133" ht="30" customHeight="1" x14ac:dyDescent="0.2">
      <c r="A135" s="98" t="s">
        <v>44</v>
      </c>
      <c r="B135" s="99" t="s">
        <v>92</v>
      </c>
      <c r="C135" s="98" t="s">
        <v>89</v>
      </c>
      <c r="D135" s="98" t="s">
        <v>96</v>
      </c>
      <c r="E135" s="98" t="s">
        <v>165</v>
      </c>
      <c r="F135" s="100" t="s">
        <v>190</v>
      </c>
      <c r="G135" s="36" t="str">
        <f t="shared" si="6"/>
        <v>Subdirector Financiero</v>
      </c>
      <c r="H135" s="93">
        <v>44351</v>
      </c>
      <c r="I135" s="93">
        <v>44357</v>
      </c>
      <c r="J135" s="48"/>
      <c r="K135" s="48"/>
      <c r="L135" s="48"/>
      <c r="M135" s="48"/>
      <c r="N135" s="48"/>
      <c r="O135" s="48"/>
      <c r="P135" s="48"/>
      <c r="Q135" s="48"/>
      <c r="R135" s="48"/>
      <c r="S135" s="48"/>
      <c r="T135" s="48"/>
      <c r="U135" s="48"/>
      <c r="V135" s="98" t="s">
        <v>123</v>
      </c>
      <c r="W135" s="49">
        <v>1E-3</v>
      </c>
      <c r="X135" s="37"/>
      <c r="Y135" s="99"/>
      <c r="Z135" s="99"/>
      <c r="AA135" s="33"/>
      <c r="AB135" s="54">
        <f t="shared" ca="1" si="7"/>
        <v>0</v>
      </c>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c r="CW135" s="22"/>
      <c r="CX135" s="22"/>
      <c r="CY135" s="22"/>
      <c r="CZ135" s="22"/>
      <c r="DA135" s="22"/>
      <c r="DB135" s="22"/>
      <c r="DC135" s="22"/>
      <c r="DD135" s="22"/>
      <c r="DE135" s="22"/>
      <c r="DF135" s="22"/>
      <c r="DG135" s="22"/>
      <c r="DH135" s="22"/>
      <c r="DI135" s="22"/>
      <c r="DJ135" s="22"/>
      <c r="DK135" s="22"/>
      <c r="DL135" s="22"/>
      <c r="DM135" s="22"/>
      <c r="DN135" s="22"/>
      <c r="DO135" s="22"/>
      <c r="DP135" s="22"/>
      <c r="DQ135" s="22"/>
      <c r="DR135" s="22"/>
      <c r="DS135" s="22"/>
      <c r="DT135" s="22"/>
      <c r="DU135" s="22"/>
      <c r="DV135" s="22"/>
      <c r="DW135" s="22"/>
      <c r="DX135" s="22"/>
      <c r="DY135" s="22"/>
      <c r="DZ135" s="22"/>
      <c r="EA135" s="22"/>
      <c r="EB135" s="22"/>
      <c r="EC135" s="22"/>
    </row>
    <row r="136" spans="1:133" ht="30" customHeight="1" x14ac:dyDescent="0.2">
      <c r="A136" s="98" t="s">
        <v>44</v>
      </c>
      <c r="B136" s="99" t="s">
        <v>199</v>
      </c>
      <c r="C136" s="98" t="s">
        <v>73</v>
      </c>
      <c r="D136" s="98" t="s">
        <v>95</v>
      </c>
      <c r="E136" s="98" t="s">
        <v>165</v>
      </c>
      <c r="F136" s="101" t="s">
        <v>210</v>
      </c>
      <c r="G136" s="36" t="str">
        <f t="shared" si="6"/>
        <v xml:space="preserve">Jefe Oficina Asesora de Planeación </v>
      </c>
      <c r="H136" s="93">
        <v>44355</v>
      </c>
      <c r="I136" s="93">
        <v>44372</v>
      </c>
      <c r="J136" s="48"/>
      <c r="K136" s="48"/>
      <c r="L136" s="48"/>
      <c r="M136" s="48"/>
      <c r="N136" s="48"/>
      <c r="O136" s="48"/>
      <c r="P136" s="48"/>
      <c r="Q136" s="48"/>
      <c r="R136" s="48"/>
      <c r="S136" s="48"/>
      <c r="T136" s="48"/>
      <c r="U136" s="48"/>
      <c r="V136" s="98" t="s">
        <v>123</v>
      </c>
      <c r="W136" s="49">
        <v>0.01</v>
      </c>
      <c r="X136" s="37"/>
      <c r="Y136" s="56"/>
      <c r="Z136" s="56"/>
      <c r="AA136" s="33"/>
      <c r="AB136" s="54">
        <f t="shared" ca="1" si="7"/>
        <v>0</v>
      </c>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c r="CW136" s="22"/>
      <c r="CX136" s="22"/>
      <c r="CY136" s="22"/>
      <c r="CZ136" s="22"/>
      <c r="DA136" s="22"/>
      <c r="DB136" s="22"/>
      <c r="DC136" s="22"/>
      <c r="DD136" s="22"/>
      <c r="DE136" s="22"/>
      <c r="DF136" s="22"/>
      <c r="DG136" s="22"/>
      <c r="DH136" s="22"/>
      <c r="DI136" s="22"/>
      <c r="DJ136" s="22"/>
      <c r="DK136" s="22"/>
      <c r="DL136" s="22"/>
      <c r="DM136" s="22"/>
      <c r="DN136" s="22"/>
      <c r="DO136" s="22"/>
      <c r="DP136" s="22"/>
      <c r="DQ136" s="22"/>
      <c r="DR136" s="22"/>
      <c r="DS136" s="22"/>
      <c r="DT136" s="22"/>
      <c r="DU136" s="22"/>
      <c r="DV136" s="22"/>
      <c r="DW136" s="22"/>
      <c r="DX136" s="22"/>
      <c r="DY136" s="22"/>
      <c r="DZ136" s="22"/>
      <c r="EA136" s="22"/>
      <c r="EB136" s="22"/>
      <c r="EC136" s="22"/>
    </row>
    <row r="137" spans="1:133" s="22" customFormat="1" ht="30" customHeight="1" x14ac:dyDescent="0.2">
      <c r="A137" s="98" t="s">
        <v>47</v>
      </c>
      <c r="B137" s="102" t="s">
        <v>252</v>
      </c>
      <c r="C137" s="98" t="s">
        <v>98</v>
      </c>
      <c r="D137" s="98" t="s">
        <v>98</v>
      </c>
      <c r="E137" s="98" t="s">
        <v>165</v>
      </c>
      <c r="F137" s="100" t="s">
        <v>223</v>
      </c>
      <c r="G137" s="36" t="str">
        <f t="shared" si="6"/>
        <v>Líderes de Cada Proceso</v>
      </c>
      <c r="H137" s="93">
        <v>44362</v>
      </c>
      <c r="I137" s="93">
        <v>44379</v>
      </c>
      <c r="J137" s="48"/>
      <c r="K137" s="48"/>
      <c r="L137" s="48"/>
      <c r="M137" s="48"/>
      <c r="N137" s="48"/>
      <c r="O137" s="48"/>
      <c r="P137" s="48"/>
      <c r="Q137" s="48"/>
      <c r="R137" s="48"/>
      <c r="S137" s="48"/>
      <c r="T137" s="48"/>
      <c r="U137" s="48"/>
      <c r="V137" s="98" t="s">
        <v>202</v>
      </c>
      <c r="W137" s="38">
        <v>1.7999999999999999E-2</v>
      </c>
      <c r="X137" s="37"/>
      <c r="Y137" s="57"/>
      <c r="Z137" s="56"/>
      <c r="AA137" s="33"/>
      <c r="AB137" s="54">
        <f t="shared" ca="1" si="7"/>
        <v>0</v>
      </c>
    </row>
    <row r="138" spans="1:133" s="22" customFormat="1" ht="30" customHeight="1" x14ac:dyDescent="0.2">
      <c r="A138" s="98" t="s">
        <v>47</v>
      </c>
      <c r="B138" s="102" t="s">
        <v>253</v>
      </c>
      <c r="C138" s="98" t="s">
        <v>98</v>
      </c>
      <c r="D138" s="98" t="s">
        <v>98</v>
      </c>
      <c r="E138" s="98" t="s">
        <v>165</v>
      </c>
      <c r="F138" s="100" t="s">
        <v>223</v>
      </c>
      <c r="G138" s="36" t="str">
        <f t="shared" si="6"/>
        <v>Líderes de Cada Proceso</v>
      </c>
      <c r="H138" s="93">
        <v>44362</v>
      </c>
      <c r="I138" s="93">
        <v>44379</v>
      </c>
      <c r="J138" s="48"/>
      <c r="K138" s="48"/>
      <c r="L138" s="48"/>
      <c r="M138" s="48"/>
      <c r="N138" s="48"/>
      <c r="O138" s="48"/>
      <c r="P138" s="48"/>
      <c r="Q138" s="48"/>
      <c r="R138" s="48"/>
      <c r="S138" s="48"/>
      <c r="T138" s="48"/>
      <c r="U138" s="48"/>
      <c r="V138" s="98" t="s">
        <v>202</v>
      </c>
      <c r="W138" s="38">
        <v>1.9E-2</v>
      </c>
      <c r="X138" s="37"/>
      <c r="Y138" s="99"/>
      <c r="Z138" s="56"/>
      <c r="AA138" s="33"/>
      <c r="AB138" s="54">
        <f t="shared" ca="1" si="7"/>
        <v>0</v>
      </c>
    </row>
    <row r="139" spans="1:133" s="22" customFormat="1" ht="30" customHeight="1" x14ac:dyDescent="0.2">
      <c r="A139" s="98" t="s">
        <v>45</v>
      </c>
      <c r="B139" s="99" t="s">
        <v>200</v>
      </c>
      <c r="C139" s="98" t="s">
        <v>98</v>
      </c>
      <c r="D139" s="98" t="s">
        <v>98</v>
      </c>
      <c r="E139" s="98" t="s">
        <v>165</v>
      </c>
      <c r="F139" s="101" t="s">
        <v>210</v>
      </c>
      <c r="G139" s="36" t="str">
        <f t="shared" si="6"/>
        <v>Líderes de Cada Proceso</v>
      </c>
      <c r="H139" s="93">
        <v>44362</v>
      </c>
      <c r="I139" s="93">
        <v>44392</v>
      </c>
      <c r="J139" s="48"/>
      <c r="K139" s="48"/>
      <c r="L139" s="48"/>
      <c r="M139" s="48"/>
      <c r="N139" s="48"/>
      <c r="O139" s="48"/>
      <c r="P139" s="48"/>
      <c r="Q139" s="48"/>
      <c r="R139" s="48"/>
      <c r="S139" s="48"/>
      <c r="T139" s="48"/>
      <c r="U139" s="48"/>
      <c r="V139" s="98" t="s">
        <v>123</v>
      </c>
      <c r="W139" s="49">
        <v>5.0000000000000001E-3</v>
      </c>
      <c r="X139" s="37"/>
      <c r="Y139" s="99"/>
      <c r="Z139" s="56"/>
      <c r="AA139" s="33"/>
      <c r="AB139" s="54">
        <f t="shared" ca="1" si="7"/>
        <v>0</v>
      </c>
    </row>
    <row r="140" spans="1:133" s="22" customFormat="1" ht="30" customHeight="1" x14ac:dyDescent="0.2">
      <c r="A140" s="98" t="s">
        <v>50</v>
      </c>
      <c r="B140" s="99" t="s">
        <v>286</v>
      </c>
      <c r="C140" s="98" t="s">
        <v>140</v>
      </c>
      <c r="D140" s="98" t="s">
        <v>100</v>
      </c>
      <c r="E140" s="98" t="s">
        <v>165</v>
      </c>
      <c r="F140" s="101" t="s">
        <v>159</v>
      </c>
      <c r="G140" s="36" t="str">
        <f t="shared" si="6"/>
        <v>Director de Gestión Corporativa y CID</v>
      </c>
      <c r="H140" s="93">
        <v>44363</v>
      </c>
      <c r="I140" s="93">
        <v>44393</v>
      </c>
      <c r="J140" s="48"/>
      <c r="K140" s="48"/>
      <c r="L140" s="48"/>
      <c r="M140" s="48"/>
      <c r="N140" s="48"/>
      <c r="O140" s="48"/>
      <c r="P140" s="48"/>
      <c r="Q140" s="48"/>
      <c r="R140" s="48"/>
      <c r="S140" s="48"/>
      <c r="T140" s="48"/>
      <c r="U140" s="48"/>
      <c r="V140" s="98" t="s">
        <v>123</v>
      </c>
      <c r="W140" s="49">
        <v>5.0000000000000001E-3</v>
      </c>
      <c r="X140" s="37"/>
      <c r="Y140" s="60"/>
      <c r="Z140" s="56"/>
      <c r="AA140" s="33"/>
      <c r="AB140" s="54">
        <f t="shared" ca="1" si="7"/>
        <v>0</v>
      </c>
    </row>
    <row r="141" spans="1:133" s="22" customFormat="1" ht="30" customHeight="1" x14ac:dyDescent="0.2">
      <c r="A141" s="98" t="s">
        <v>50</v>
      </c>
      <c r="B141" s="99" t="s">
        <v>296</v>
      </c>
      <c r="C141" s="98" t="s">
        <v>83</v>
      </c>
      <c r="D141" s="98" t="s">
        <v>100</v>
      </c>
      <c r="E141" s="98" t="s">
        <v>165</v>
      </c>
      <c r="F141" s="101" t="s">
        <v>159</v>
      </c>
      <c r="G141" s="36" t="str">
        <f t="shared" si="6"/>
        <v>Director de Mejoramiento de Vivienda</v>
      </c>
      <c r="H141" s="93">
        <v>44363</v>
      </c>
      <c r="I141" s="93">
        <v>44393</v>
      </c>
      <c r="J141" s="48"/>
      <c r="K141" s="48"/>
      <c r="L141" s="48"/>
      <c r="M141" s="48"/>
      <c r="N141" s="48"/>
      <c r="O141" s="48"/>
      <c r="P141" s="48"/>
      <c r="Q141" s="48"/>
      <c r="R141" s="48"/>
      <c r="S141" s="48"/>
      <c r="T141" s="48"/>
      <c r="U141" s="48"/>
      <c r="V141" s="98" t="s">
        <v>123</v>
      </c>
      <c r="W141" s="49">
        <v>5.0000000000000001E-3</v>
      </c>
      <c r="X141" s="37"/>
      <c r="Y141" s="60"/>
      <c r="Z141" s="56"/>
      <c r="AA141" s="33"/>
      <c r="AB141" s="54">
        <f t="shared" ca="1" si="7"/>
        <v>0</v>
      </c>
    </row>
    <row r="142" spans="1:133" s="22" customFormat="1" ht="30" customHeight="1" x14ac:dyDescent="0.2">
      <c r="A142" s="98" t="s">
        <v>50</v>
      </c>
      <c r="B142" s="99" t="s">
        <v>204</v>
      </c>
      <c r="C142" s="51" t="s">
        <v>141</v>
      </c>
      <c r="D142" s="37" t="s">
        <v>96</v>
      </c>
      <c r="E142" s="98" t="s">
        <v>165</v>
      </c>
      <c r="F142" s="100" t="s">
        <v>160</v>
      </c>
      <c r="G142" s="36" t="str">
        <f t="shared" si="6"/>
        <v>Director de Gestión Corporativa y CID</v>
      </c>
      <c r="H142" s="93">
        <v>44371</v>
      </c>
      <c r="I142" s="93">
        <v>44407</v>
      </c>
      <c r="J142" s="48"/>
      <c r="K142" s="48"/>
      <c r="L142" s="48"/>
      <c r="M142" s="48"/>
      <c r="N142" s="48"/>
      <c r="O142" s="48"/>
      <c r="P142" s="48"/>
      <c r="Q142" s="48"/>
      <c r="R142" s="48"/>
      <c r="S142" s="48"/>
      <c r="T142" s="48"/>
      <c r="U142" s="48"/>
      <c r="V142" s="33" t="s">
        <v>123</v>
      </c>
      <c r="W142" s="49">
        <v>5.0000000000000001E-3</v>
      </c>
      <c r="X142" s="37"/>
      <c r="Y142" s="56"/>
      <c r="Z142" s="56"/>
      <c r="AA142" s="33"/>
      <c r="AB142" s="54">
        <f t="shared" ca="1" si="7"/>
        <v>0</v>
      </c>
    </row>
    <row r="143" spans="1:133" s="22" customFormat="1" ht="30" customHeight="1" x14ac:dyDescent="0.2">
      <c r="A143" s="98" t="s">
        <v>43</v>
      </c>
      <c r="B143" s="99" t="s">
        <v>229</v>
      </c>
      <c r="C143" s="98" t="s">
        <v>98</v>
      </c>
      <c r="D143" s="98" t="s">
        <v>98</v>
      </c>
      <c r="E143" s="98" t="s">
        <v>165</v>
      </c>
      <c r="F143" s="100" t="s">
        <v>223</v>
      </c>
      <c r="G143" s="36" t="str">
        <f t="shared" si="6"/>
        <v>Líderes de Cada Proceso</v>
      </c>
      <c r="H143" s="93">
        <v>44375</v>
      </c>
      <c r="I143" s="93">
        <v>44405</v>
      </c>
      <c r="J143" s="48"/>
      <c r="K143" s="48"/>
      <c r="L143" s="48"/>
      <c r="M143" s="48"/>
      <c r="N143" s="48"/>
      <c r="O143" s="48"/>
      <c r="P143" s="48"/>
      <c r="Q143" s="48"/>
      <c r="R143" s="48"/>
      <c r="S143" s="48"/>
      <c r="T143" s="48"/>
      <c r="U143" s="48"/>
      <c r="V143" s="33" t="s">
        <v>202</v>
      </c>
      <c r="W143" s="49">
        <v>1.4999999999999999E-2</v>
      </c>
      <c r="X143" s="37"/>
      <c r="Y143" s="56"/>
      <c r="Z143" s="56"/>
      <c r="AA143" s="33"/>
      <c r="AB143" s="91">
        <f t="shared" ca="1" si="7"/>
        <v>0</v>
      </c>
    </row>
    <row r="144" spans="1:133" s="22" customFormat="1" ht="30" customHeight="1" x14ac:dyDescent="0.2">
      <c r="A144" s="98" t="s">
        <v>46</v>
      </c>
      <c r="B144" s="92" t="s">
        <v>258</v>
      </c>
      <c r="C144" s="98" t="s">
        <v>127</v>
      </c>
      <c r="D144" s="98" t="s">
        <v>95</v>
      </c>
      <c r="E144" s="98" t="s">
        <v>165</v>
      </c>
      <c r="F144" s="101" t="s">
        <v>210</v>
      </c>
      <c r="G144" s="36" t="str">
        <f t="shared" si="6"/>
        <v xml:space="preserve">Director Jurídico </v>
      </c>
      <c r="H144" s="93">
        <v>44376</v>
      </c>
      <c r="I144" s="93">
        <v>44379</v>
      </c>
      <c r="J144" s="48"/>
      <c r="K144" s="48"/>
      <c r="L144" s="48"/>
      <c r="M144" s="48"/>
      <c r="N144" s="48"/>
      <c r="O144" s="48"/>
      <c r="P144" s="48"/>
      <c r="Q144" s="48"/>
      <c r="R144" s="48"/>
      <c r="S144" s="48"/>
      <c r="T144" s="48"/>
      <c r="U144" s="48"/>
      <c r="V144" s="96" t="s">
        <v>261</v>
      </c>
      <c r="W144" s="49">
        <v>1E-3</v>
      </c>
      <c r="X144" s="37"/>
      <c r="Y144" s="56"/>
      <c r="Z144" s="56"/>
      <c r="AA144" s="33"/>
      <c r="AB144" s="54">
        <f t="shared" ca="1" si="7"/>
        <v>0</v>
      </c>
    </row>
    <row r="145" spans="1:28" s="22" customFormat="1" ht="30" customHeight="1" x14ac:dyDescent="0.2">
      <c r="A145" s="98" t="s">
        <v>45</v>
      </c>
      <c r="B145" s="34" t="s">
        <v>238</v>
      </c>
      <c r="C145" s="98" t="s">
        <v>90</v>
      </c>
      <c r="D145" s="98" t="s">
        <v>97</v>
      </c>
      <c r="E145" s="98" t="s">
        <v>165</v>
      </c>
      <c r="F145" s="101" t="s">
        <v>210</v>
      </c>
      <c r="G145" s="36" t="str">
        <f t="shared" si="6"/>
        <v>Asesor de Control Interno</v>
      </c>
      <c r="H145" s="93">
        <v>44376</v>
      </c>
      <c r="I145" s="93">
        <v>44379</v>
      </c>
      <c r="J145" s="48"/>
      <c r="K145" s="48"/>
      <c r="L145" s="48"/>
      <c r="M145" s="48"/>
      <c r="N145" s="48"/>
      <c r="O145" s="48"/>
      <c r="P145" s="48"/>
      <c r="Q145" s="48"/>
      <c r="R145" s="48"/>
      <c r="S145" s="48"/>
      <c r="T145" s="48"/>
      <c r="U145" s="48"/>
      <c r="V145" s="98" t="s">
        <v>202</v>
      </c>
      <c r="W145" s="49">
        <v>3.0000000000000001E-3</v>
      </c>
      <c r="X145" s="37"/>
      <c r="Y145" s="99"/>
      <c r="Z145" s="56"/>
      <c r="AA145" s="33"/>
      <c r="AB145" s="54">
        <f t="shared" ca="1" si="7"/>
        <v>0</v>
      </c>
    </row>
    <row r="146" spans="1:28" s="22" customFormat="1" ht="30" customHeight="1" x14ac:dyDescent="0.2">
      <c r="A146" s="98" t="s">
        <v>45</v>
      </c>
      <c r="B146" s="99" t="s">
        <v>114</v>
      </c>
      <c r="C146" s="98" t="s">
        <v>90</v>
      </c>
      <c r="D146" s="98" t="s">
        <v>97</v>
      </c>
      <c r="E146" s="98" t="s">
        <v>165</v>
      </c>
      <c r="F146" s="101" t="s">
        <v>210</v>
      </c>
      <c r="G146" s="36" t="str">
        <f t="shared" si="6"/>
        <v>Asesor de Control Interno</v>
      </c>
      <c r="H146" s="93">
        <v>44378</v>
      </c>
      <c r="I146" s="93">
        <v>44384</v>
      </c>
      <c r="J146" s="48"/>
      <c r="K146" s="48"/>
      <c r="L146" s="48"/>
      <c r="M146" s="48"/>
      <c r="N146" s="48"/>
      <c r="O146" s="48"/>
      <c r="P146" s="48"/>
      <c r="Q146" s="48"/>
      <c r="R146" s="48"/>
      <c r="S146" s="48"/>
      <c r="T146" s="48"/>
      <c r="U146" s="48"/>
      <c r="V146" s="98" t="s">
        <v>189</v>
      </c>
      <c r="W146" s="49">
        <v>3.0000000000000001E-3</v>
      </c>
      <c r="X146" s="37"/>
      <c r="Y146" s="99"/>
      <c r="Z146" s="56"/>
      <c r="AA146" s="33"/>
      <c r="AB146" s="54">
        <f t="shared" ca="1" si="7"/>
        <v>0</v>
      </c>
    </row>
    <row r="147" spans="1:28" s="22" customFormat="1" ht="30" customHeight="1" x14ac:dyDescent="0.2">
      <c r="A147" s="98" t="s">
        <v>45</v>
      </c>
      <c r="B147" s="99" t="s">
        <v>213</v>
      </c>
      <c r="C147" s="98" t="s">
        <v>90</v>
      </c>
      <c r="D147" s="98" t="s">
        <v>97</v>
      </c>
      <c r="E147" s="98" t="s">
        <v>165</v>
      </c>
      <c r="F147" s="100" t="s">
        <v>160</v>
      </c>
      <c r="G147" s="36" t="str">
        <f t="shared" ref="G147:G178" si="8">IF(LEN(C147)&gt;0,VLOOKUP(C147,PROCESO2,3,0),"")</f>
        <v>Asesor de Control Interno</v>
      </c>
      <c r="H147" s="93">
        <v>44378</v>
      </c>
      <c r="I147" s="93">
        <v>44385</v>
      </c>
      <c r="J147" s="48"/>
      <c r="K147" s="48"/>
      <c r="L147" s="48"/>
      <c r="M147" s="48"/>
      <c r="N147" s="48"/>
      <c r="O147" s="48"/>
      <c r="P147" s="48"/>
      <c r="Q147" s="48"/>
      <c r="R147" s="48"/>
      <c r="S147" s="48"/>
      <c r="T147" s="48"/>
      <c r="U147" s="48"/>
      <c r="V147" s="98" t="s">
        <v>202</v>
      </c>
      <c r="W147" s="49">
        <v>3.0000000000000001E-3</v>
      </c>
      <c r="X147" s="37"/>
      <c r="Y147" s="99"/>
      <c r="Z147" s="56"/>
      <c r="AA147" s="33"/>
      <c r="AB147" s="54">
        <f t="shared" ref="AB147:AB178" ca="1" si="9">IF(ISERROR(VLOOKUP(AA147,INDIRECT(VLOOKUP(A147,ACTA,2,0)&amp;"A"),2,0))=TRUE,0,W147*(VLOOKUP(AA147,INDIRECT(VLOOKUP(A147,ACTA,2,0)&amp;"A"),2,0)))</f>
        <v>0</v>
      </c>
    </row>
    <row r="148" spans="1:28" s="22" customFormat="1" ht="30" customHeight="1" x14ac:dyDescent="0.2">
      <c r="A148" s="98" t="s">
        <v>44</v>
      </c>
      <c r="B148" s="99" t="s">
        <v>275</v>
      </c>
      <c r="C148" s="98" t="s">
        <v>127</v>
      </c>
      <c r="D148" s="98" t="s">
        <v>95</v>
      </c>
      <c r="E148" s="98" t="s">
        <v>165</v>
      </c>
      <c r="F148" s="101" t="s">
        <v>160</v>
      </c>
      <c r="G148" s="36" t="str">
        <f t="shared" si="8"/>
        <v xml:space="preserve">Director Jurídico </v>
      </c>
      <c r="H148" s="93">
        <v>44378</v>
      </c>
      <c r="I148" s="93">
        <v>44386</v>
      </c>
      <c r="J148" s="48"/>
      <c r="K148" s="48"/>
      <c r="L148" s="48"/>
      <c r="M148" s="48"/>
      <c r="N148" s="48"/>
      <c r="O148" s="48"/>
      <c r="P148" s="48"/>
      <c r="Q148" s="48"/>
      <c r="R148" s="48"/>
      <c r="S148" s="48"/>
      <c r="T148" s="48"/>
      <c r="U148" s="48"/>
      <c r="V148" s="98" t="s">
        <v>123</v>
      </c>
      <c r="W148" s="49">
        <v>2.5000000000000001E-3</v>
      </c>
      <c r="X148" s="37"/>
      <c r="Y148" s="60"/>
      <c r="Z148" s="56"/>
      <c r="AA148" s="33"/>
      <c r="AB148" s="54">
        <f t="shared" ca="1" si="9"/>
        <v>0</v>
      </c>
    </row>
    <row r="149" spans="1:28" s="22" customFormat="1" ht="30" customHeight="1" x14ac:dyDescent="0.2">
      <c r="A149" s="98" t="s">
        <v>46</v>
      </c>
      <c r="B149" s="99" t="s">
        <v>93</v>
      </c>
      <c r="C149" s="98" t="s">
        <v>89</v>
      </c>
      <c r="D149" s="98" t="s">
        <v>96</v>
      </c>
      <c r="E149" s="98" t="s">
        <v>165</v>
      </c>
      <c r="F149" s="100" t="s">
        <v>211</v>
      </c>
      <c r="G149" s="36" t="str">
        <f t="shared" si="8"/>
        <v>Subdirector Financiero</v>
      </c>
      <c r="H149" s="93">
        <v>44378</v>
      </c>
      <c r="I149" s="93">
        <v>44389</v>
      </c>
      <c r="J149" s="48"/>
      <c r="K149" s="48"/>
      <c r="L149" s="48"/>
      <c r="M149" s="48"/>
      <c r="N149" s="48"/>
      <c r="O149" s="48"/>
      <c r="P149" s="48"/>
      <c r="Q149" s="48"/>
      <c r="R149" s="48"/>
      <c r="S149" s="48"/>
      <c r="T149" s="48"/>
      <c r="U149" s="48"/>
      <c r="V149" s="98" t="s">
        <v>277</v>
      </c>
      <c r="W149" s="49">
        <v>1E-3</v>
      </c>
      <c r="X149" s="37"/>
      <c r="Y149" s="56"/>
      <c r="Z149" s="56"/>
      <c r="AA149" s="33"/>
      <c r="AB149" s="54">
        <f t="shared" ca="1" si="9"/>
        <v>0</v>
      </c>
    </row>
    <row r="150" spans="1:28" s="22" customFormat="1" ht="30" customHeight="1" x14ac:dyDescent="0.2">
      <c r="A150" s="98" t="s">
        <v>44</v>
      </c>
      <c r="B150" s="99" t="s">
        <v>92</v>
      </c>
      <c r="C150" s="98" t="s">
        <v>89</v>
      </c>
      <c r="D150" s="98" t="s">
        <v>96</v>
      </c>
      <c r="E150" s="98" t="s">
        <v>165</v>
      </c>
      <c r="F150" s="100" t="s">
        <v>190</v>
      </c>
      <c r="G150" s="36" t="str">
        <f t="shared" si="8"/>
        <v>Subdirector Financiero</v>
      </c>
      <c r="H150" s="93">
        <v>44378</v>
      </c>
      <c r="I150" s="93">
        <v>44389</v>
      </c>
      <c r="J150" s="48"/>
      <c r="K150" s="48"/>
      <c r="L150" s="48"/>
      <c r="M150" s="48"/>
      <c r="N150" s="48"/>
      <c r="O150" s="48"/>
      <c r="P150" s="48"/>
      <c r="Q150" s="48"/>
      <c r="R150" s="48"/>
      <c r="S150" s="48"/>
      <c r="T150" s="48"/>
      <c r="U150" s="48"/>
      <c r="V150" s="98" t="s">
        <v>123</v>
      </c>
      <c r="W150" s="49">
        <v>1E-3</v>
      </c>
      <c r="X150" s="37"/>
      <c r="Y150" s="99"/>
      <c r="Z150" s="99"/>
      <c r="AA150" s="33"/>
      <c r="AB150" s="54">
        <f t="shared" ca="1" si="9"/>
        <v>0</v>
      </c>
    </row>
    <row r="151" spans="1:28" s="22" customFormat="1" ht="30" customHeight="1" x14ac:dyDescent="0.2">
      <c r="A151" s="98" t="s">
        <v>44</v>
      </c>
      <c r="B151" s="99" t="s">
        <v>196</v>
      </c>
      <c r="C151" s="98" t="s">
        <v>87</v>
      </c>
      <c r="D151" s="98" t="s">
        <v>96</v>
      </c>
      <c r="E151" s="98" t="s">
        <v>165</v>
      </c>
      <c r="F151" s="100" t="s">
        <v>211</v>
      </c>
      <c r="G151" s="36" t="str">
        <f t="shared" si="8"/>
        <v>Subdirector Administrativo</v>
      </c>
      <c r="H151" s="93">
        <v>44378</v>
      </c>
      <c r="I151" s="93">
        <v>44400</v>
      </c>
      <c r="J151" s="48"/>
      <c r="K151" s="48"/>
      <c r="L151" s="48"/>
      <c r="M151" s="48"/>
      <c r="N151" s="48"/>
      <c r="O151" s="48"/>
      <c r="P151" s="48"/>
      <c r="Q151" s="48"/>
      <c r="R151" s="48"/>
      <c r="S151" s="48"/>
      <c r="T151" s="48"/>
      <c r="U151" s="48"/>
      <c r="V151" s="98" t="s">
        <v>123</v>
      </c>
      <c r="W151" s="49">
        <v>7.4999999999999997E-3</v>
      </c>
      <c r="X151" s="37"/>
      <c r="Y151" s="99"/>
      <c r="Z151" s="56"/>
      <c r="AA151" s="33"/>
      <c r="AB151" s="54">
        <f t="shared" ca="1" si="9"/>
        <v>0</v>
      </c>
    </row>
    <row r="152" spans="1:28" s="22" customFormat="1" ht="30" customHeight="1" x14ac:dyDescent="0.2">
      <c r="A152" s="98" t="s">
        <v>44</v>
      </c>
      <c r="B152" s="99" t="s">
        <v>233</v>
      </c>
      <c r="C152" s="98" t="s">
        <v>89</v>
      </c>
      <c r="D152" s="98" t="s">
        <v>96</v>
      </c>
      <c r="E152" s="98" t="s">
        <v>165</v>
      </c>
      <c r="F152" s="100" t="s">
        <v>159</v>
      </c>
      <c r="G152" s="36" t="str">
        <f t="shared" si="8"/>
        <v>Subdirector Financiero</v>
      </c>
      <c r="H152" s="93">
        <v>44378</v>
      </c>
      <c r="I152" s="93">
        <v>44405</v>
      </c>
      <c r="J152" s="48"/>
      <c r="K152" s="48"/>
      <c r="L152" s="48"/>
      <c r="M152" s="48"/>
      <c r="N152" s="48"/>
      <c r="O152" s="48"/>
      <c r="P152" s="48"/>
      <c r="Q152" s="48"/>
      <c r="R152" s="48"/>
      <c r="S152" s="48"/>
      <c r="T152" s="48"/>
      <c r="U152" s="48"/>
      <c r="V152" s="98" t="s">
        <v>123</v>
      </c>
      <c r="W152" s="49">
        <v>3.0000000000000001E-3</v>
      </c>
      <c r="X152" s="37"/>
      <c r="Y152" s="56"/>
      <c r="Z152" s="56"/>
      <c r="AA152" s="33"/>
      <c r="AB152" s="54">
        <f t="shared" ca="1" si="9"/>
        <v>0</v>
      </c>
    </row>
    <row r="153" spans="1:28" s="22" customFormat="1" ht="30" customHeight="1" x14ac:dyDescent="0.2">
      <c r="A153" s="98" t="s">
        <v>50</v>
      </c>
      <c r="B153" s="99" t="s">
        <v>115</v>
      </c>
      <c r="C153" s="98" t="s">
        <v>140</v>
      </c>
      <c r="D153" s="98" t="s">
        <v>100</v>
      </c>
      <c r="E153" s="98" t="s">
        <v>165</v>
      </c>
      <c r="F153" s="100" t="s">
        <v>159</v>
      </c>
      <c r="G153" s="36" t="str">
        <f t="shared" si="8"/>
        <v>Director de Gestión Corporativa y CID</v>
      </c>
      <c r="H153" s="93">
        <v>44378</v>
      </c>
      <c r="I153" s="93">
        <v>44405</v>
      </c>
      <c r="J153" s="48"/>
      <c r="K153" s="48"/>
      <c r="L153" s="48"/>
      <c r="M153" s="48"/>
      <c r="N153" s="48"/>
      <c r="O153" s="48"/>
      <c r="P153" s="48"/>
      <c r="Q153" s="48"/>
      <c r="R153" s="48"/>
      <c r="S153" s="48"/>
      <c r="T153" s="48"/>
      <c r="U153" s="48"/>
      <c r="V153" s="98" t="s">
        <v>123</v>
      </c>
      <c r="W153" s="49">
        <v>5.0000000000000001E-3</v>
      </c>
      <c r="X153" s="37"/>
      <c r="Y153" s="56"/>
      <c r="Z153" s="56"/>
      <c r="AA153" s="33"/>
      <c r="AB153" s="54">
        <f t="shared" ca="1" si="9"/>
        <v>0</v>
      </c>
    </row>
    <row r="154" spans="1:28" s="22" customFormat="1" ht="30" customHeight="1" x14ac:dyDescent="0.2">
      <c r="A154" s="98" t="s">
        <v>50</v>
      </c>
      <c r="B154" s="99" t="s">
        <v>287</v>
      </c>
      <c r="C154" s="98" t="s">
        <v>83</v>
      </c>
      <c r="D154" s="98" t="s">
        <v>100</v>
      </c>
      <c r="E154" s="98" t="s">
        <v>165</v>
      </c>
      <c r="F154" s="101" t="s">
        <v>211</v>
      </c>
      <c r="G154" s="36" t="str">
        <f t="shared" si="8"/>
        <v>Director de Mejoramiento de Vivienda</v>
      </c>
      <c r="H154" s="93">
        <v>44378</v>
      </c>
      <c r="I154" s="93">
        <v>44438</v>
      </c>
      <c r="J154" s="48"/>
      <c r="K154" s="48"/>
      <c r="L154" s="48"/>
      <c r="M154" s="48"/>
      <c r="N154" s="48"/>
      <c r="O154" s="48"/>
      <c r="P154" s="48"/>
      <c r="Q154" s="48"/>
      <c r="R154" s="48"/>
      <c r="S154" s="48"/>
      <c r="T154" s="48"/>
      <c r="U154" s="48"/>
      <c r="V154" s="98" t="s">
        <v>123</v>
      </c>
      <c r="W154" s="49">
        <v>5.0000000000000001E-3</v>
      </c>
      <c r="X154" s="37"/>
      <c r="Y154" s="60"/>
      <c r="Z154" s="56"/>
      <c r="AA154" s="33"/>
      <c r="AB154" s="54">
        <f t="shared" ca="1" si="9"/>
        <v>0</v>
      </c>
    </row>
    <row r="155" spans="1:28" s="22" customFormat="1" ht="30" customHeight="1" x14ac:dyDescent="0.2">
      <c r="A155" s="98" t="s">
        <v>43</v>
      </c>
      <c r="B155" s="99" t="s">
        <v>249</v>
      </c>
      <c r="C155" s="98" t="s">
        <v>90</v>
      </c>
      <c r="D155" s="98" t="s">
        <v>97</v>
      </c>
      <c r="E155" s="98" t="s">
        <v>165</v>
      </c>
      <c r="F155" s="101" t="s">
        <v>210</v>
      </c>
      <c r="G155" s="36" t="str">
        <f t="shared" si="8"/>
        <v>Asesor de Control Interno</v>
      </c>
      <c r="H155" s="93">
        <v>44396</v>
      </c>
      <c r="I155" s="93">
        <v>44407</v>
      </c>
      <c r="J155" s="48"/>
      <c r="K155" s="48"/>
      <c r="L155" s="48"/>
      <c r="M155" s="48"/>
      <c r="N155" s="48"/>
      <c r="O155" s="48"/>
      <c r="P155" s="48"/>
      <c r="Q155" s="48"/>
      <c r="R155" s="48"/>
      <c r="S155" s="48"/>
      <c r="T155" s="48"/>
      <c r="U155" s="48"/>
      <c r="V155" s="98" t="s">
        <v>279</v>
      </c>
      <c r="W155" s="38">
        <v>5.0000000000000001E-3</v>
      </c>
      <c r="X155" s="37"/>
      <c r="Y155" s="99"/>
      <c r="Z155" s="56"/>
      <c r="AA155" s="33"/>
      <c r="AB155" s="54">
        <f t="shared" ca="1" si="9"/>
        <v>0</v>
      </c>
    </row>
    <row r="156" spans="1:28" s="3" customFormat="1" ht="30" customHeight="1" x14ac:dyDescent="0.2">
      <c r="A156" s="98" t="s">
        <v>52</v>
      </c>
      <c r="B156" s="99" t="s">
        <v>247</v>
      </c>
      <c r="C156" s="98" t="s">
        <v>90</v>
      </c>
      <c r="D156" s="98" t="s">
        <v>97</v>
      </c>
      <c r="E156" s="98" t="s">
        <v>165</v>
      </c>
      <c r="F156" s="100" t="s">
        <v>160</v>
      </c>
      <c r="G156" s="36" t="str">
        <f t="shared" si="8"/>
        <v>Asesor de Control Interno</v>
      </c>
      <c r="H156" s="95">
        <v>44396</v>
      </c>
      <c r="I156" s="95">
        <v>44421</v>
      </c>
      <c r="J156" s="48"/>
      <c r="K156" s="48"/>
      <c r="L156" s="48"/>
      <c r="M156" s="48"/>
      <c r="N156" s="48"/>
      <c r="O156" s="48"/>
      <c r="P156" s="48"/>
      <c r="Q156" s="48"/>
      <c r="R156" s="48"/>
      <c r="S156" s="48"/>
      <c r="T156" s="48"/>
      <c r="U156" s="48"/>
      <c r="V156" s="98" t="s">
        <v>279</v>
      </c>
      <c r="W156" s="38">
        <v>1.4999999999999999E-2</v>
      </c>
      <c r="X156" s="37"/>
      <c r="Y156" s="56"/>
      <c r="Z156" s="56"/>
      <c r="AA156" s="33"/>
      <c r="AB156" s="54">
        <f t="shared" ca="1" si="9"/>
        <v>0</v>
      </c>
    </row>
    <row r="157" spans="1:28" s="3" customFormat="1" ht="30" customHeight="1" x14ac:dyDescent="0.2">
      <c r="A157" s="98" t="s">
        <v>45</v>
      </c>
      <c r="B157" s="34" t="s">
        <v>238</v>
      </c>
      <c r="C157" s="98" t="s">
        <v>90</v>
      </c>
      <c r="D157" s="98" t="s">
        <v>97</v>
      </c>
      <c r="E157" s="98" t="s">
        <v>165</v>
      </c>
      <c r="F157" s="101" t="s">
        <v>210</v>
      </c>
      <c r="G157" s="36" t="str">
        <f t="shared" si="8"/>
        <v>Asesor de Control Interno</v>
      </c>
      <c r="H157" s="95">
        <v>44405</v>
      </c>
      <c r="I157" s="95">
        <v>44411</v>
      </c>
      <c r="J157" s="48"/>
      <c r="K157" s="48"/>
      <c r="L157" s="48"/>
      <c r="M157" s="48"/>
      <c r="N157" s="48"/>
      <c r="O157" s="48"/>
      <c r="P157" s="48"/>
      <c r="Q157" s="48"/>
      <c r="R157" s="48"/>
      <c r="S157" s="48"/>
      <c r="T157" s="48"/>
      <c r="U157" s="48"/>
      <c r="V157" s="98" t="s">
        <v>202</v>
      </c>
      <c r="W157" s="49">
        <v>3.0000000000000001E-3</v>
      </c>
      <c r="X157" s="37"/>
      <c r="Y157" s="99"/>
      <c r="Z157" s="56"/>
      <c r="AA157" s="33"/>
      <c r="AB157" s="54">
        <f t="shared" ca="1" si="9"/>
        <v>0</v>
      </c>
    </row>
    <row r="158" spans="1:28" s="22" customFormat="1" ht="30" customHeight="1" x14ac:dyDescent="0.2">
      <c r="A158" s="98" t="s">
        <v>46</v>
      </c>
      <c r="B158" s="92" t="s">
        <v>258</v>
      </c>
      <c r="C158" s="98" t="s">
        <v>82</v>
      </c>
      <c r="D158" s="98" t="s">
        <v>100</v>
      </c>
      <c r="E158" s="98" t="s">
        <v>165</v>
      </c>
      <c r="F158" s="101" t="s">
        <v>210</v>
      </c>
      <c r="G158" s="36" t="str">
        <f t="shared" si="8"/>
        <v>Director de Mejoramiento de Barrios</v>
      </c>
      <c r="H158" s="93">
        <v>44406</v>
      </c>
      <c r="I158" s="93">
        <v>44411</v>
      </c>
      <c r="J158" s="48"/>
      <c r="K158" s="48"/>
      <c r="L158" s="48"/>
      <c r="M158" s="48"/>
      <c r="N158" s="48"/>
      <c r="O158" s="48"/>
      <c r="P158" s="48"/>
      <c r="Q158" s="48"/>
      <c r="R158" s="48"/>
      <c r="S158" s="48"/>
      <c r="T158" s="48"/>
      <c r="U158" s="48"/>
      <c r="V158" s="96" t="s">
        <v>261</v>
      </c>
      <c r="W158" s="49">
        <v>1E-3</v>
      </c>
      <c r="X158" s="37"/>
      <c r="Y158" s="56"/>
      <c r="Z158" s="56"/>
      <c r="AA158" s="33"/>
      <c r="AB158" s="54">
        <f t="shared" ca="1" si="9"/>
        <v>0</v>
      </c>
    </row>
    <row r="159" spans="1:28" s="22" customFormat="1" ht="30" customHeight="1" x14ac:dyDescent="0.2">
      <c r="A159" s="98" t="s">
        <v>46</v>
      </c>
      <c r="B159" s="92" t="s">
        <v>259</v>
      </c>
      <c r="C159" s="98" t="s">
        <v>81</v>
      </c>
      <c r="D159" s="98" t="s">
        <v>100</v>
      </c>
      <c r="E159" s="98" t="s">
        <v>165</v>
      </c>
      <c r="F159" s="100" t="s">
        <v>211</v>
      </c>
      <c r="G159" s="36" t="str">
        <f t="shared" si="8"/>
        <v>Director de Urbanizaciones y Titulación</v>
      </c>
      <c r="H159" s="93">
        <v>44407</v>
      </c>
      <c r="I159" s="93">
        <v>44495</v>
      </c>
      <c r="J159" s="48"/>
      <c r="K159" s="48"/>
      <c r="L159" s="48"/>
      <c r="M159" s="48"/>
      <c r="N159" s="48"/>
      <c r="O159" s="48"/>
      <c r="P159" s="48"/>
      <c r="Q159" s="48"/>
      <c r="R159" s="48"/>
      <c r="S159" s="48"/>
      <c r="T159" s="48"/>
      <c r="U159" s="48"/>
      <c r="V159" s="96" t="s">
        <v>282</v>
      </c>
      <c r="W159" s="38">
        <v>0.02</v>
      </c>
      <c r="X159" s="37"/>
      <c r="Y159" s="56"/>
      <c r="Z159" s="56"/>
      <c r="AA159" s="33"/>
      <c r="AB159" s="54">
        <f t="shared" ca="1" si="9"/>
        <v>0</v>
      </c>
    </row>
    <row r="160" spans="1:28" s="22" customFormat="1" ht="30" customHeight="1" x14ac:dyDescent="0.2">
      <c r="A160" s="98" t="s">
        <v>45</v>
      </c>
      <c r="B160" s="99" t="s">
        <v>114</v>
      </c>
      <c r="C160" s="98" t="s">
        <v>90</v>
      </c>
      <c r="D160" s="98" t="s">
        <v>97</v>
      </c>
      <c r="E160" s="98" t="s">
        <v>165</v>
      </c>
      <c r="F160" s="101" t="s">
        <v>210</v>
      </c>
      <c r="G160" s="36" t="str">
        <f t="shared" si="8"/>
        <v>Asesor de Control Interno</v>
      </c>
      <c r="H160" s="93">
        <v>44410</v>
      </c>
      <c r="I160" s="93">
        <v>44413</v>
      </c>
      <c r="J160" s="48"/>
      <c r="K160" s="48"/>
      <c r="L160" s="48"/>
      <c r="M160" s="48"/>
      <c r="N160" s="48"/>
      <c r="O160" s="48"/>
      <c r="P160" s="48"/>
      <c r="Q160" s="48"/>
      <c r="R160" s="48"/>
      <c r="S160" s="48"/>
      <c r="T160" s="48"/>
      <c r="U160" s="48"/>
      <c r="V160" s="98" t="s">
        <v>189</v>
      </c>
      <c r="W160" s="49">
        <v>3.0000000000000001E-3</v>
      </c>
      <c r="X160" s="37"/>
      <c r="Y160" s="56"/>
      <c r="Z160" s="56"/>
      <c r="AA160" s="33"/>
      <c r="AB160" s="54">
        <f t="shared" ca="1" si="9"/>
        <v>0</v>
      </c>
    </row>
    <row r="161" spans="1:28" s="22" customFormat="1" ht="30" customHeight="1" x14ac:dyDescent="0.2">
      <c r="A161" s="98" t="s">
        <v>46</v>
      </c>
      <c r="B161" s="99" t="s">
        <v>93</v>
      </c>
      <c r="C161" s="98" t="s">
        <v>141</v>
      </c>
      <c r="D161" s="98" t="s">
        <v>96</v>
      </c>
      <c r="E161" s="98" t="s">
        <v>165</v>
      </c>
      <c r="F161" s="100" t="s">
        <v>211</v>
      </c>
      <c r="G161" s="36" t="str">
        <f t="shared" si="8"/>
        <v>Director de Gestión Corporativa y CID</v>
      </c>
      <c r="H161" s="93">
        <v>44410</v>
      </c>
      <c r="I161" s="93">
        <v>44418</v>
      </c>
      <c r="J161" s="48"/>
      <c r="K161" s="48"/>
      <c r="L161" s="48"/>
      <c r="M161" s="48"/>
      <c r="N161" s="48"/>
      <c r="O161" s="48"/>
      <c r="P161" s="48"/>
      <c r="Q161" s="48"/>
      <c r="R161" s="48"/>
      <c r="S161" s="48"/>
      <c r="T161" s="48"/>
      <c r="U161" s="48"/>
      <c r="V161" s="98" t="s">
        <v>277</v>
      </c>
      <c r="W161" s="49">
        <v>1E-3</v>
      </c>
      <c r="X161" s="37"/>
      <c r="Y161" s="99"/>
      <c r="Z161" s="56"/>
      <c r="AA161" s="33"/>
      <c r="AB161" s="54">
        <f t="shared" ca="1" si="9"/>
        <v>0</v>
      </c>
    </row>
    <row r="162" spans="1:28" s="22" customFormat="1" ht="30" customHeight="1" x14ac:dyDescent="0.2">
      <c r="A162" s="98" t="s">
        <v>44</v>
      </c>
      <c r="B162" s="99" t="s">
        <v>92</v>
      </c>
      <c r="C162" s="98" t="s">
        <v>89</v>
      </c>
      <c r="D162" s="98" t="s">
        <v>96</v>
      </c>
      <c r="E162" s="98" t="s">
        <v>165</v>
      </c>
      <c r="F162" s="100" t="s">
        <v>190</v>
      </c>
      <c r="G162" s="36" t="str">
        <f t="shared" si="8"/>
        <v>Subdirector Financiero</v>
      </c>
      <c r="H162" s="93">
        <v>44410</v>
      </c>
      <c r="I162" s="93">
        <v>44418</v>
      </c>
      <c r="J162" s="48"/>
      <c r="K162" s="48"/>
      <c r="L162" s="48"/>
      <c r="M162" s="48"/>
      <c r="N162" s="48"/>
      <c r="O162" s="48"/>
      <c r="P162" s="48"/>
      <c r="Q162" s="48"/>
      <c r="R162" s="48"/>
      <c r="S162" s="48"/>
      <c r="T162" s="48"/>
      <c r="U162" s="48"/>
      <c r="V162" s="98" t="s">
        <v>123</v>
      </c>
      <c r="W162" s="49">
        <v>1E-3</v>
      </c>
      <c r="X162" s="37"/>
      <c r="Y162" s="99"/>
      <c r="Z162" s="56"/>
      <c r="AA162" s="33"/>
      <c r="AB162" s="54">
        <f t="shared" ca="1" si="9"/>
        <v>0</v>
      </c>
    </row>
    <row r="163" spans="1:28" s="22" customFormat="1" ht="30" customHeight="1" x14ac:dyDescent="0.2">
      <c r="A163" s="98" t="s">
        <v>50</v>
      </c>
      <c r="B163" s="99" t="s">
        <v>289</v>
      </c>
      <c r="C163" s="98" t="s">
        <v>140</v>
      </c>
      <c r="D163" s="98" t="s">
        <v>100</v>
      </c>
      <c r="E163" s="98" t="s">
        <v>165</v>
      </c>
      <c r="F163" s="101" t="s">
        <v>159</v>
      </c>
      <c r="G163" s="36" t="str">
        <f t="shared" si="8"/>
        <v>Director de Gestión Corporativa y CID</v>
      </c>
      <c r="H163" s="93">
        <v>44410</v>
      </c>
      <c r="I163" s="93">
        <v>44438</v>
      </c>
      <c r="J163" s="48"/>
      <c r="K163" s="48"/>
      <c r="L163" s="48"/>
      <c r="M163" s="48"/>
      <c r="N163" s="48"/>
      <c r="O163" s="48"/>
      <c r="P163" s="48"/>
      <c r="Q163" s="48"/>
      <c r="R163" s="48"/>
      <c r="S163" s="48"/>
      <c r="T163" s="48"/>
      <c r="U163" s="48"/>
      <c r="V163" s="98" t="s">
        <v>123</v>
      </c>
      <c r="W163" s="49">
        <v>5.0000000000000001E-3</v>
      </c>
      <c r="X163" s="37"/>
      <c r="Y163" s="60"/>
      <c r="Z163" s="56"/>
      <c r="AA163" s="33"/>
      <c r="AB163" s="54">
        <f t="shared" ca="1" si="9"/>
        <v>0</v>
      </c>
    </row>
    <row r="164" spans="1:28" s="22" customFormat="1" ht="30" customHeight="1" x14ac:dyDescent="0.2">
      <c r="A164" s="98" t="s">
        <v>50</v>
      </c>
      <c r="B164" s="99" t="s">
        <v>288</v>
      </c>
      <c r="C164" s="98" t="s">
        <v>83</v>
      </c>
      <c r="D164" s="98" t="s">
        <v>100</v>
      </c>
      <c r="E164" s="98" t="s">
        <v>165</v>
      </c>
      <c r="F164" s="101" t="s">
        <v>211</v>
      </c>
      <c r="G164" s="36" t="str">
        <f t="shared" si="8"/>
        <v>Director de Mejoramiento de Vivienda</v>
      </c>
      <c r="H164" s="93">
        <v>44410</v>
      </c>
      <c r="I164" s="93">
        <v>44469</v>
      </c>
      <c r="J164" s="48"/>
      <c r="K164" s="48"/>
      <c r="L164" s="48"/>
      <c r="M164" s="48"/>
      <c r="N164" s="48"/>
      <c r="O164" s="48"/>
      <c r="P164" s="48"/>
      <c r="Q164" s="48"/>
      <c r="R164" s="48"/>
      <c r="S164" s="48"/>
      <c r="T164" s="48"/>
      <c r="U164" s="48"/>
      <c r="V164" s="33" t="s">
        <v>123</v>
      </c>
      <c r="W164" s="49">
        <v>5.0000000000000001E-3</v>
      </c>
      <c r="X164" s="37"/>
      <c r="Y164" s="60"/>
      <c r="Z164" s="56"/>
      <c r="AA164" s="33"/>
      <c r="AB164" s="54">
        <f t="shared" ca="1" si="9"/>
        <v>0</v>
      </c>
    </row>
    <row r="165" spans="1:28" s="22" customFormat="1" ht="30" customHeight="1" x14ac:dyDescent="0.2">
      <c r="A165" s="98" t="s">
        <v>50</v>
      </c>
      <c r="B165" s="34" t="s">
        <v>291</v>
      </c>
      <c r="C165" s="98" t="s">
        <v>80</v>
      </c>
      <c r="D165" s="98" t="s">
        <v>100</v>
      </c>
      <c r="E165" s="98" t="s">
        <v>165</v>
      </c>
      <c r="F165" s="101" t="s">
        <v>159</v>
      </c>
      <c r="G165" s="36" t="str">
        <f t="shared" si="8"/>
        <v>Director de Reasentamientos Humanos</v>
      </c>
      <c r="H165" s="93">
        <v>44410</v>
      </c>
      <c r="I165" s="93">
        <v>44497</v>
      </c>
      <c r="J165" s="48"/>
      <c r="K165" s="48"/>
      <c r="L165" s="48"/>
      <c r="M165" s="48"/>
      <c r="N165" s="48"/>
      <c r="O165" s="48"/>
      <c r="P165" s="48"/>
      <c r="Q165" s="48"/>
      <c r="R165" s="48"/>
      <c r="S165" s="48"/>
      <c r="T165" s="48"/>
      <c r="U165" s="48"/>
      <c r="V165" s="33" t="s">
        <v>123</v>
      </c>
      <c r="W165" s="49">
        <v>5.0000000000000001E-3</v>
      </c>
      <c r="X165" s="37"/>
      <c r="Y165" s="60"/>
      <c r="Z165" s="56"/>
      <c r="AA165" s="33"/>
      <c r="AB165" s="54">
        <f t="shared" ca="1" si="9"/>
        <v>0</v>
      </c>
    </row>
    <row r="166" spans="1:28" s="50" customFormat="1" ht="30" customHeight="1" x14ac:dyDescent="0.2">
      <c r="A166" s="98" t="s">
        <v>43</v>
      </c>
      <c r="B166" s="99" t="s">
        <v>249</v>
      </c>
      <c r="C166" s="98" t="s">
        <v>90</v>
      </c>
      <c r="D166" s="98" t="s">
        <v>97</v>
      </c>
      <c r="E166" s="98" t="s">
        <v>165</v>
      </c>
      <c r="F166" s="101" t="s">
        <v>210</v>
      </c>
      <c r="G166" s="36" t="str">
        <f t="shared" si="8"/>
        <v>Asesor de Control Interno</v>
      </c>
      <c r="H166" s="93">
        <v>44425</v>
      </c>
      <c r="I166" s="93">
        <v>44439</v>
      </c>
      <c r="J166" s="48"/>
      <c r="K166" s="48"/>
      <c r="L166" s="48"/>
      <c r="M166" s="48"/>
      <c r="N166" s="48"/>
      <c r="O166" s="48"/>
      <c r="P166" s="48"/>
      <c r="Q166" s="48"/>
      <c r="R166" s="48"/>
      <c r="S166" s="48"/>
      <c r="T166" s="48"/>
      <c r="U166" s="48"/>
      <c r="V166" s="33" t="s">
        <v>279</v>
      </c>
      <c r="W166" s="38">
        <v>5.0000000000000001E-3</v>
      </c>
      <c r="X166" s="37"/>
      <c r="Y166" s="56"/>
      <c r="Z166" s="56"/>
      <c r="AA166" s="33"/>
      <c r="AB166" s="54">
        <f t="shared" ca="1" si="9"/>
        <v>0</v>
      </c>
    </row>
    <row r="167" spans="1:28" s="22" customFormat="1" ht="30" customHeight="1" x14ac:dyDescent="0.2">
      <c r="A167" s="98" t="s">
        <v>51</v>
      </c>
      <c r="B167" s="99" t="s">
        <v>271</v>
      </c>
      <c r="C167" s="98" t="s">
        <v>127</v>
      </c>
      <c r="D167" s="98" t="s">
        <v>95</v>
      </c>
      <c r="E167" s="98" t="s">
        <v>165</v>
      </c>
      <c r="F167" s="100" t="s">
        <v>160</v>
      </c>
      <c r="G167" s="36" t="str">
        <f t="shared" si="8"/>
        <v xml:space="preserve">Director Jurídico </v>
      </c>
      <c r="H167" s="93">
        <v>44425</v>
      </c>
      <c r="I167" s="93">
        <v>44468</v>
      </c>
      <c r="J167" s="48"/>
      <c r="K167" s="48"/>
      <c r="L167" s="48"/>
      <c r="M167" s="48"/>
      <c r="N167" s="48"/>
      <c r="O167" s="48"/>
      <c r="P167" s="48"/>
      <c r="Q167" s="48"/>
      <c r="R167" s="48"/>
      <c r="S167" s="48"/>
      <c r="T167" s="48"/>
      <c r="U167" s="48"/>
      <c r="V167" s="98" t="s">
        <v>123</v>
      </c>
      <c r="W167" s="49">
        <v>5.0000000000000001E-3</v>
      </c>
      <c r="X167" s="37"/>
      <c r="Y167" s="99"/>
      <c r="Z167" s="56"/>
      <c r="AA167" s="33"/>
      <c r="AB167" s="54">
        <f t="shared" ca="1" si="9"/>
        <v>0</v>
      </c>
    </row>
    <row r="168" spans="1:28" s="22" customFormat="1" ht="30" customHeight="1" x14ac:dyDescent="0.2">
      <c r="A168" s="98" t="s">
        <v>51</v>
      </c>
      <c r="B168" s="99" t="s">
        <v>300</v>
      </c>
      <c r="C168" s="98" t="s">
        <v>98</v>
      </c>
      <c r="D168" s="98" t="s">
        <v>98</v>
      </c>
      <c r="E168" s="98" t="s">
        <v>165</v>
      </c>
      <c r="F168" s="100" t="s">
        <v>223</v>
      </c>
      <c r="G168" s="36" t="str">
        <f t="shared" si="8"/>
        <v>Líderes de Cada Proceso</v>
      </c>
      <c r="H168" s="93">
        <v>44433</v>
      </c>
      <c r="I168" s="93">
        <v>44453</v>
      </c>
      <c r="J168" s="48"/>
      <c r="K168" s="48"/>
      <c r="L168" s="48"/>
      <c r="M168" s="48"/>
      <c r="N168" s="48"/>
      <c r="O168" s="48"/>
      <c r="P168" s="48"/>
      <c r="Q168" s="48"/>
      <c r="R168" s="48"/>
      <c r="S168" s="48"/>
      <c r="T168" s="48"/>
      <c r="U168" s="48"/>
      <c r="V168" s="98" t="s">
        <v>123</v>
      </c>
      <c r="W168" s="49">
        <v>1.6E-2</v>
      </c>
      <c r="X168" s="37"/>
      <c r="Y168" s="56"/>
      <c r="Z168" s="56"/>
      <c r="AA168" s="33"/>
      <c r="AB168" s="54">
        <f t="shared" ca="1" si="9"/>
        <v>0</v>
      </c>
    </row>
    <row r="169" spans="1:28" s="22" customFormat="1" ht="30" customHeight="1" x14ac:dyDescent="0.2">
      <c r="A169" s="98" t="s">
        <v>51</v>
      </c>
      <c r="B169" s="99" t="s">
        <v>301</v>
      </c>
      <c r="C169" s="98" t="s">
        <v>98</v>
      </c>
      <c r="D169" s="98" t="s">
        <v>98</v>
      </c>
      <c r="E169" s="98" t="s">
        <v>165</v>
      </c>
      <c r="F169" s="100" t="s">
        <v>223</v>
      </c>
      <c r="G169" s="36" t="str">
        <f t="shared" si="8"/>
        <v>Líderes de Cada Proceso</v>
      </c>
      <c r="H169" s="93">
        <v>44433</v>
      </c>
      <c r="I169" s="93">
        <v>44453</v>
      </c>
      <c r="J169" s="48"/>
      <c r="K169" s="48"/>
      <c r="L169" s="48"/>
      <c r="M169" s="48"/>
      <c r="N169" s="48"/>
      <c r="O169" s="48"/>
      <c r="P169" s="48"/>
      <c r="Q169" s="48"/>
      <c r="R169" s="48"/>
      <c r="S169" s="48"/>
      <c r="T169" s="48"/>
      <c r="U169" s="48"/>
      <c r="V169" s="98" t="s">
        <v>123</v>
      </c>
      <c r="W169" s="49">
        <v>1.4999999999999999E-2</v>
      </c>
      <c r="X169" s="37"/>
      <c r="Y169" s="56"/>
      <c r="Z169" s="56"/>
      <c r="AA169" s="33"/>
      <c r="AB169" s="54">
        <f t="shared" ca="1" si="9"/>
        <v>0</v>
      </c>
    </row>
    <row r="170" spans="1:28" s="22" customFormat="1" ht="30" customHeight="1" x14ac:dyDescent="0.2">
      <c r="A170" s="98" t="s">
        <v>45</v>
      </c>
      <c r="B170" s="99" t="s">
        <v>238</v>
      </c>
      <c r="C170" s="98" t="s">
        <v>90</v>
      </c>
      <c r="D170" s="98" t="s">
        <v>97</v>
      </c>
      <c r="E170" s="98" t="s">
        <v>165</v>
      </c>
      <c r="F170" s="101" t="s">
        <v>210</v>
      </c>
      <c r="G170" s="36" t="str">
        <f t="shared" si="8"/>
        <v>Asesor de Control Interno</v>
      </c>
      <c r="H170" s="93">
        <v>44435</v>
      </c>
      <c r="I170" s="93">
        <v>44441</v>
      </c>
      <c r="J170" s="48"/>
      <c r="K170" s="48"/>
      <c r="L170" s="48"/>
      <c r="M170" s="48"/>
      <c r="N170" s="48"/>
      <c r="O170" s="48"/>
      <c r="P170" s="48"/>
      <c r="Q170" s="48"/>
      <c r="R170" s="48"/>
      <c r="S170" s="48"/>
      <c r="T170" s="48"/>
      <c r="U170" s="48"/>
      <c r="V170" s="98" t="s">
        <v>202</v>
      </c>
      <c r="W170" s="49">
        <v>3.0000000000000001E-3</v>
      </c>
      <c r="X170" s="37"/>
      <c r="Y170" s="99"/>
      <c r="Z170" s="56"/>
      <c r="AA170" s="33"/>
      <c r="AB170" s="54">
        <f t="shared" ca="1" si="9"/>
        <v>0</v>
      </c>
    </row>
    <row r="171" spans="1:28" s="22" customFormat="1" ht="30" customHeight="1" x14ac:dyDescent="0.2">
      <c r="A171" s="98" t="s">
        <v>46</v>
      </c>
      <c r="B171" s="92" t="s">
        <v>258</v>
      </c>
      <c r="C171" s="98" t="s">
        <v>82</v>
      </c>
      <c r="D171" s="98" t="s">
        <v>100</v>
      </c>
      <c r="E171" s="98" t="s">
        <v>165</v>
      </c>
      <c r="F171" s="101" t="s">
        <v>210</v>
      </c>
      <c r="G171" s="36" t="str">
        <f t="shared" si="8"/>
        <v>Director de Mejoramiento de Barrios</v>
      </c>
      <c r="H171" s="93">
        <v>44438</v>
      </c>
      <c r="I171" s="93">
        <v>44441</v>
      </c>
      <c r="J171" s="48"/>
      <c r="K171" s="48"/>
      <c r="L171" s="48"/>
      <c r="M171" s="48"/>
      <c r="N171" s="48"/>
      <c r="O171" s="48"/>
      <c r="P171" s="48"/>
      <c r="Q171" s="48"/>
      <c r="R171" s="48"/>
      <c r="S171" s="48"/>
      <c r="T171" s="48"/>
      <c r="U171" s="48"/>
      <c r="V171" s="96" t="s">
        <v>261</v>
      </c>
      <c r="W171" s="49">
        <v>1E-3</v>
      </c>
      <c r="X171" s="37"/>
      <c r="Y171" s="56"/>
      <c r="Z171" s="56"/>
      <c r="AA171" s="33"/>
      <c r="AB171" s="54">
        <f t="shared" ca="1" si="9"/>
        <v>0</v>
      </c>
    </row>
    <row r="172" spans="1:28" s="22" customFormat="1" ht="30" customHeight="1" x14ac:dyDescent="0.2">
      <c r="A172" s="98" t="s">
        <v>45</v>
      </c>
      <c r="B172" s="99" t="s">
        <v>114</v>
      </c>
      <c r="C172" s="98" t="s">
        <v>90</v>
      </c>
      <c r="D172" s="98" t="s">
        <v>97</v>
      </c>
      <c r="E172" s="98" t="s">
        <v>165</v>
      </c>
      <c r="F172" s="101" t="s">
        <v>210</v>
      </c>
      <c r="G172" s="36" t="str">
        <f t="shared" si="8"/>
        <v>Asesor de Control Interno</v>
      </c>
      <c r="H172" s="93">
        <v>44440</v>
      </c>
      <c r="I172" s="93">
        <v>44445</v>
      </c>
      <c r="J172" s="48"/>
      <c r="K172" s="48"/>
      <c r="L172" s="48"/>
      <c r="M172" s="48"/>
      <c r="N172" s="48"/>
      <c r="O172" s="48"/>
      <c r="P172" s="48"/>
      <c r="Q172" s="48"/>
      <c r="R172" s="48"/>
      <c r="S172" s="48"/>
      <c r="T172" s="48"/>
      <c r="U172" s="48"/>
      <c r="V172" s="98" t="s">
        <v>189</v>
      </c>
      <c r="W172" s="49">
        <v>3.0000000000000001E-3</v>
      </c>
      <c r="X172" s="37"/>
      <c r="Y172" s="56"/>
      <c r="Z172" s="56"/>
      <c r="AA172" s="33"/>
      <c r="AB172" s="54">
        <f t="shared" ca="1" si="9"/>
        <v>0</v>
      </c>
    </row>
    <row r="173" spans="1:28" s="22" customFormat="1" ht="30" customHeight="1" x14ac:dyDescent="0.2">
      <c r="A173" s="98" t="s">
        <v>46</v>
      </c>
      <c r="B173" s="99" t="s">
        <v>93</v>
      </c>
      <c r="C173" s="98" t="s">
        <v>89</v>
      </c>
      <c r="D173" s="98" t="s">
        <v>96</v>
      </c>
      <c r="E173" s="98" t="s">
        <v>165</v>
      </c>
      <c r="F173" s="100" t="s">
        <v>211</v>
      </c>
      <c r="G173" s="36" t="str">
        <f t="shared" si="8"/>
        <v>Subdirector Financiero</v>
      </c>
      <c r="H173" s="93">
        <v>44440</v>
      </c>
      <c r="I173" s="93">
        <v>44448</v>
      </c>
      <c r="J173" s="48"/>
      <c r="K173" s="48"/>
      <c r="L173" s="48"/>
      <c r="M173" s="48"/>
      <c r="N173" s="48"/>
      <c r="O173" s="48"/>
      <c r="P173" s="48"/>
      <c r="Q173" s="48"/>
      <c r="R173" s="48"/>
      <c r="S173" s="48"/>
      <c r="T173" s="48"/>
      <c r="U173" s="48"/>
      <c r="V173" s="33" t="s">
        <v>277</v>
      </c>
      <c r="W173" s="49">
        <v>1E-3</v>
      </c>
      <c r="X173" s="37"/>
      <c r="Y173" s="56"/>
      <c r="Z173" s="56"/>
      <c r="AA173" s="33"/>
      <c r="AB173" s="54">
        <f t="shared" ca="1" si="9"/>
        <v>0</v>
      </c>
    </row>
    <row r="174" spans="1:28" s="22" customFormat="1" ht="30" customHeight="1" x14ac:dyDescent="0.2">
      <c r="A174" s="98" t="s">
        <v>44</v>
      </c>
      <c r="B174" s="99" t="s">
        <v>92</v>
      </c>
      <c r="C174" s="98" t="s">
        <v>89</v>
      </c>
      <c r="D174" s="98" t="s">
        <v>96</v>
      </c>
      <c r="E174" s="98" t="s">
        <v>165</v>
      </c>
      <c r="F174" s="100" t="s">
        <v>190</v>
      </c>
      <c r="G174" s="36" t="str">
        <f t="shared" si="8"/>
        <v>Subdirector Financiero</v>
      </c>
      <c r="H174" s="93">
        <v>44440</v>
      </c>
      <c r="I174" s="93">
        <v>44448</v>
      </c>
      <c r="J174" s="48"/>
      <c r="K174" s="48"/>
      <c r="L174" s="48"/>
      <c r="M174" s="48"/>
      <c r="N174" s="48"/>
      <c r="O174" s="48"/>
      <c r="P174" s="48"/>
      <c r="Q174" s="48"/>
      <c r="R174" s="48"/>
      <c r="S174" s="48"/>
      <c r="T174" s="48"/>
      <c r="U174" s="48"/>
      <c r="V174" s="98" t="s">
        <v>123</v>
      </c>
      <c r="W174" s="49">
        <v>1E-3</v>
      </c>
      <c r="X174" s="37"/>
      <c r="Y174" s="99"/>
      <c r="Z174" s="56"/>
      <c r="AA174" s="33"/>
      <c r="AB174" s="54">
        <f t="shared" ca="1" si="9"/>
        <v>0</v>
      </c>
    </row>
    <row r="175" spans="1:28" s="22" customFormat="1" ht="30" customHeight="1" x14ac:dyDescent="0.2">
      <c r="A175" s="98" t="s">
        <v>51</v>
      </c>
      <c r="B175" s="99" t="s">
        <v>230</v>
      </c>
      <c r="C175" s="98" t="s">
        <v>98</v>
      </c>
      <c r="D175" s="98" t="s">
        <v>98</v>
      </c>
      <c r="E175" s="98" t="s">
        <v>165</v>
      </c>
      <c r="F175" s="101" t="s">
        <v>210</v>
      </c>
      <c r="G175" s="36" t="str">
        <f t="shared" si="8"/>
        <v>Líderes de Cada Proceso</v>
      </c>
      <c r="H175" s="93">
        <v>44440</v>
      </c>
      <c r="I175" s="93">
        <v>44449</v>
      </c>
      <c r="J175" s="48"/>
      <c r="K175" s="48"/>
      <c r="L175" s="48"/>
      <c r="M175" s="48"/>
      <c r="N175" s="48"/>
      <c r="O175" s="48"/>
      <c r="P175" s="48"/>
      <c r="Q175" s="48"/>
      <c r="R175" s="48"/>
      <c r="S175" s="48"/>
      <c r="T175" s="48"/>
      <c r="U175" s="48"/>
      <c r="V175" s="98" t="s">
        <v>189</v>
      </c>
      <c r="W175" s="38">
        <v>5.0000000000000001E-3</v>
      </c>
      <c r="X175" s="37"/>
      <c r="Y175" s="56"/>
      <c r="Z175" s="56"/>
      <c r="AA175" s="33"/>
      <c r="AB175" s="54">
        <f t="shared" ca="1" si="9"/>
        <v>0</v>
      </c>
    </row>
    <row r="176" spans="1:28" s="22" customFormat="1" ht="30" customHeight="1" x14ac:dyDescent="0.2">
      <c r="A176" s="98" t="s">
        <v>50</v>
      </c>
      <c r="B176" s="99" t="s">
        <v>290</v>
      </c>
      <c r="C176" s="98" t="s">
        <v>80</v>
      </c>
      <c r="D176" s="98" t="s">
        <v>100</v>
      </c>
      <c r="E176" s="98" t="s">
        <v>165</v>
      </c>
      <c r="F176" s="101" t="s">
        <v>211</v>
      </c>
      <c r="G176" s="36" t="str">
        <f t="shared" si="8"/>
        <v>Director de Reasentamientos Humanos</v>
      </c>
      <c r="H176" s="93">
        <v>44440</v>
      </c>
      <c r="I176" s="93">
        <v>44469</v>
      </c>
      <c r="J176" s="48"/>
      <c r="K176" s="48"/>
      <c r="L176" s="48"/>
      <c r="M176" s="48"/>
      <c r="N176" s="48"/>
      <c r="O176" s="48"/>
      <c r="P176" s="48"/>
      <c r="Q176" s="48"/>
      <c r="R176" s="48"/>
      <c r="S176" s="48"/>
      <c r="T176" s="48"/>
      <c r="U176" s="48"/>
      <c r="V176" s="98" t="s">
        <v>123</v>
      </c>
      <c r="W176" s="49">
        <v>5.0000000000000001E-3</v>
      </c>
      <c r="X176" s="37"/>
      <c r="Y176" s="60"/>
      <c r="Z176" s="56"/>
      <c r="AA176" s="33"/>
      <c r="AB176" s="54">
        <f t="shared" ca="1" si="9"/>
        <v>0</v>
      </c>
    </row>
    <row r="177" spans="1:28" s="22" customFormat="1" ht="30" customHeight="1" x14ac:dyDescent="0.2">
      <c r="A177" s="98" t="s">
        <v>52</v>
      </c>
      <c r="B177" s="99" t="s">
        <v>278</v>
      </c>
      <c r="C177" s="98" t="s">
        <v>90</v>
      </c>
      <c r="D177" s="98" t="s">
        <v>97</v>
      </c>
      <c r="E177" s="98" t="s">
        <v>165</v>
      </c>
      <c r="F177" s="101" t="s">
        <v>160</v>
      </c>
      <c r="G177" s="36" t="str">
        <f t="shared" si="8"/>
        <v>Asesor de Control Interno</v>
      </c>
      <c r="H177" s="93">
        <v>44454</v>
      </c>
      <c r="I177" s="93">
        <v>44484</v>
      </c>
      <c r="J177" s="48"/>
      <c r="K177" s="48"/>
      <c r="L177" s="48"/>
      <c r="M177" s="48"/>
      <c r="N177" s="48"/>
      <c r="O177" s="48"/>
      <c r="P177" s="48"/>
      <c r="Q177" s="48"/>
      <c r="R177" s="48"/>
      <c r="S177" s="48"/>
      <c r="T177" s="48"/>
      <c r="U177" s="48"/>
      <c r="V177" s="98" t="s">
        <v>189</v>
      </c>
      <c r="W177" s="49">
        <v>1.4999999999999999E-2</v>
      </c>
      <c r="X177" s="37"/>
      <c r="Y177" s="60"/>
      <c r="Z177" s="56"/>
      <c r="AA177" s="33"/>
      <c r="AB177" s="54">
        <f t="shared" ca="1" si="9"/>
        <v>0</v>
      </c>
    </row>
    <row r="178" spans="1:28" s="22" customFormat="1" ht="30" customHeight="1" x14ac:dyDescent="0.2">
      <c r="A178" s="98" t="s">
        <v>50</v>
      </c>
      <c r="B178" s="102" t="s">
        <v>186</v>
      </c>
      <c r="C178" s="98" t="s">
        <v>73</v>
      </c>
      <c r="D178" s="98" t="s">
        <v>95</v>
      </c>
      <c r="E178" s="98" t="s">
        <v>165</v>
      </c>
      <c r="F178" s="100" t="s">
        <v>223</v>
      </c>
      <c r="G178" s="36" t="str">
        <f t="shared" si="8"/>
        <v xml:space="preserve">Jefe Oficina Asesora de Planeación </v>
      </c>
      <c r="H178" s="93">
        <v>44454</v>
      </c>
      <c r="I178" s="93">
        <v>44484</v>
      </c>
      <c r="J178" s="48"/>
      <c r="K178" s="48"/>
      <c r="L178" s="48"/>
      <c r="M178" s="48"/>
      <c r="N178" s="48"/>
      <c r="O178" s="48"/>
      <c r="P178" s="48"/>
      <c r="Q178" s="48"/>
      <c r="R178" s="48"/>
      <c r="S178" s="48"/>
      <c r="T178" s="48"/>
      <c r="U178" s="48"/>
      <c r="V178" s="98" t="s">
        <v>123</v>
      </c>
      <c r="W178" s="49">
        <v>5.0000000000000001E-3</v>
      </c>
      <c r="X178" s="37"/>
      <c r="Y178" s="99"/>
      <c r="Z178" s="56"/>
      <c r="AA178" s="98"/>
      <c r="AB178" s="54">
        <f t="shared" ca="1" si="9"/>
        <v>0</v>
      </c>
    </row>
    <row r="179" spans="1:28" s="22" customFormat="1" ht="30" customHeight="1" x14ac:dyDescent="0.2">
      <c r="A179" s="98" t="s">
        <v>45</v>
      </c>
      <c r="B179" s="99" t="s">
        <v>238</v>
      </c>
      <c r="C179" s="98" t="s">
        <v>90</v>
      </c>
      <c r="D179" s="98" t="s">
        <v>97</v>
      </c>
      <c r="E179" s="98" t="s">
        <v>165</v>
      </c>
      <c r="F179" s="101" t="s">
        <v>210</v>
      </c>
      <c r="G179" s="36" t="str">
        <f t="shared" ref="G179:G209" si="10">IF(LEN(C179)&gt;0,VLOOKUP(C179,PROCESO2,3,0),"")</f>
        <v>Asesor de Control Interno</v>
      </c>
      <c r="H179" s="93">
        <v>44467</v>
      </c>
      <c r="I179" s="93">
        <v>44473</v>
      </c>
      <c r="J179" s="48"/>
      <c r="K179" s="48"/>
      <c r="L179" s="48"/>
      <c r="M179" s="48"/>
      <c r="N179" s="48"/>
      <c r="O179" s="48"/>
      <c r="P179" s="48"/>
      <c r="Q179" s="48"/>
      <c r="R179" s="48"/>
      <c r="S179" s="48"/>
      <c r="T179" s="48"/>
      <c r="U179" s="48"/>
      <c r="V179" s="98" t="s">
        <v>202</v>
      </c>
      <c r="W179" s="49">
        <v>3.0000000000000001E-3</v>
      </c>
      <c r="X179" s="37"/>
      <c r="Y179" s="99"/>
      <c r="Z179" s="56"/>
      <c r="AA179" s="98"/>
      <c r="AB179" s="54">
        <f t="shared" ref="AB179:AB209" ca="1" si="11">IF(ISERROR(VLOOKUP(AA179,INDIRECT(VLOOKUP(A179,ACTA,2,0)&amp;"A"),2,0))=TRUE,0,W179*(VLOOKUP(AA179,INDIRECT(VLOOKUP(A179,ACTA,2,0)&amp;"A"),2,0)))</f>
        <v>0</v>
      </c>
    </row>
    <row r="180" spans="1:28" s="22" customFormat="1" ht="30" customHeight="1" x14ac:dyDescent="0.2">
      <c r="A180" s="98" t="s">
        <v>46</v>
      </c>
      <c r="B180" s="92" t="s">
        <v>258</v>
      </c>
      <c r="C180" s="98" t="s">
        <v>82</v>
      </c>
      <c r="D180" s="98" t="s">
        <v>100</v>
      </c>
      <c r="E180" s="98" t="s">
        <v>165</v>
      </c>
      <c r="F180" s="101" t="s">
        <v>210</v>
      </c>
      <c r="G180" s="36" t="str">
        <f t="shared" si="10"/>
        <v>Director de Mejoramiento de Barrios</v>
      </c>
      <c r="H180" s="93">
        <v>44468</v>
      </c>
      <c r="I180" s="93">
        <v>44473</v>
      </c>
      <c r="J180" s="48"/>
      <c r="K180" s="48"/>
      <c r="L180" s="48"/>
      <c r="M180" s="48"/>
      <c r="N180" s="48"/>
      <c r="O180" s="48"/>
      <c r="P180" s="48"/>
      <c r="Q180" s="48"/>
      <c r="R180" s="48"/>
      <c r="S180" s="48"/>
      <c r="T180" s="48"/>
      <c r="U180" s="48"/>
      <c r="V180" s="96" t="s">
        <v>261</v>
      </c>
      <c r="W180" s="49">
        <v>1E-3</v>
      </c>
      <c r="X180" s="37"/>
      <c r="Y180" s="56"/>
      <c r="Z180" s="56"/>
      <c r="AA180" s="98"/>
      <c r="AB180" s="54">
        <f t="shared" ca="1" si="11"/>
        <v>0</v>
      </c>
    </row>
    <row r="181" spans="1:28" s="22" customFormat="1" ht="30" customHeight="1" x14ac:dyDescent="0.2">
      <c r="A181" s="98" t="s">
        <v>45</v>
      </c>
      <c r="B181" s="99" t="s">
        <v>114</v>
      </c>
      <c r="C181" s="98" t="s">
        <v>90</v>
      </c>
      <c r="D181" s="98" t="s">
        <v>97</v>
      </c>
      <c r="E181" s="98" t="s">
        <v>165</v>
      </c>
      <c r="F181" s="101" t="s">
        <v>210</v>
      </c>
      <c r="G181" s="36" t="str">
        <f t="shared" si="10"/>
        <v>Asesor de Control Interno</v>
      </c>
      <c r="H181" s="93">
        <v>44470</v>
      </c>
      <c r="I181" s="93">
        <v>44475</v>
      </c>
      <c r="J181" s="48"/>
      <c r="K181" s="48"/>
      <c r="L181" s="48"/>
      <c r="M181" s="48"/>
      <c r="N181" s="48"/>
      <c r="O181" s="48"/>
      <c r="P181" s="48"/>
      <c r="Q181" s="48"/>
      <c r="R181" s="48"/>
      <c r="S181" s="48"/>
      <c r="T181" s="48"/>
      <c r="U181" s="48"/>
      <c r="V181" s="98" t="s">
        <v>189</v>
      </c>
      <c r="W181" s="49">
        <v>3.0000000000000001E-3</v>
      </c>
      <c r="X181" s="37"/>
      <c r="Y181" s="56"/>
      <c r="Z181" s="56"/>
      <c r="AA181" s="98"/>
      <c r="AB181" s="54">
        <f t="shared" ca="1" si="11"/>
        <v>0</v>
      </c>
    </row>
    <row r="182" spans="1:28" s="22" customFormat="1" ht="30" customHeight="1" x14ac:dyDescent="0.2">
      <c r="A182" s="98" t="s">
        <v>45</v>
      </c>
      <c r="B182" s="99" t="s">
        <v>213</v>
      </c>
      <c r="C182" s="98" t="s">
        <v>90</v>
      </c>
      <c r="D182" s="98" t="s">
        <v>97</v>
      </c>
      <c r="E182" s="98" t="s">
        <v>165</v>
      </c>
      <c r="F182" s="100" t="s">
        <v>160</v>
      </c>
      <c r="G182" s="36" t="str">
        <f t="shared" si="10"/>
        <v>Asesor de Control Interno</v>
      </c>
      <c r="H182" s="93">
        <v>44470</v>
      </c>
      <c r="I182" s="93">
        <v>44476</v>
      </c>
      <c r="J182" s="48"/>
      <c r="K182" s="48"/>
      <c r="L182" s="48"/>
      <c r="M182" s="48"/>
      <c r="N182" s="48"/>
      <c r="O182" s="48"/>
      <c r="P182" s="48"/>
      <c r="Q182" s="48"/>
      <c r="R182" s="48"/>
      <c r="S182" s="48"/>
      <c r="T182" s="48"/>
      <c r="U182" s="48"/>
      <c r="V182" s="98" t="s">
        <v>202</v>
      </c>
      <c r="W182" s="49">
        <v>3.0000000000000001E-3</v>
      </c>
      <c r="X182" s="37"/>
      <c r="Y182" s="99"/>
      <c r="Z182" s="56"/>
      <c r="AA182" s="98"/>
      <c r="AB182" s="54">
        <f t="shared" ca="1" si="11"/>
        <v>0</v>
      </c>
    </row>
    <row r="183" spans="1:28" s="22" customFormat="1" ht="30" customHeight="1" x14ac:dyDescent="0.2">
      <c r="A183" s="98" t="s">
        <v>46</v>
      </c>
      <c r="B183" s="99" t="s">
        <v>93</v>
      </c>
      <c r="C183" s="98" t="s">
        <v>141</v>
      </c>
      <c r="D183" s="98" t="s">
        <v>96</v>
      </c>
      <c r="E183" s="98" t="s">
        <v>165</v>
      </c>
      <c r="F183" s="100" t="s">
        <v>211</v>
      </c>
      <c r="G183" s="36" t="str">
        <f t="shared" si="10"/>
        <v>Director de Gestión Corporativa y CID</v>
      </c>
      <c r="H183" s="93">
        <v>44470</v>
      </c>
      <c r="I183" s="93">
        <v>44480</v>
      </c>
      <c r="J183" s="48"/>
      <c r="K183" s="48"/>
      <c r="L183" s="48"/>
      <c r="M183" s="48"/>
      <c r="N183" s="48"/>
      <c r="O183" s="48"/>
      <c r="P183" s="48"/>
      <c r="Q183" s="48"/>
      <c r="R183" s="48"/>
      <c r="S183" s="48"/>
      <c r="T183" s="48"/>
      <c r="U183" s="48"/>
      <c r="V183" s="98" t="s">
        <v>277</v>
      </c>
      <c r="W183" s="49">
        <v>1E-3</v>
      </c>
      <c r="X183" s="37"/>
      <c r="Y183" s="56"/>
      <c r="Z183" s="56"/>
      <c r="AA183" s="98"/>
      <c r="AB183" s="54">
        <f t="shared" ca="1" si="11"/>
        <v>0</v>
      </c>
    </row>
    <row r="184" spans="1:28" s="22" customFormat="1" ht="30" customHeight="1" x14ac:dyDescent="0.2">
      <c r="A184" s="98" t="s">
        <v>44</v>
      </c>
      <c r="B184" s="99" t="s">
        <v>92</v>
      </c>
      <c r="C184" s="98" t="s">
        <v>89</v>
      </c>
      <c r="D184" s="98" t="s">
        <v>96</v>
      </c>
      <c r="E184" s="98" t="s">
        <v>165</v>
      </c>
      <c r="F184" s="100" t="s">
        <v>190</v>
      </c>
      <c r="G184" s="36" t="str">
        <f t="shared" si="10"/>
        <v>Subdirector Financiero</v>
      </c>
      <c r="H184" s="93">
        <v>44470</v>
      </c>
      <c r="I184" s="93">
        <v>44480</v>
      </c>
      <c r="J184" s="48"/>
      <c r="K184" s="48"/>
      <c r="L184" s="48"/>
      <c r="M184" s="48"/>
      <c r="N184" s="48"/>
      <c r="O184" s="48"/>
      <c r="P184" s="48"/>
      <c r="Q184" s="48"/>
      <c r="R184" s="48"/>
      <c r="S184" s="48"/>
      <c r="T184" s="48"/>
      <c r="U184" s="48"/>
      <c r="V184" s="98" t="s">
        <v>123</v>
      </c>
      <c r="W184" s="49">
        <v>1E-3</v>
      </c>
      <c r="X184" s="37"/>
      <c r="Y184" s="99"/>
      <c r="Z184" s="56"/>
      <c r="AA184" s="98"/>
      <c r="AB184" s="54">
        <f t="shared" ca="1" si="11"/>
        <v>0</v>
      </c>
    </row>
    <row r="185" spans="1:28" s="22" customFormat="1" ht="30" customHeight="1" x14ac:dyDescent="0.2">
      <c r="A185" s="98" t="s">
        <v>44</v>
      </c>
      <c r="B185" s="99" t="s">
        <v>196</v>
      </c>
      <c r="C185" s="98" t="s">
        <v>87</v>
      </c>
      <c r="D185" s="98" t="s">
        <v>96</v>
      </c>
      <c r="E185" s="98" t="s">
        <v>165</v>
      </c>
      <c r="F185" s="100" t="s">
        <v>159</v>
      </c>
      <c r="G185" s="36" t="str">
        <f t="shared" si="10"/>
        <v>Subdirector Administrativo</v>
      </c>
      <c r="H185" s="93">
        <v>44470</v>
      </c>
      <c r="I185" s="93">
        <v>44497</v>
      </c>
      <c r="J185" s="48"/>
      <c r="K185" s="48"/>
      <c r="L185" s="48"/>
      <c r="M185" s="48"/>
      <c r="N185" s="48"/>
      <c r="O185" s="48"/>
      <c r="P185" s="48"/>
      <c r="Q185" s="48"/>
      <c r="R185" s="48"/>
      <c r="S185" s="48"/>
      <c r="T185" s="48"/>
      <c r="U185" s="48"/>
      <c r="V185" s="98" t="s">
        <v>123</v>
      </c>
      <c r="W185" s="49">
        <v>7.4999999999999997E-3</v>
      </c>
      <c r="X185" s="37"/>
      <c r="Y185" s="99"/>
      <c r="Z185" s="56"/>
      <c r="AA185" s="98"/>
      <c r="AB185" s="54">
        <f t="shared" ca="1" si="11"/>
        <v>0</v>
      </c>
    </row>
    <row r="186" spans="1:28" s="22" customFormat="1" ht="30" customHeight="1" x14ac:dyDescent="0.2">
      <c r="A186" s="98" t="s">
        <v>44</v>
      </c>
      <c r="B186" s="99" t="s">
        <v>234</v>
      </c>
      <c r="C186" s="98" t="s">
        <v>89</v>
      </c>
      <c r="D186" s="98" t="s">
        <v>96</v>
      </c>
      <c r="E186" s="98" t="s">
        <v>165</v>
      </c>
      <c r="F186" s="100" t="s">
        <v>159</v>
      </c>
      <c r="G186" s="36" t="str">
        <f t="shared" si="10"/>
        <v>Subdirector Financiero</v>
      </c>
      <c r="H186" s="93">
        <v>44470</v>
      </c>
      <c r="I186" s="93">
        <v>44497</v>
      </c>
      <c r="J186" s="48"/>
      <c r="K186" s="48"/>
      <c r="L186" s="48"/>
      <c r="M186" s="48"/>
      <c r="N186" s="48"/>
      <c r="O186" s="48"/>
      <c r="P186" s="48"/>
      <c r="Q186" s="48"/>
      <c r="R186" s="48"/>
      <c r="S186" s="48"/>
      <c r="T186" s="48"/>
      <c r="U186" s="48"/>
      <c r="V186" s="98" t="s">
        <v>123</v>
      </c>
      <c r="W186" s="49">
        <v>2E-3</v>
      </c>
      <c r="X186" s="37"/>
      <c r="Y186" s="56"/>
      <c r="Z186" s="56"/>
      <c r="AA186" s="98"/>
      <c r="AB186" s="54">
        <f t="shared" ca="1" si="11"/>
        <v>0</v>
      </c>
    </row>
    <row r="187" spans="1:28" s="22" customFormat="1" ht="30" customHeight="1" x14ac:dyDescent="0.2">
      <c r="A187" s="98" t="s">
        <v>50</v>
      </c>
      <c r="B187" s="99" t="s">
        <v>292</v>
      </c>
      <c r="C187" s="98" t="s">
        <v>80</v>
      </c>
      <c r="D187" s="98" t="s">
        <v>100</v>
      </c>
      <c r="E187" s="98" t="s">
        <v>165</v>
      </c>
      <c r="F187" s="101" t="s">
        <v>211</v>
      </c>
      <c r="G187" s="36" t="str">
        <f t="shared" si="10"/>
        <v>Director de Reasentamientos Humanos</v>
      </c>
      <c r="H187" s="93">
        <v>44470</v>
      </c>
      <c r="I187" s="93">
        <v>44516</v>
      </c>
      <c r="J187" s="48"/>
      <c r="K187" s="48"/>
      <c r="L187" s="48"/>
      <c r="M187" s="48"/>
      <c r="N187" s="48"/>
      <c r="O187" s="48"/>
      <c r="P187" s="48"/>
      <c r="Q187" s="48"/>
      <c r="R187" s="48"/>
      <c r="S187" s="48"/>
      <c r="T187" s="48"/>
      <c r="U187" s="48"/>
      <c r="V187" s="98" t="s">
        <v>123</v>
      </c>
      <c r="W187" s="49">
        <v>2.5000000000000001E-3</v>
      </c>
      <c r="X187" s="37"/>
      <c r="Y187" s="60"/>
      <c r="Z187" s="56"/>
      <c r="AA187" s="98"/>
      <c r="AB187" s="54">
        <f t="shared" ca="1" si="11"/>
        <v>0</v>
      </c>
    </row>
    <row r="188" spans="1:28" s="22" customFormat="1" ht="30" customHeight="1" x14ac:dyDescent="0.2">
      <c r="A188" s="98" t="s">
        <v>50</v>
      </c>
      <c r="B188" s="99" t="s">
        <v>292</v>
      </c>
      <c r="C188" s="98" t="s">
        <v>89</v>
      </c>
      <c r="D188" s="98" t="s">
        <v>96</v>
      </c>
      <c r="E188" s="98" t="s">
        <v>165</v>
      </c>
      <c r="F188" s="101" t="s">
        <v>211</v>
      </c>
      <c r="G188" s="36" t="str">
        <f t="shared" si="10"/>
        <v>Subdirector Financiero</v>
      </c>
      <c r="H188" s="93">
        <v>44470</v>
      </c>
      <c r="I188" s="93">
        <v>44516</v>
      </c>
      <c r="J188" s="48"/>
      <c r="K188" s="48"/>
      <c r="L188" s="48"/>
      <c r="M188" s="48"/>
      <c r="N188" s="48"/>
      <c r="O188" s="48"/>
      <c r="P188" s="48"/>
      <c r="Q188" s="48"/>
      <c r="R188" s="48"/>
      <c r="S188" s="48"/>
      <c r="T188" s="48"/>
      <c r="U188" s="48"/>
      <c r="V188" s="98" t="s">
        <v>123</v>
      </c>
      <c r="W188" s="49">
        <v>2.5000000000000001E-3</v>
      </c>
      <c r="X188" s="37"/>
      <c r="Y188" s="60"/>
      <c r="Z188" s="56"/>
      <c r="AA188" s="98"/>
      <c r="AB188" s="54">
        <f t="shared" ca="1" si="11"/>
        <v>0</v>
      </c>
    </row>
    <row r="189" spans="1:28" s="22" customFormat="1" ht="30" customHeight="1" x14ac:dyDescent="0.2">
      <c r="A189" s="98" t="s">
        <v>44</v>
      </c>
      <c r="B189" s="99" t="s">
        <v>269</v>
      </c>
      <c r="C189" s="98" t="s">
        <v>89</v>
      </c>
      <c r="D189" s="98" t="s">
        <v>96</v>
      </c>
      <c r="E189" s="98" t="s">
        <v>165</v>
      </c>
      <c r="F189" s="100" t="s">
        <v>223</v>
      </c>
      <c r="G189" s="36" t="str">
        <f t="shared" si="10"/>
        <v>Subdirector Financiero</v>
      </c>
      <c r="H189" s="93">
        <v>44470</v>
      </c>
      <c r="I189" s="93">
        <v>44526</v>
      </c>
      <c r="J189" s="48"/>
      <c r="K189" s="48"/>
      <c r="L189" s="48"/>
      <c r="M189" s="48"/>
      <c r="N189" s="48"/>
      <c r="O189" s="48"/>
      <c r="P189" s="48"/>
      <c r="Q189" s="48"/>
      <c r="R189" s="48"/>
      <c r="S189" s="48"/>
      <c r="T189" s="48"/>
      <c r="U189" s="48"/>
      <c r="V189" s="98" t="s">
        <v>189</v>
      </c>
      <c r="W189" s="49">
        <v>0.01</v>
      </c>
      <c r="X189" s="37"/>
      <c r="Y189" s="56"/>
      <c r="Z189" s="56"/>
      <c r="AA189" s="98"/>
      <c r="AB189" s="54">
        <f t="shared" ca="1" si="11"/>
        <v>0</v>
      </c>
    </row>
    <row r="190" spans="1:28" s="22" customFormat="1" ht="30" customHeight="1" x14ac:dyDescent="0.2">
      <c r="A190" s="98" t="s">
        <v>44</v>
      </c>
      <c r="B190" s="99" t="s">
        <v>94</v>
      </c>
      <c r="C190" s="98" t="s">
        <v>87</v>
      </c>
      <c r="D190" s="98" t="s">
        <v>96</v>
      </c>
      <c r="E190" s="98" t="s">
        <v>165</v>
      </c>
      <c r="F190" s="100" t="s">
        <v>159</v>
      </c>
      <c r="G190" s="36" t="str">
        <f t="shared" si="10"/>
        <v>Subdirector Administrativo</v>
      </c>
      <c r="H190" s="93">
        <v>44480</v>
      </c>
      <c r="I190" s="93">
        <v>44512</v>
      </c>
      <c r="J190" s="48"/>
      <c r="K190" s="48"/>
      <c r="L190" s="48"/>
      <c r="M190" s="48"/>
      <c r="N190" s="48"/>
      <c r="O190" s="48"/>
      <c r="P190" s="48"/>
      <c r="Q190" s="48"/>
      <c r="R190" s="48"/>
      <c r="S190" s="48"/>
      <c r="T190" s="48"/>
      <c r="U190" s="48"/>
      <c r="V190" s="98" t="s">
        <v>123</v>
      </c>
      <c r="W190" s="49">
        <v>0.01</v>
      </c>
      <c r="X190" s="37"/>
      <c r="Y190" s="56"/>
      <c r="Z190" s="56"/>
      <c r="AA190" s="98"/>
      <c r="AB190" s="54">
        <f t="shared" ca="1" si="11"/>
        <v>0</v>
      </c>
    </row>
    <row r="191" spans="1:28" s="22" customFormat="1" ht="30" customHeight="1" x14ac:dyDescent="0.2">
      <c r="A191" s="98" t="s">
        <v>43</v>
      </c>
      <c r="B191" s="99" t="s">
        <v>249</v>
      </c>
      <c r="C191" s="98" t="s">
        <v>90</v>
      </c>
      <c r="D191" s="98" t="s">
        <v>97</v>
      </c>
      <c r="E191" s="98" t="s">
        <v>165</v>
      </c>
      <c r="F191" s="101" t="s">
        <v>210</v>
      </c>
      <c r="G191" s="36" t="str">
        <f t="shared" si="10"/>
        <v>Asesor de Control Interno</v>
      </c>
      <c r="H191" s="93">
        <v>44488</v>
      </c>
      <c r="I191" s="93">
        <v>44498</v>
      </c>
      <c r="J191" s="48"/>
      <c r="K191" s="48"/>
      <c r="L191" s="48"/>
      <c r="M191" s="48"/>
      <c r="N191" s="48"/>
      <c r="O191" s="48"/>
      <c r="P191" s="48"/>
      <c r="Q191" s="48"/>
      <c r="R191" s="48"/>
      <c r="S191" s="48"/>
      <c r="T191" s="48"/>
      <c r="U191" s="48"/>
      <c r="V191" s="98" t="s">
        <v>279</v>
      </c>
      <c r="W191" s="38">
        <v>5.0000000000000001E-3</v>
      </c>
      <c r="X191" s="37"/>
      <c r="Y191" s="99"/>
      <c r="Z191" s="56"/>
      <c r="AA191" s="98"/>
      <c r="AB191" s="54">
        <f t="shared" ca="1" si="11"/>
        <v>0</v>
      </c>
    </row>
    <row r="192" spans="1:28" s="22" customFormat="1" ht="30" customHeight="1" x14ac:dyDescent="0.2">
      <c r="A192" s="98" t="s">
        <v>47</v>
      </c>
      <c r="B192" s="102" t="s">
        <v>188</v>
      </c>
      <c r="C192" s="98" t="s">
        <v>90</v>
      </c>
      <c r="D192" s="98" t="s">
        <v>97</v>
      </c>
      <c r="E192" s="98" t="s">
        <v>165</v>
      </c>
      <c r="F192" s="100" t="s">
        <v>211</v>
      </c>
      <c r="G192" s="36" t="str">
        <f t="shared" si="10"/>
        <v>Asesor de Control Interno</v>
      </c>
      <c r="H192" s="93">
        <v>44494</v>
      </c>
      <c r="I192" s="93">
        <v>44508</v>
      </c>
      <c r="J192" s="48"/>
      <c r="K192" s="48"/>
      <c r="L192" s="48"/>
      <c r="M192" s="48"/>
      <c r="N192" s="48"/>
      <c r="O192" s="48"/>
      <c r="P192" s="48"/>
      <c r="Q192" s="48"/>
      <c r="R192" s="48"/>
      <c r="S192" s="48"/>
      <c r="T192" s="48"/>
      <c r="U192" s="48"/>
      <c r="V192" s="98" t="s">
        <v>202</v>
      </c>
      <c r="W192" s="38">
        <v>5.0000000000000001E-3</v>
      </c>
      <c r="X192" s="51"/>
      <c r="Y192" s="56"/>
      <c r="Z192" s="56"/>
      <c r="AA192" s="98"/>
      <c r="AB192" s="54">
        <f t="shared" ca="1" si="11"/>
        <v>0</v>
      </c>
    </row>
    <row r="193" spans="1:28" s="22" customFormat="1" ht="30" customHeight="1" x14ac:dyDescent="0.2">
      <c r="A193" s="98" t="s">
        <v>45</v>
      </c>
      <c r="B193" s="99" t="s">
        <v>238</v>
      </c>
      <c r="C193" s="98" t="s">
        <v>90</v>
      </c>
      <c r="D193" s="98" t="s">
        <v>97</v>
      </c>
      <c r="E193" s="98" t="s">
        <v>165</v>
      </c>
      <c r="F193" s="101" t="s">
        <v>210</v>
      </c>
      <c r="G193" s="36" t="str">
        <f t="shared" si="10"/>
        <v>Asesor de Control Interno</v>
      </c>
      <c r="H193" s="93">
        <v>44496</v>
      </c>
      <c r="I193" s="93">
        <v>44503</v>
      </c>
      <c r="J193" s="48"/>
      <c r="K193" s="48"/>
      <c r="L193" s="48"/>
      <c r="M193" s="48"/>
      <c r="N193" s="48"/>
      <c r="O193" s="48"/>
      <c r="P193" s="48"/>
      <c r="Q193" s="48"/>
      <c r="R193" s="48"/>
      <c r="S193" s="48"/>
      <c r="T193" s="48"/>
      <c r="U193" s="48"/>
      <c r="V193" s="98" t="s">
        <v>202</v>
      </c>
      <c r="W193" s="49">
        <v>3.0000000000000001E-3</v>
      </c>
      <c r="X193" s="37"/>
      <c r="Y193" s="99"/>
      <c r="Z193" s="56"/>
      <c r="AA193" s="98"/>
      <c r="AB193" s="54">
        <f t="shared" ca="1" si="11"/>
        <v>0</v>
      </c>
    </row>
    <row r="194" spans="1:28" s="22" customFormat="1" ht="30" customHeight="1" x14ac:dyDescent="0.2">
      <c r="A194" s="98" t="s">
        <v>46</v>
      </c>
      <c r="B194" s="92" t="s">
        <v>260</v>
      </c>
      <c r="C194" s="98" t="s">
        <v>80</v>
      </c>
      <c r="D194" s="98" t="s">
        <v>100</v>
      </c>
      <c r="E194" s="98" t="s">
        <v>165</v>
      </c>
      <c r="F194" s="100" t="s">
        <v>211</v>
      </c>
      <c r="G194" s="36" t="str">
        <f t="shared" si="10"/>
        <v>Director de Reasentamientos Humanos</v>
      </c>
      <c r="H194" s="93">
        <v>44496</v>
      </c>
      <c r="I194" s="93">
        <v>44561</v>
      </c>
      <c r="J194" s="48"/>
      <c r="K194" s="48"/>
      <c r="L194" s="48"/>
      <c r="M194" s="48"/>
      <c r="N194" s="48"/>
      <c r="O194" s="48"/>
      <c r="P194" s="48"/>
      <c r="Q194" s="48"/>
      <c r="R194" s="48"/>
      <c r="S194" s="48"/>
      <c r="T194" s="48"/>
      <c r="U194" s="48"/>
      <c r="V194" s="96" t="s">
        <v>282</v>
      </c>
      <c r="W194" s="38">
        <v>0.02</v>
      </c>
      <c r="X194" s="37"/>
      <c r="Y194" s="59"/>
      <c r="Z194" s="56"/>
      <c r="AA194" s="98"/>
      <c r="AB194" s="54">
        <f t="shared" ca="1" si="11"/>
        <v>0</v>
      </c>
    </row>
    <row r="195" spans="1:28" s="22" customFormat="1" ht="30" customHeight="1" x14ac:dyDescent="0.2">
      <c r="A195" s="98" t="s">
        <v>46</v>
      </c>
      <c r="B195" s="92" t="s">
        <v>258</v>
      </c>
      <c r="C195" s="98" t="s">
        <v>82</v>
      </c>
      <c r="D195" s="98" t="s">
        <v>100</v>
      </c>
      <c r="E195" s="98" t="s">
        <v>165</v>
      </c>
      <c r="F195" s="101" t="s">
        <v>210</v>
      </c>
      <c r="G195" s="36" t="str">
        <f t="shared" si="10"/>
        <v>Director de Mejoramiento de Barrios</v>
      </c>
      <c r="H195" s="93">
        <v>44497</v>
      </c>
      <c r="I195" s="93">
        <v>44503</v>
      </c>
      <c r="J195" s="48"/>
      <c r="K195" s="48"/>
      <c r="L195" s="48"/>
      <c r="M195" s="48"/>
      <c r="N195" s="48"/>
      <c r="O195" s="48"/>
      <c r="P195" s="48"/>
      <c r="Q195" s="48"/>
      <c r="R195" s="48"/>
      <c r="S195" s="48"/>
      <c r="T195" s="48"/>
      <c r="U195" s="48"/>
      <c r="V195" s="96" t="s">
        <v>261</v>
      </c>
      <c r="W195" s="49">
        <v>1E-3</v>
      </c>
      <c r="X195" s="37"/>
      <c r="Y195" s="56"/>
      <c r="Z195" s="56"/>
      <c r="AA195" s="98"/>
      <c r="AB195" s="54">
        <f t="shared" ca="1" si="11"/>
        <v>0</v>
      </c>
    </row>
    <row r="196" spans="1:28" s="22" customFormat="1" ht="30" customHeight="1" x14ac:dyDescent="0.2">
      <c r="A196" s="98" t="s">
        <v>45</v>
      </c>
      <c r="B196" s="99" t="s">
        <v>114</v>
      </c>
      <c r="C196" s="98" t="s">
        <v>90</v>
      </c>
      <c r="D196" s="98" t="s">
        <v>97</v>
      </c>
      <c r="E196" s="98" t="s">
        <v>165</v>
      </c>
      <c r="F196" s="101" t="s">
        <v>210</v>
      </c>
      <c r="G196" s="36" t="str">
        <f t="shared" si="10"/>
        <v>Asesor de Control Interno</v>
      </c>
      <c r="H196" s="93">
        <v>44502</v>
      </c>
      <c r="I196" s="93">
        <v>44505</v>
      </c>
      <c r="J196" s="48"/>
      <c r="K196" s="48"/>
      <c r="L196" s="48"/>
      <c r="M196" s="48"/>
      <c r="N196" s="48"/>
      <c r="O196" s="48"/>
      <c r="P196" s="48"/>
      <c r="Q196" s="48"/>
      <c r="R196" s="48"/>
      <c r="S196" s="48"/>
      <c r="T196" s="48"/>
      <c r="U196" s="48"/>
      <c r="V196" s="98" t="s">
        <v>189</v>
      </c>
      <c r="W196" s="49">
        <v>3.0000000000000001E-3</v>
      </c>
      <c r="X196" s="37"/>
      <c r="Y196" s="99"/>
      <c r="Z196" s="56"/>
      <c r="AA196" s="98"/>
      <c r="AB196" s="54">
        <f t="shared" ca="1" si="11"/>
        <v>0</v>
      </c>
    </row>
    <row r="197" spans="1:28" s="22" customFormat="1" ht="30" customHeight="1" x14ac:dyDescent="0.2">
      <c r="A197" s="98" t="s">
        <v>44</v>
      </c>
      <c r="B197" s="99" t="s">
        <v>92</v>
      </c>
      <c r="C197" s="98" t="s">
        <v>89</v>
      </c>
      <c r="D197" s="98" t="s">
        <v>96</v>
      </c>
      <c r="E197" s="98" t="s">
        <v>165</v>
      </c>
      <c r="F197" s="100" t="s">
        <v>190</v>
      </c>
      <c r="G197" s="36" t="str">
        <f t="shared" si="10"/>
        <v>Subdirector Financiero</v>
      </c>
      <c r="H197" s="93">
        <v>44502</v>
      </c>
      <c r="I197" s="93">
        <v>44509</v>
      </c>
      <c r="J197" s="48"/>
      <c r="K197" s="48"/>
      <c r="L197" s="48"/>
      <c r="M197" s="48"/>
      <c r="N197" s="48"/>
      <c r="O197" s="48"/>
      <c r="P197" s="48"/>
      <c r="Q197" s="48"/>
      <c r="R197" s="48"/>
      <c r="S197" s="48"/>
      <c r="T197" s="48"/>
      <c r="U197" s="48"/>
      <c r="V197" s="98" t="s">
        <v>123</v>
      </c>
      <c r="W197" s="49">
        <v>1E-3</v>
      </c>
      <c r="X197" s="37"/>
      <c r="Y197" s="99"/>
      <c r="Z197" s="56"/>
      <c r="AA197" s="98"/>
      <c r="AB197" s="54">
        <f t="shared" ca="1" si="11"/>
        <v>0</v>
      </c>
    </row>
    <row r="198" spans="1:28" s="22" customFormat="1" ht="30" customHeight="1" x14ac:dyDescent="0.2">
      <c r="A198" s="98" t="s">
        <v>46</v>
      </c>
      <c r="B198" s="99" t="s">
        <v>93</v>
      </c>
      <c r="C198" s="98" t="s">
        <v>89</v>
      </c>
      <c r="D198" s="98" t="s">
        <v>96</v>
      </c>
      <c r="E198" s="98" t="s">
        <v>165</v>
      </c>
      <c r="F198" s="100" t="s">
        <v>211</v>
      </c>
      <c r="G198" s="36" t="str">
        <f t="shared" si="10"/>
        <v>Subdirector Financiero</v>
      </c>
      <c r="H198" s="93">
        <v>44502</v>
      </c>
      <c r="I198" s="93">
        <v>44510</v>
      </c>
      <c r="J198" s="48"/>
      <c r="K198" s="48"/>
      <c r="L198" s="48"/>
      <c r="M198" s="48"/>
      <c r="N198" s="48"/>
      <c r="O198" s="48"/>
      <c r="P198" s="48"/>
      <c r="Q198" s="48"/>
      <c r="R198" s="48"/>
      <c r="S198" s="48"/>
      <c r="T198" s="48"/>
      <c r="U198" s="48"/>
      <c r="V198" s="98" t="s">
        <v>277</v>
      </c>
      <c r="W198" s="49">
        <v>1E-3</v>
      </c>
      <c r="X198" s="37"/>
      <c r="Y198" s="56"/>
      <c r="Z198" s="56"/>
      <c r="AA198" s="98"/>
      <c r="AB198" s="54">
        <f t="shared" ca="1" si="11"/>
        <v>0</v>
      </c>
    </row>
    <row r="199" spans="1:28" s="22" customFormat="1" ht="30" customHeight="1" x14ac:dyDescent="0.2">
      <c r="A199" s="98" t="s">
        <v>45</v>
      </c>
      <c r="B199" s="56" t="s">
        <v>200</v>
      </c>
      <c r="C199" s="98" t="s">
        <v>98</v>
      </c>
      <c r="D199" s="98" t="s">
        <v>98</v>
      </c>
      <c r="E199" s="98" t="s">
        <v>165</v>
      </c>
      <c r="F199" s="101" t="s">
        <v>210</v>
      </c>
      <c r="G199" s="36" t="str">
        <f t="shared" si="10"/>
        <v>Líderes de Cada Proceso</v>
      </c>
      <c r="H199" s="93">
        <v>44510</v>
      </c>
      <c r="I199" s="93">
        <v>44540</v>
      </c>
      <c r="J199" s="48"/>
      <c r="K199" s="48"/>
      <c r="L199" s="48"/>
      <c r="M199" s="48"/>
      <c r="N199" s="48"/>
      <c r="O199" s="48"/>
      <c r="P199" s="48"/>
      <c r="Q199" s="48"/>
      <c r="R199" s="48"/>
      <c r="S199" s="48"/>
      <c r="T199" s="48"/>
      <c r="U199" s="48"/>
      <c r="V199" s="98" t="s">
        <v>123</v>
      </c>
      <c r="W199" s="49">
        <v>5.0000000000000001E-3</v>
      </c>
      <c r="X199" s="37"/>
      <c r="Y199" s="56"/>
      <c r="Z199" s="56"/>
      <c r="AA199" s="98"/>
      <c r="AB199" s="54">
        <f t="shared" ca="1" si="11"/>
        <v>0</v>
      </c>
    </row>
    <row r="200" spans="1:28" s="22" customFormat="1" ht="30" customHeight="1" x14ac:dyDescent="0.2">
      <c r="A200" s="98" t="s">
        <v>47</v>
      </c>
      <c r="B200" s="102" t="s">
        <v>252</v>
      </c>
      <c r="C200" s="98" t="s">
        <v>98</v>
      </c>
      <c r="D200" s="98" t="s">
        <v>98</v>
      </c>
      <c r="E200" s="98" t="s">
        <v>165</v>
      </c>
      <c r="F200" s="100" t="s">
        <v>223</v>
      </c>
      <c r="G200" s="36" t="str">
        <f t="shared" si="10"/>
        <v>Líderes de Cada Proceso</v>
      </c>
      <c r="H200" s="93">
        <v>44522</v>
      </c>
      <c r="I200" s="93">
        <v>44540</v>
      </c>
      <c r="J200" s="48"/>
      <c r="K200" s="48"/>
      <c r="L200" s="48"/>
      <c r="M200" s="48"/>
      <c r="N200" s="48"/>
      <c r="O200" s="48"/>
      <c r="P200" s="48"/>
      <c r="Q200" s="48"/>
      <c r="R200" s="48"/>
      <c r="S200" s="48"/>
      <c r="T200" s="48"/>
      <c r="U200" s="48"/>
      <c r="V200" s="98" t="s">
        <v>202</v>
      </c>
      <c r="W200" s="38">
        <v>1.7999999999999999E-2</v>
      </c>
      <c r="X200" s="37"/>
      <c r="Y200" s="56"/>
      <c r="Z200" s="56"/>
      <c r="AA200" s="98"/>
      <c r="AB200" s="54">
        <f t="shared" ca="1" si="11"/>
        <v>0</v>
      </c>
    </row>
    <row r="201" spans="1:28" s="22" customFormat="1" ht="30" customHeight="1" x14ac:dyDescent="0.2">
      <c r="A201" s="98" t="s">
        <v>47</v>
      </c>
      <c r="B201" s="102" t="s">
        <v>253</v>
      </c>
      <c r="C201" s="98" t="s">
        <v>98</v>
      </c>
      <c r="D201" s="98" t="s">
        <v>98</v>
      </c>
      <c r="E201" s="98" t="s">
        <v>165</v>
      </c>
      <c r="F201" s="100" t="s">
        <v>223</v>
      </c>
      <c r="G201" s="36" t="str">
        <f t="shared" si="10"/>
        <v>Líderes de Cada Proceso</v>
      </c>
      <c r="H201" s="93">
        <v>44522</v>
      </c>
      <c r="I201" s="93">
        <v>44540</v>
      </c>
      <c r="J201" s="48"/>
      <c r="K201" s="48"/>
      <c r="L201" s="48"/>
      <c r="M201" s="48"/>
      <c r="N201" s="48"/>
      <c r="O201" s="48"/>
      <c r="P201" s="48"/>
      <c r="Q201" s="48"/>
      <c r="R201" s="48"/>
      <c r="S201" s="48"/>
      <c r="T201" s="48"/>
      <c r="U201" s="48"/>
      <c r="V201" s="98" t="s">
        <v>202</v>
      </c>
      <c r="W201" s="38">
        <v>1.9E-2</v>
      </c>
      <c r="X201" s="37"/>
      <c r="Y201" s="99"/>
      <c r="Z201" s="56"/>
      <c r="AA201" s="98"/>
      <c r="AB201" s="54">
        <f t="shared" ca="1" si="11"/>
        <v>0</v>
      </c>
    </row>
    <row r="202" spans="1:28" s="22" customFormat="1" ht="30" customHeight="1" x14ac:dyDescent="0.2">
      <c r="A202" s="98" t="s">
        <v>45</v>
      </c>
      <c r="B202" s="99" t="s">
        <v>238</v>
      </c>
      <c r="C202" s="98" t="s">
        <v>90</v>
      </c>
      <c r="D202" s="98" t="s">
        <v>97</v>
      </c>
      <c r="E202" s="98" t="s">
        <v>165</v>
      </c>
      <c r="F202" s="101" t="s">
        <v>210</v>
      </c>
      <c r="G202" s="36" t="str">
        <f t="shared" si="10"/>
        <v>Asesor de Control Interno</v>
      </c>
      <c r="H202" s="93">
        <v>44524</v>
      </c>
      <c r="I202" s="93">
        <v>44532</v>
      </c>
      <c r="J202" s="48"/>
      <c r="K202" s="48"/>
      <c r="L202" s="48"/>
      <c r="M202" s="48"/>
      <c r="N202" s="48"/>
      <c r="O202" s="48"/>
      <c r="P202" s="48"/>
      <c r="Q202" s="48"/>
      <c r="R202" s="48"/>
      <c r="S202" s="48"/>
      <c r="T202" s="48"/>
      <c r="U202" s="48"/>
      <c r="V202" s="98" t="s">
        <v>202</v>
      </c>
      <c r="W202" s="49">
        <v>3.0000000000000001E-3</v>
      </c>
      <c r="X202" s="37"/>
      <c r="Y202" s="99"/>
      <c r="Z202" s="56"/>
      <c r="AA202" s="98"/>
      <c r="AB202" s="54">
        <f t="shared" ca="1" si="11"/>
        <v>0</v>
      </c>
    </row>
    <row r="203" spans="1:28" s="22" customFormat="1" ht="30" customHeight="1" x14ac:dyDescent="0.2">
      <c r="A203" s="98" t="s">
        <v>46</v>
      </c>
      <c r="B203" s="92" t="s">
        <v>258</v>
      </c>
      <c r="C203" s="98" t="s">
        <v>82</v>
      </c>
      <c r="D203" s="98" t="s">
        <v>100</v>
      </c>
      <c r="E203" s="98" t="s">
        <v>165</v>
      </c>
      <c r="F203" s="101" t="s">
        <v>210</v>
      </c>
      <c r="G203" s="36" t="str">
        <f t="shared" si="10"/>
        <v>Director de Mejoramiento de Barrios</v>
      </c>
      <c r="H203" s="93">
        <v>44529</v>
      </c>
      <c r="I203" s="93">
        <v>44532</v>
      </c>
      <c r="J203" s="48"/>
      <c r="K203" s="48"/>
      <c r="L203" s="48"/>
      <c r="M203" s="48"/>
      <c r="N203" s="48"/>
      <c r="O203" s="48"/>
      <c r="P203" s="48"/>
      <c r="Q203" s="48"/>
      <c r="R203" s="48"/>
      <c r="S203" s="48"/>
      <c r="T203" s="48"/>
      <c r="U203" s="48"/>
      <c r="V203" s="96" t="s">
        <v>261</v>
      </c>
      <c r="W203" s="49">
        <v>1E-3</v>
      </c>
      <c r="X203" s="37"/>
      <c r="Y203" s="56"/>
      <c r="Z203" s="56"/>
      <c r="AA203" s="98"/>
      <c r="AB203" s="54">
        <f t="shared" ca="1" si="11"/>
        <v>0</v>
      </c>
    </row>
    <row r="204" spans="1:28" s="22" customFormat="1" ht="30" customHeight="1" x14ac:dyDescent="0.2">
      <c r="A204" s="98" t="s">
        <v>45</v>
      </c>
      <c r="B204" s="99" t="s">
        <v>114</v>
      </c>
      <c r="C204" s="98" t="s">
        <v>90</v>
      </c>
      <c r="D204" s="98" t="s">
        <v>97</v>
      </c>
      <c r="E204" s="98" t="s">
        <v>165</v>
      </c>
      <c r="F204" s="101" t="s">
        <v>210</v>
      </c>
      <c r="G204" s="36" t="str">
        <f t="shared" si="10"/>
        <v>Asesor de Control Interno</v>
      </c>
      <c r="H204" s="93">
        <v>44531</v>
      </c>
      <c r="I204" s="93">
        <v>44536</v>
      </c>
      <c r="J204" s="48"/>
      <c r="K204" s="48"/>
      <c r="L204" s="48"/>
      <c r="M204" s="48"/>
      <c r="N204" s="48"/>
      <c r="O204" s="48"/>
      <c r="P204" s="48"/>
      <c r="Q204" s="48"/>
      <c r="R204" s="48"/>
      <c r="S204" s="48"/>
      <c r="T204" s="48"/>
      <c r="U204" s="48"/>
      <c r="V204" s="98" t="s">
        <v>189</v>
      </c>
      <c r="W204" s="49">
        <v>3.0000000000000001E-3</v>
      </c>
      <c r="X204" s="51"/>
      <c r="Y204" s="56"/>
      <c r="Z204" s="56"/>
      <c r="AA204" s="98"/>
      <c r="AB204" s="54">
        <f t="shared" ca="1" si="11"/>
        <v>0</v>
      </c>
    </row>
    <row r="205" spans="1:28" s="22" customFormat="1" ht="30" customHeight="1" x14ac:dyDescent="0.2">
      <c r="A205" s="98" t="s">
        <v>46</v>
      </c>
      <c r="B205" s="99" t="s">
        <v>93</v>
      </c>
      <c r="C205" s="98" t="s">
        <v>141</v>
      </c>
      <c r="D205" s="98" t="s">
        <v>96</v>
      </c>
      <c r="E205" s="98" t="s">
        <v>165</v>
      </c>
      <c r="F205" s="100" t="s">
        <v>211</v>
      </c>
      <c r="G205" s="36" t="str">
        <f t="shared" si="10"/>
        <v>Director de Gestión Corporativa y CID</v>
      </c>
      <c r="H205" s="93">
        <v>44531</v>
      </c>
      <c r="I205" s="93">
        <v>44540</v>
      </c>
      <c r="J205" s="48"/>
      <c r="K205" s="48"/>
      <c r="L205" s="48"/>
      <c r="M205" s="48"/>
      <c r="N205" s="48"/>
      <c r="O205" s="48"/>
      <c r="P205" s="48"/>
      <c r="Q205" s="48"/>
      <c r="R205" s="48"/>
      <c r="S205" s="48"/>
      <c r="T205" s="48"/>
      <c r="U205" s="48"/>
      <c r="V205" s="98" t="s">
        <v>277</v>
      </c>
      <c r="W205" s="49">
        <v>1E-3</v>
      </c>
      <c r="X205" s="37"/>
      <c r="Y205" s="99"/>
      <c r="Z205" s="56"/>
      <c r="AA205" s="98"/>
      <c r="AB205" s="54">
        <f t="shared" ca="1" si="11"/>
        <v>0</v>
      </c>
    </row>
    <row r="206" spans="1:28" s="22" customFormat="1" ht="30" customHeight="1" x14ac:dyDescent="0.2">
      <c r="A206" s="98" t="s">
        <v>44</v>
      </c>
      <c r="B206" s="99" t="s">
        <v>92</v>
      </c>
      <c r="C206" s="98" t="s">
        <v>89</v>
      </c>
      <c r="D206" s="98" t="s">
        <v>96</v>
      </c>
      <c r="E206" s="98" t="s">
        <v>165</v>
      </c>
      <c r="F206" s="100" t="s">
        <v>190</v>
      </c>
      <c r="G206" s="36" t="str">
        <f t="shared" si="10"/>
        <v>Subdirector Financiero</v>
      </c>
      <c r="H206" s="93">
        <v>44531</v>
      </c>
      <c r="I206" s="93">
        <v>44540</v>
      </c>
      <c r="J206" s="48"/>
      <c r="K206" s="48"/>
      <c r="L206" s="48"/>
      <c r="M206" s="48"/>
      <c r="N206" s="48"/>
      <c r="O206" s="48"/>
      <c r="P206" s="48"/>
      <c r="Q206" s="48"/>
      <c r="R206" s="48"/>
      <c r="S206" s="48"/>
      <c r="T206" s="48"/>
      <c r="U206" s="48"/>
      <c r="V206" s="98" t="s">
        <v>123</v>
      </c>
      <c r="W206" s="49">
        <v>1E-3</v>
      </c>
      <c r="X206" s="37"/>
      <c r="Y206" s="99"/>
      <c r="Z206" s="99"/>
      <c r="AA206" s="98"/>
      <c r="AB206" s="54">
        <f t="shared" ca="1" si="11"/>
        <v>0</v>
      </c>
    </row>
    <row r="207" spans="1:28" s="22" customFormat="1" ht="30" customHeight="1" x14ac:dyDescent="0.2">
      <c r="A207" s="98" t="s">
        <v>43</v>
      </c>
      <c r="B207" s="99" t="s">
        <v>249</v>
      </c>
      <c r="C207" s="98" t="s">
        <v>90</v>
      </c>
      <c r="D207" s="98" t="s">
        <v>97</v>
      </c>
      <c r="E207" s="98" t="s">
        <v>165</v>
      </c>
      <c r="F207" s="101" t="s">
        <v>210</v>
      </c>
      <c r="G207" s="36" t="str">
        <f t="shared" si="10"/>
        <v>Asesor de Control Interno</v>
      </c>
      <c r="H207" s="93">
        <v>44536</v>
      </c>
      <c r="I207" s="93">
        <v>44552</v>
      </c>
      <c r="J207" s="48"/>
      <c r="K207" s="48"/>
      <c r="L207" s="48"/>
      <c r="M207" s="48"/>
      <c r="N207" s="48"/>
      <c r="O207" s="48"/>
      <c r="P207" s="48"/>
      <c r="Q207" s="48"/>
      <c r="R207" s="48"/>
      <c r="S207" s="48"/>
      <c r="T207" s="48"/>
      <c r="U207" s="48"/>
      <c r="V207" s="98" t="s">
        <v>279</v>
      </c>
      <c r="W207" s="38">
        <v>5.0000000000000001E-3</v>
      </c>
      <c r="X207" s="37"/>
      <c r="Y207" s="99"/>
      <c r="Z207" s="56"/>
      <c r="AA207" s="98"/>
      <c r="AB207" s="54">
        <f t="shared" ca="1" si="11"/>
        <v>0</v>
      </c>
    </row>
    <row r="208" spans="1:28" s="22" customFormat="1" ht="30" customHeight="1" x14ac:dyDescent="0.2">
      <c r="A208" s="98" t="s">
        <v>45</v>
      </c>
      <c r="B208" s="99" t="s">
        <v>251</v>
      </c>
      <c r="C208" s="98" t="s">
        <v>90</v>
      </c>
      <c r="D208" s="98" t="s">
        <v>97</v>
      </c>
      <c r="E208" s="98" t="s">
        <v>165</v>
      </c>
      <c r="F208" s="101" t="s">
        <v>160</v>
      </c>
      <c r="G208" s="36" t="str">
        <f t="shared" si="10"/>
        <v>Asesor de Control Interno</v>
      </c>
      <c r="H208" s="93">
        <v>44543</v>
      </c>
      <c r="I208" s="93">
        <v>44557</v>
      </c>
      <c r="J208" s="48"/>
      <c r="K208" s="48"/>
      <c r="L208" s="48"/>
      <c r="M208" s="48"/>
      <c r="N208" s="48"/>
      <c r="O208" s="48"/>
      <c r="P208" s="48"/>
      <c r="Q208" s="48"/>
      <c r="R208" s="48"/>
      <c r="S208" s="48"/>
      <c r="T208" s="48"/>
      <c r="U208" s="48"/>
      <c r="V208" s="98" t="s">
        <v>123</v>
      </c>
      <c r="W208" s="49">
        <v>1.2E-2</v>
      </c>
      <c r="X208" s="37"/>
      <c r="Y208" s="60"/>
      <c r="Z208" s="56"/>
      <c r="AA208" s="98"/>
      <c r="AB208" s="54">
        <f t="shared" ca="1" si="11"/>
        <v>0</v>
      </c>
    </row>
    <row r="209" spans="1:28" s="22" customFormat="1" ht="30" customHeight="1" x14ac:dyDescent="0.2">
      <c r="A209" s="98" t="s">
        <v>47</v>
      </c>
      <c r="B209" s="102" t="s">
        <v>188</v>
      </c>
      <c r="C209" s="98" t="s">
        <v>90</v>
      </c>
      <c r="D209" s="98" t="s">
        <v>97</v>
      </c>
      <c r="E209" s="98" t="s">
        <v>165</v>
      </c>
      <c r="F209" s="100" t="s">
        <v>211</v>
      </c>
      <c r="G209" s="36" t="str">
        <f t="shared" si="10"/>
        <v>Asesor de Control Interno</v>
      </c>
      <c r="H209" s="93">
        <v>44559</v>
      </c>
      <c r="I209" s="93">
        <v>44573</v>
      </c>
      <c r="J209" s="48"/>
      <c r="K209" s="48"/>
      <c r="L209" s="48"/>
      <c r="M209" s="48"/>
      <c r="N209" s="48"/>
      <c r="O209" s="48"/>
      <c r="P209" s="48"/>
      <c r="Q209" s="48"/>
      <c r="R209" s="48"/>
      <c r="S209" s="48"/>
      <c r="T209" s="48"/>
      <c r="U209" s="48"/>
      <c r="V209" s="98" t="s">
        <v>202</v>
      </c>
      <c r="W209" s="38">
        <v>5.0000000000000001E-3</v>
      </c>
      <c r="X209" s="51"/>
      <c r="Y209" s="56"/>
      <c r="Z209" s="56"/>
      <c r="AA209" s="98"/>
      <c r="AB209" s="54">
        <f t="shared" ca="1" si="11"/>
        <v>0</v>
      </c>
    </row>
    <row r="210" spans="1:28" ht="15.75" x14ac:dyDescent="0.2">
      <c r="B210" s="55"/>
      <c r="I210" s="62"/>
      <c r="W210" s="69">
        <f>SUBTOTAL(9,W19:W209)</f>
        <v>1.0000000000000002</v>
      </c>
      <c r="X210" s="62"/>
      <c r="Y210" s="39"/>
      <c r="Z210" s="39"/>
      <c r="AB210" s="69">
        <f ca="1">SUBTOTAL(9,AB19:AB209)</f>
        <v>0</v>
      </c>
    </row>
    <row r="211" spans="1:28" x14ac:dyDescent="0.2">
      <c r="B211" s="55"/>
    </row>
    <row r="212" spans="1:28" ht="27" customHeight="1" x14ac:dyDescent="0.25">
      <c r="A212" s="23" t="s">
        <v>148</v>
      </c>
      <c r="B212" s="80"/>
      <c r="C212" s="80"/>
      <c r="D212" s="80"/>
      <c r="E212" s="80"/>
      <c r="F212" s="80"/>
      <c r="G212" s="80"/>
      <c r="I212" s="62"/>
      <c r="W212" s="62"/>
      <c r="X212" s="62"/>
      <c r="Y212" s="39"/>
      <c r="Z212" s="39"/>
      <c r="AB212" s="74"/>
    </row>
    <row r="213" spans="1:28" ht="23.25" customHeight="1" x14ac:dyDescent="0.2">
      <c r="B213" s="40"/>
      <c r="W213" s="78"/>
      <c r="X213" s="78"/>
      <c r="Y213" s="118"/>
      <c r="Z213" s="119"/>
      <c r="AA213" s="119"/>
      <c r="AB213" s="119"/>
    </row>
    <row r="214" spans="1:28" ht="23.25" customHeight="1" x14ac:dyDescent="0.2">
      <c r="B214" s="40"/>
      <c r="E214" s="63"/>
      <c r="F214" s="75"/>
      <c r="W214" s="78"/>
      <c r="X214" s="78"/>
      <c r="Y214" s="118"/>
      <c r="Z214" s="119"/>
      <c r="AA214" s="119"/>
      <c r="AB214" s="119"/>
    </row>
    <row r="215" spans="1:28" ht="23.25" customHeight="1" x14ac:dyDescent="0.2">
      <c r="B215" s="40"/>
      <c r="E215" s="63"/>
      <c r="F215" s="77"/>
      <c r="W215" s="58"/>
      <c r="X215" s="58"/>
      <c r="Y215" s="118"/>
      <c r="Z215" s="119"/>
      <c r="AA215" s="119"/>
      <c r="AB215" s="119"/>
    </row>
    <row r="216" spans="1:28" ht="23.25" customHeight="1" x14ac:dyDescent="0.2">
      <c r="E216" s="63"/>
      <c r="F216" s="77"/>
      <c r="W216" s="58"/>
      <c r="X216" s="58"/>
      <c r="Y216" s="114"/>
      <c r="Z216" s="114"/>
      <c r="AA216" s="114"/>
      <c r="AB216" s="114"/>
    </row>
    <row r="217" spans="1:28" ht="23.25" customHeight="1" x14ac:dyDescent="0.2">
      <c r="E217" s="63"/>
      <c r="F217" s="76"/>
      <c r="G217" s="71"/>
      <c r="H217" s="71"/>
      <c r="I217" s="71"/>
      <c r="J217" s="71"/>
      <c r="K217" s="71"/>
      <c r="L217" s="71"/>
      <c r="M217" s="71"/>
      <c r="N217" s="71"/>
      <c r="O217" s="71"/>
      <c r="P217" s="71"/>
      <c r="Q217" s="71"/>
      <c r="R217" s="71"/>
      <c r="S217" s="71"/>
      <c r="T217" s="71"/>
      <c r="U217" s="71"/>
      <c r="V217" s="71"/>
      <c r="W217" s="71"/>
      <c r="X217" s="71"/>
      <c r="Y217" s="114"/>
      <c r="Z217" s="114"/>
      <c r="AA217" s="114"/>
      <c r="AB217" s="114"/>
    </row>
    <row r="218" spans="1:28" ht="14.25" customHeight="1" x14ac:dyDescent="0.2"/>
    <row r="220" spans="1:28" ht="21" customHeight="1" x14ac:dyDescent="0.2"/>
    <row r="221" spans="1:28" ht="28.5" customHeight="1" x14ac:dyDescent="0.2"/>
    <row r="222" spans="1:28" ht="18" customHeight="1" x14ac:dyDescent="0.2"/>
    <row r="223" spans="1:28" ht="14.25" customHeight="1" x14ac:dyDescent="0.2">
      <c r="Y223" s="79"/>
      <c r="Z223" s="79"/>
      <c r="AA223" s="79"/>
      <c r="AB223" s="79"/>
    </row>
    <row r="224" spans="1:28" ht="24" customHeight="1" x14ac:dyDescent="0.2">
      <c r="Y224" s="76"/>
      <c r="Z224" s="76"/>
      <c r="AA224" s="72"/>
      <c r="AB224" s="72"/>
    </row>
    <row r="225" spans="25:28" x14ac:dyDescent="0.2">
      <c r="Y225" s="76"/>
      <c r="Z225" s="76"/>
      <c r="AA225" s="73"/>
      <c r="AB225" s="73"/>
    </row>
    <row r="226" spans="25:28" x14ac:dyDescent="0.2">
      <c r="Y226" s="76"/>
      <c r="Z226" s="76"/>
      <c r="AA226" s="73"/>
      <c r="AB226" s="73"/>
    </row>
    <row r="227" spans="25:28" ht="15" customHeight="1" x14ac:dyDescent="0.2">
      <c r="Y227" s="76"/>
      <c r="Z227" s="76"/>
      <c r="AA227" s="72"/>
      <c r="AB227" s="72"/>
    </row>
    <row r="228" spans="25:28" ht="14.25" customHeight="1" x14ac:dyDescent="0.2">
      <c r="Y228" s="65"/>
      <c r="Z228" s="67"/>
      <c r="AA228" s="67"/>
      <c r="AB228" s="67"/>
    </row>
    <row r="229" spans="25:28" x14ac:dyDescent="0.2">
      <c r="Y229" s="68"/>
      <c r="Z229" s="67"/>
      <c r="AA229" s="67"/>
      <c r="AB229" s="67"/>
    </row>
    <row r="230" spans="25:28" x14ac:dyDescent="0.2">
      <c r="Y230" s="65"/>
      <c r="Z230" s="66"/>
      <c r="AA230" s="66"/>
      <c r="AB230" s="66"/>
    </row>
    <row r="231" spans="25:28" x14ac:dyDescent="0.2">
      <c r="Y231" s="22"/>
      <c r="Z231" s="22"/>
      <c r="AA231" s="22"/>
      <c r="AB231" s="22"/>
    </row>
    <row r="232" spans="25:28" x14ac:dyDescent="0.2">
      <c r="Y232" s="22"/>
      <c r="Z232" s="22"/>
      <c r="AA232" s="22"/>
      <c r="AB232" s="22"/>
    </row>
    <row r="233" spans="25:28" x14ac:dyDescent="0.2">
      <c r="Y233" s="22"/>
      <c r="Z233" s="22"/>
      <c r="AA233" s="22"/>
      <c r="AB233" s="22"/>
    </row>
    <row r="234" spans="25:28" x14ac:dyDescent="0.2">
      <c r="Y234" s="22"/>
      <c r="Z234" s="22"/>
      <c r="AA234" s="22"/>
      <c r="AB234" s="22"/>
    </row>
    <row r="235" spans="25:28" x14ac:dyDescent="0.2">
      <c r="Y235" s="22"/>
      <c r="Z235" s="22"/>
      <c r="AA235" s="22"/>
      <c r="AB235" s="22"/>
    </row>
    <row r="239" spans="25:28" ht="23.25" customHeight="1" x14ac:dyDescent="0.2"/>
    <row r="240" spans="25:28" ht="23.25" customHeight="1" x14ac:dyDescent="0.2"/>
    <row r="241" spans="25:28" x14ac:dyDescent="0.2">
      <c r="Y241" s="22"/>
      <c r="Z241" s="22"/>
      <c r="AA241" s="22"/>
      <c r="AB241" s="22"/>
    </row>
    <row r="242" spans="25:28" x14ac:dyDescent="0.2">
      <c r="Y242" s="22"/>
      <c r="Z242" s="22"/>
      <c r="AA242" s="22"/>
      <c r="AB242" s="22"/>
    </row>
    <row r="243" spans="25:28" x14ac:dyDescent="0.2">
      <c r="Y243" s="22"/>
      <c r="Z243" s="22"/>
      <c r="AA243" s="22"/>
      <c r="AB243" s="22"/>
    </row>
    <row r="244" spans="25:28" x14ac:dyDescent="0.2">
      <c r="Y244" s="22"/>
      <c r="Z244" s="22"/>
      <c r="AA244" s="22"/>
      <c r="AB244" s="22"/>
    </row>
    <row r="245" spans="25:28" x14ac:dyDescent="0.2">
      <c r="Y245" s="22"/>
      <c r="Z245" s="22"/>
      <c r="AA245" s="22"/>
      <c r="AB245" s="22"/>
    </row>
    <row r="246" spans="25:28" x14ac:dyDescent="0.2">
      <c r="Y246" s="22"/>
      <c r="Z246" s="22"/>
      <c r="AA246" s="22"/>
      <c r="AB246" s="22"/>
    </row>
    <row r="247" spans="25:28" x14ac:dyDescent="0.2">
      <c r="Y247" s="22"/>
      <c r="Z247" s="22"/>
      <c r="AA247" s="22"/>
      <c r="AB247" s="22"/>
    </row>
    <row r="248" spans="25:28" x14ac:dyDescent="0.2">
      <c r="Y248" s="22"/>
      <c r="Z248" s="22"/>
      <c r="AA248" s="22"/>
      <c r="AB248" s="22"/>
    </row>
    <row r="249" spans="25:28" x14ac:dyDescent="0.2">
      <c r="Y249" s="22"/>
      <c r="Z249" s="22"/>
      <c r="AA249" s="22"/>
      <c r="AB249" s="22"/>
    </row>
    <row r="250" spans="25:28" x14ac:dyDescent="0.2">
      <c r="Y250" s="22"/>
      <c r="Z250" s="22"/>
      <c r="AA250" s="22"/>
      <c r="AB250" s="22"/>
    </row>
    <row r="251" spans="25:28" x14ac:dyDescent="0.2">
      <c r="Y251" s="22"/>
      <c r="Z251" s="22"/>
      <c r="AA251" s="22"/>
      <c r="AB251" s="22"/>
    </row>
    <row r="252" spans="25:28" x14ac:dyDescent="0.2">
      <c r="Y252" s="22"/>
      <c r="Z252" s="22"/>
      <c r="AA252" s="22"/>
      <c r="AB252" s="22"/>
    </row>
    <row r="253" spans="25:28" x14ac:dyDescent="0.2">
      <c r="Y253" s="22"/>
      <c r="Z253" s="22"/>
      <c r="AA253" s="22"/>
      <c r="AB253" s="22"/>
    </row>
    <row r="254" spans="25:28" x14ac:dyDescent="0.2">
      <c r="Y254" s="22"/>
      <c r="Z254" s="22"/>
      <c r="AA254" s="22"/>
      <c r="AB254" s="22"/>
    </row>
    <row r="255" spans="25:28" x14ac:dyDescent="0.2">
      <c r="Y255" s="22"/>
      <c r="Z255" s="22"/>
      <c r="AA255" s="22"/>
      <c r="AB255" s="22"/>
    </row>
    <row r="256" spans="25:28" x14ac:dyDescent="0.2">
      <c r="Y256" s="22"/>
      <c r="Z256" s="22"/>
      <c r="AA256" s="22"/>
      <c r="AB256" s="22"/>
    </row>
    <row r="1047341" spans="24:24" x14ac:dyDescent="0.2">
      <c r="X1047341" s="37"/>
    </row>
  </sheetData>
  <autoFilter ref="A18:AB209"/>
  <sortState ref="A19:AI209">
    <sortCondition ref="H19:H209"/>
    <sortCondition ref="I19:I209"/>
    <sortCondition ref="B19:B209"/>
    <sortCondition ref="F19:F209"/>
  </sortState>
  <dataConsolidate/>
  <mergeCells count="47">
    <mergeCell ref="A12:C12"/>
    <mergeCell ref="A11:C11"/>
    <mergeCell ref="M14:Q14"/>
    <mergeCell ref="D12:E12"/>
    <mergeCell ref="D11:E11"/>
    <mergeCell ref="A13:A14"/>
    <mergeCell ref="H14:I14"/>
    <mergeCell ref="H13:I13"/>
    <mergeCell ref="M13:Q13"/>
    <mergeCell ref="J14:L14"/>
    <mergeCell ref="J13:L13"/>
    <mergeCell ref="F14:G14"/>
    <mergeCell ref="F13:G13"/>
    <mergeCell ref="B14:E14"/>
    <mergeCell ref="B13:E13"/>
    <mergeCell ref="A10:E10"/>
    <mergeCell ref="H10:W12"/>
    <mergeCell ref="F12:G12"/>
    <mergeCell ref="F11:G11"/>
    <mergeCell ref="AA1:AB1"/>
    <mergeCell ref="A1:D3"/>
    <mergeCell ref="E1:Y3"/>
    <mergeCell ref="A9:E9"/>
    <mergeCell ref="A7:E7"/>
    <mergeCell ref="A5:E5"/>
    <mergeCell ref="A8:E8"/>
    <mergeCell ref="A6:E6"/>
    <mergeCell ref="AA3:AB3"/>
    <mergeCell ref="AA2:AB2"/>
    <mergeCell ref="X5:AB5"/>
    <mergeCell ref="F6:W8"/>
    <mergeCell ref="F5:W5"/>
    <mergeCell ref="H9:W9"/>
    <mergeCell ref="X6:AB8"/>
    <mergeCell ref="Y216:AB217"/>
    <mergeCell ref="H17:I17"/>
    <mergeCell ref="J17:U17"/>
    <mergeCell ref="X17:Z17"/>
    <mergeCell ref="Y213:AB213"/>
    <mergeCell ref="Y214:AB214"/>
    <mergeCell ref="Y215:AB215"/>
    <mergeCell ref="V14:W14"/>
    <mergeCell ref="V13:W13"/>
    <mergeCell ref="R13:U13"/>
    <mergeCell ref="X9:AB9"/>
    <mergeCell ref="X10:AB14"/>
    <mergeCell ref="R14:U14"/>
  </mergeCells>
  <conditionalFormatting sqref="J19:U19 J23:U209">
    <cfRule type="expression" dxfId="1432" priority="3663" stopIfTrue="1">
      <formula>IF(AND(J$16&gt;=$H19,J$15&lt;=$I19,VLOOKUP($F19,PROFA,2,0)=1),1,0)</formula>
    </cfRule>
    <cfRule type="expression" dxfId="1431" priority="3664" stopIfTrue="1">
      <formula>IF(AND(J$16&gt;=$H19,J$15&lt;=$I19,VLOOKUP($F19,PROFA,2,0)=2),1,0)</formula>
    </cfRule>
    <cfRule type="expression" dxfId="1430" priority="3665" stopIfTrue="1">
      <formula>IF(AND(J$16&gt;=$H19,J$15&lt;=$I19,VLOOKUP($F19,PROFA,2,0)=3),1,0)</formula>
    </cfRule>
    <cfRule type="expression" dxfId="1429" priority="3666" stopIfTrue="1">
      <formula>IF(AND(J$16&gt;=$H19,J$15&lt;=$I19,VLOOKUP($F19,PROFA,2,0)=4),1,0)</formula>
    </cfRule>
    <cfRule type="expression" dxfId="1428" priority="3667" stopIfTrue="1">
      <formula>IF(AND(J$16&gt;=$H19,J$15&lt;=$I19,VLOOKUP($F19,PROFA,2,0)=5),1,0)</formula>
    </cfRule>
    <cfRule type="expression" dxfId="1427" priority="3668" stopIfTrue="1">
      <formula>IF(AND(J$16&gt;=$H19,J$15&lt;=$I19,VLOOKUP($F19,PROFA,2,0)=6),1,0)</formula>
    </cfRule>
    <cfRule type="expression" dxfId="1426" priority="3670" stopIfTrue="1">
      <formula>IF(AND(J$16&gt;=$H19,J$15&lt;=$I19,VLOOKUP($F19,PROFA,2,0)=7),1,0)</formula>
    </cfRule>
    <cfRule type="expression" dxfId="1425" priority="3671" stopIfTrue="1">
      <formula>IF(AND(J$16&gt;=$H19,J$15&lt;=$I19,VLOOKUP($F19,PROFA,2,0)=8),1,0)</formula>
    </cfRule>
  </conditionalFormatting>
  <conditionalFormatting sqref="J20:U21">
    <cfRule type="expression" dxfId="1424" priority="3530" stopIfTrue="1">
      <formula>IF(AND(J$16&gt;=$H20,J$15&lt;=$I20,VLOOKUP($F20,PROFA,2,0)=1),1,0)</formula>
    </cfRule>
    <cfRule type="expression" dxfId="1423" priority="3531" stopIfTrue="1">
      <formula>IF(AND(J$16&gt;=$H20,J$15&lt;=$I20,VLOOKUP($F20,PROFA,2,0)=2),1,0)</formula>
    </cfRule>
    <cfRule type="expression" dxfId="1422" priority="3532" stopIfTrue="1">
      <formula>IF(AND(J$16&gt;=$H20,J$15&lt;=$I20,VLOOKUP($F20,PROFA,2,0)=3),1,0)</formula>
    </cfRule>
    <cfRule type="expression" dxfId="1421" priority="3533" stopIfTrue="1">
      <formula>IF(AND(J$16&gt;=$H20,J$15&lt;=$I20,VLOOKUP($F20,PROFA,2,0)=4),1,0)</formula>
    </cfRule>
    <cfRule type="expression" dxfId="1420" priority="3534" stopIfTrue="1">
      <formula>IF(AND(J$16&gt;=$H20,J$15&lt;=$I20,VLOOKUP($F20,PROFA,2,0)=5),1,0)</formula>
    </cfRule>
    <cfRule type="expression" dxfId="1419" priority="3535" stopIfTrue="1">
      <formula>IF(AND(J$16&gt;=$H20,J$15&lt;=$I20,VLOOKUP($F20,PROFA,2,0)=6),1,0)</formula>
    </cfRule>
    <cfRule type="expression" dxfId="1418" priority="3536" stopIfTrue="1">
      <formula>IF(AND(J$16&gt;=$H20,J$15&lt;=$I20,VLOOKUP($F20,PROFA,2,0)=7),1,0)</formula>
    </cfRule>
    <cfRule type="expression" dxfId="1417" priority="3537" stopIfTrue="1">
      <formula>IF(AND(J$16&gt;=$H20,J$15&lt;=$I20,VLOOKUP($F20,PROFA,2,0)=8),1,0)</formula>
    </cfRule>
  </conditionalFormatting>
  <conditionalFormatting sqref="J22:N22 R22:U22">
    <cfRule type="expression" dxfId="1416" priority="2289" stopIfTrue="1">
      <formula>IF(AND(J$16&gt;=$H22,J$15&lt;=$I22,VLOOKUP($F22,PROFA,2,0)=1),1,0)</formula>
    </cfRule>
    <cfRule type="expression" dxfId="1415" priority="2290" stopIfTrue="1">
      <formula>IF(AND(J$16&gt;=$H22,J$15&lt;=$I22,VLOOKUP($F22,PROFA,2,0)=2),1,0)</formula>
    </cfRule>
    <cfRule type="expression" dxfId="1414" priority="2291" stopIfTrue="1">
      <formula>IF(AND(J$16&gt;=$H22,J$15&lt;=$I22,VLOOKUP($F22,PROFA,2,0)=3),1,0)</formula>
    </cfRule>
    <cfRule type="expression" dxfId="1413" priority="2292" stopIfTrue="1">
      <formula>IF(AND(J$16&gt;=$H22,J$15&lt;=$I22,VLOOKUP($F22,PROFA,2,0)=4),1,0)</formula>
    </cfRule>
    <cfRule type="expression" dxfId="1412" priority="2293" stopIfTrue="1">
      <formula>IF(AND(J$16&gt;=$H22,J$15&lt;=$I22,VLOOKUP($F22,PROFA,2,0)=5),1,0)</formula>
    </cfRule>
    <cfRule type="expression" dxfId="1411" priority="2294" stopIfTrue="1">
      <formula>IF(AND(J$16&gt;=$H22,J$15&lt;=$I22,VLOOKUP($F22,PROFA,2,0)=6),1,0)</formula>
    </cfRule>
    <cfRule type="expression" dxfId="1410" priority="2295" stopIfTrue="1">
      <formula>IF(AND(J$16&gt;=$H22,J$15&lt;=$I22,VLOOKUP($F22,PROFA,2,0)=7),1,0)</formula>
    </cfRule>
    <cfRule type="expression" dxfId="1409" priority="2296" stopIfTrue="1">
      <formula>IF(AND(J$16&gt;=$H22,J$15&lt;=$I22,VLOOKUP($F22,PROFA,2,0)=8),1,0)</formula>
    </cfRule>
  </conditionalFormatting>
  <conditionalFormatting sqref="O22:Q22">
    <cfRule type="expression" dxfId="1408" priority="2273" stopIfTrue="1">
      <formula>IF(AND(O$16&gt;=$H22,O$15&lt;=$I22,VLOOKUP($F22,PROFA,2,0)=1),1,0)</formula>
    </cfRule>
    <cfRule type="expression" dxfId="1407" priority="2274" stopIfTrue="1">
      <formula>IF(AND(O$16&gt;=$H22,O$15&lt;=$I22,VLOOKUP($F22,PROFA,2,0)=2),1,0)</formula>
    </cfRule>
    <cfRule type="expression" dxfId="1406" priority="2275" stopIfTrue="1">
      <formula>IF(AND(O$16&gt;=$H22,O$15&lt;=$I22,VLOOKUP($F22,PROFA,2,0)=3),1,0)</formula>
    </cfRule>
    <cfRule type="expression" dxfId="1405" priority="2276" stopIfTrue="1">
      <formula>IF(AND(O$16&gt;=$H22,O$15&lt;=$I22,VLOOKUP($F22,PROFA,2,0)=4),1,0)</formula>
    </cfRule>
    <cfRule type="expression" dxfId="1404" priority="2277" stopIfTrue="1">
      <formula>IF(AND(O$16&gt;=$H22,O$15&lt;=$I22,VLOOKUP($F22,PROFA,2,0)=5),1,0)</formula>
    </cfRule>
    <cfRule type="expression" dxfId="1403" priority="2278" stopIfTrue="1">
      <formula>IF(AND(O$16&gt;=$H22,O$15&lt;=$I22,VLOOKUP($F22,PROFA,2,0)=6),1,0)</formula>
    </cfRule>
    <cfRule type="expression" dxfId="1402" priority="2279" stopIfTrue="1">
      <formula>IF(AND(O$16&gt;=$H22,O$15&lt;=$I22,VLOOKUP($F22,PROFA,2,0)=7),1,0)</formula>
    </cfRule>
    <cfRule type="expression" dxfId="1401" priority="2280" stopIfTrue="1">
      <formula>IF(AND(O$16&gt;=$H22,O$15&lt;=$I22,VLOOKUP($F22,PROFA,2,0)=8),1,0)</formula>
    </cfRule>
  </conditionalFormatting>
  <conditionalFormatting sqref="F89">
    <cfRule type="expression" dxfId="1400" priority="2113">
      <formula>IF(VLOOKUP($F89,PROFA,2,0)=1,1,0)</formula>
    </cfRule>
    <cfRule type="expression" dxfId="1399" priority="2114">
      <formula>IF(VLOOKUP($F89,PROFA,2,0)=2,1,0)</formula>
    </cfRule>
    <cfRule type="expression" dxfId="1398" priority="2115">
      <formula>IF(VLOOKUP($F89,PROFA,2,0)=3,1,0)</formula>
    </cfRule>
    <cfRule type="expression" dxfId="1397" priority="2116">
      <formula>IF(VLOOKUP($F89,PROFA,2,0)=4,1,0)</formula>
    </cfRule>
    <cfRule type="expression" dxfId="1396" priority="2117">
      <formula>IF(VLOOKUP($F89,PROFA,2,0)=5,1,0)</formula>
    </cfRule>
    <cfRule type="expression" dxfId="1395" priority="2118">
      <formula>IF(VLOOKUP($F89,PROFA,2,0)=6,1,0)</formula>
    </cfRule>
    <cfRule type="expression" dxfId="1394" priority="2119">
      <formula>IF(VLOOKUP($F89,PROFA,2,0)=7,1,0)</formula>
    </cfRule>
    <cfRule type="expression" dxfId="1393" priority="2120">
      <formula>IF(VLOOKUP($F89,PROFA,2,0)=8,1,0)</formula>
    </cfRule>
  </conditionalFormatting>
  <conditionalFormatting sqref="F19 F177:F187 F197:F209 F189:F195">
    <cfRule type="expression" dxfId="1392" priority="1855">
      <formula>IF(VLOOKUP($F19,PROFA,2,0)=1,1,0)</formula>
    </cfRule>
    <cfRule type="expression" dxfId="1391" priority="2337">
      <formula>IF(VLOOKUP($F19,PROFA,2,0)=2,1,0)</formula>
    </cfRule>
    <cfRule type="expression" dxfId="1390" priority="2338">
      <formula>IF(VLOOKUP($F19,PROFA,2,0)=3,1,0)</formula>
    </cfRule>
    <cfRule type="expression" dxfId="1389" priority="2339">
      <formula>IF(VLOOKUP($F19,PROFA,2,0)=4,1,0)</formula>
    </cfRule>
    <cfRule type="expression" dxfId="1388" priority="2340">
      <formula>IF(VLOOKUP($F19,PROFA,2,0)=5,1,0)</formula>
    </cfRule>
    <cfRule type="expression" dxfId="1387" priority="2341">
      <formula>IF(VLOOKUP($F19,PROFA,2,0)=6,1,0)</formula>
    </cfRule>
    <cfRule type="expression" dxfId="1386" priority="2342">
      <formula>IF(VLOOKUP($F19,PROFA,2,0)=7,1,0)</formula>
    </cfRule>
    <cfRule type="expression" dxfId="1385" priority="2343">
      <formula>IF(VLOOKUP($F19,PROFA,2,0)=8,1,0)</formula>
    </cfRule>
    <cfRule type="expression" dxfId="1384" priority="2344">
      <formula>IF(VLOOKUP($F19,PROFA,2,0)=9,1,0)</formula>
    </cfRule>
  </conditionalFormatting>
  <conditionalFormatting sqref="F29">
    <cfRule type="expression" dxfId="1383" priority="1846">
      <formula>IF(VLOOKUP($F29,PROFA,2,0)=1,1,0)</formula>
    </cfRule>
    <cfRule type="expression" dxfId="1382" priority="1847">
      <formula>IF(VLOOKUP($F29,PROFA,2,0)=2,1,0)</formula>
    </cfRule>
    <cfRule type="expression" dxfId="1381" priority="1848">
      <formula>IF(VLOOKUP($F29,PROFA,2,0)=3,1,0)</formula>
    </cfRule>
    <cfRule type="expression" dxfId="1380" priority="1849">
      <formula>IF(VLOOKUP($F29,PROFA,2,0)=4,1,0)</formula>
    </cfRule>
    <cfRule type="expression" dxfId="1379" priority="1850">
      <formula>IF(VLOOKUP($F29,PROFA,2,0)=5,1,0)</formula>
    </cfRule>
    <cfRule type="expression" dxfId="1378" priority="1851">
      <formula>IF(VLOOKUP($F29,PROFA,2,0)=6,1,0)</formula>
    </cfRule>
    <cfRule type="expression" dxfId="1377" priority="1852">
      <formula>IF(VLOOKUP($F29,PROFA,2,0)=7,1,0)</formula>
    </cfRule>
    <cfRule type="expression" dxfId="1376" priority="1853">
      <formula>IF(VLOOKUP($F29,PROFA,2,0)=8,1,0)</formula>
    </cfRule>
    <cfRule type="expression" dxfId="1375" priority="1854">
      <formula>IF(VLOOKUP($F29,PROFA,2,0)=9,1,0)</formula>
    </cfRule>
  </conditionalFormatting>
  <conditionalFormatting sqref="F35">
    <cfRule type="expression" dxfId="1374" priority="1837">
      <formula>IF(VLOOKUP($F35,PROFA,2,0)=1,1,0)</formula>
    </cfRule>
    <cfRule type="expression" dxfId="1373" priority="1838">
      <formula>IF(VLOOKUP($F35,PROFA,2,0)=2,1,0)</formula>
    </cfRule>
    <cfRule type="expression" dxfId="1372" priority="1839">
      <formula>IF(VLOOKUP($F35,PROFA,2,0)=3,1,0)</formula>
    </cfRule>
    <cfRule type="expression" dxfId="1371" priority="1840">
      <formula>IF(VLOOKUP($F35,PROFA,2,0)=4,1,0)</formula>
    </cfRule>
    <cfRule type="expression" dxfId="1370" priority="1841">
      <formula>IF(VLOOKUP($F35,PROFA,2,0)=5,1,0)</formula>
    </cfRule>
    <cfRule type="expression" dxfId="1369" priority="1842">
      <formula>IF(VLOOKUP($F35,PROFA,2,0)=6,1,0)</formula>
    </cfRule>
    <cfRule type="expression" dxfId="1368" priority="1843">
      <formula>IF(VLOOKUP($F35,PROFA,2,0)=7,1,0)</formula>
    </cfRule>
    <cfRule type="expression" dxfId="1367" priority="1844">
      <formula>IF(VLOOKUP($F35,PROFA,2,0)=8,1,0)</formula>
    </cfRule>
    <cfRule type="expression" dxfId="1366" priority="1845">
      <formula>IF(VLOOKUP($F35,PROFA,2,0)=9,1,0)</formula>
    </cfRule>
  </conditionalFormatting>
  <conditionalFormatting sqref="F36">
    <cfRule type="expression" dxfId="1365" priority="1828">
      <formula>IF(VLOOKUP($F36,PROFA,2,0)=1,1,0)</formula>
    </cfRule>
    <cfRule type="expression" dxfId="1364" priority="1829">
      <formula>IF(VLOOKUP($F36,PROFA,2,0)=2,1,0)</formula>
    </cfRule>
    <cfRule type="expression" dxfId="1363" priority="1830">
      <formula>IF(VLOOKUP($F36,PROFA,2,0)=3,1,0)</formula>
    </cfRule>
    <cfRule type="expression" dxfId="1362" priority="1831">
      <formula>IF(VLOOKUP($F36,PROFA,2,0)=4,1,0)</formula>
    </cfRule>
    <cfRule type="expression" dxfId="1361" priority="1832">
      <formula>IF(VLOOKUP($F36,PROFA,2,0)=5,1,0)</formula>
    </cfRule>
    <cfRule type="expression" dxfId="1360" priority="1833">
      <formula>IF(VLOOKUP($F36,PROFA,2,0)=6,1,0)</formula>
    </cfRule>
    <cfRule type="expression" dxfId="1359" priority="1834">
      <formula>IF(VLOOKUP($F36,PROFA,2,0)=7,1,0)</formula>
    </cfRule>
    <cfRule type="expression" dxfId="1358" priority="1835">
      <formula>IF(VLOOKUP($F36,PROFA,2,0)=8,1,0)</formula>
    </cfRule>
    <cfRule type="expression" dxfId="1357" priority="1836">
      <formula>IF(VLOOKUP($F36,PROFA,2,0)=9,1,0)</formula>
    </cfRule>
  </conditionalFormatting>
  <conditionalFormatting sqref="F49">
    <cfRule type="expression" dxfId="1356" priority="1819">
      <formula>IF(VLOOKUP($F49,PROFA,2,0)=1,1,0)</formula>
    </cfRule>
    <cfRule type="expression" dxfId="1355" priority="1820">
      <formula>IF(VLOOKUP($F49,PROFA,2,0)=2,1,0)</formula>
    </cfRule>
    <cfRule type="expression" dxfId="1354" priority="1821">
      <formula>IF(VLOOKUP($F49,PROFA,2,0)=3,1,0)</formula>
    </cfRule>
    <cfRule type="expression" dxfId="1353" priority="1822">
      <formula>IF(VLOOKUP($F49,PROFA,2,0)=4,1,0)</formula>
    </cfRule>
    <cfRule type="expression" dxfId="1352" priority="1823">
      <formula>IF(VLOOKUP($F49,PROFA,2,0)=5,1,0)</formula>
    </cfRule>
    <cfRule type="expression" dxfId="1351" priority="1824">
      <formula>IF(VLOOKUP($F49,PROFA,2,0)=6,1,0)</formula>
    </cfRule>
    <cfRule type="expression" dxfId="1350" priority="1825">
      <formula>IF(VLOOKUP($F49,PROFA,2,0)=7,1,0)</formula>
    </cfRule>
    <cfRule type="expression" dxfId="1349" priority="1826">
      <formula>IF(VLOOKUP($F49,PROFA,2,0)=8,1,0)</formula>
    </cfRule>
    <cfRule type="expression" dxfId="1348" priority="1827">
      <formula>IF(VLOOKUP($F49,PROFA,2,0)=9,1,0)</formula>
    </cfRule>
  </conditionalFormatting>
  <conditionalFormatting sqref="F69">
    <cfRule type="expression" dxfId="1347" priority="1810">
      <formula>IF(VLOOKUP($F69,PROFA,2,0)=1,1,0)</formula>
    </cfRule>
    <cfRule type="expression" dxfId="1346" priority="1811">
      <formula>IF(VLOOKUP($F69,PROFA,2,0)=2,1,0)</formula>
    </cfRule>
    <cfRule type="expression" dxfId="1345" priority="1812">
      <formula>IF(VLOOKUP($F69,PROFA,2,0)=3,1,0)</formula>
    </cfRule>
    <cfRule type="expression" dxfId="1344" priority="1813">
      <formula>IF(VLOOKUP($F69,PROFA,2,0)=4,1,0)</formula>
    </cfRule>
    <cfRule type="expression" dxfId="1343" priority="1814">
      <formula>IF(VLOOKUP($F69,PROFA,2,0)=5,1,0)</formula>
    </cfRule>
    <cfRule type="expression" dxfId="1342" priority="1815">
      <formula>IF(VLOOKUP($F69,PROFA,2,0)=6,1,0)</formula>
    </cfRule>
    <cfRule type="expression" dxfId="1341" priority="1816">
      <formula>IF(VLOOKUP($F69,PROFA,2,0)=7,1,0)</formula>
    </cfRule>
    <cfRule type="expression" dxfId="1340" priority="1817">
      <formula>IF(VLOOKUP($F69,PROFA,2,0)=8,1,0)</formula>
    </cfRule>
    <cfRule type="expression" dxfId="1339" priority="1818">
      <formula>IF(VLOOKUP($F69,PROFA,2,0)=9,1,0)</formula>
    </cfRule>
  </conditionalFormatting>
  <conditionalFormatting sqref="F74">
    <cfRule type="expression" dxfId="1338" priority="1801">
      <formula>IF(VLOOKUP($F74,PROFA,2,0)=1,1,0)</formula>
    </cfRule>
    <cfRule type="expression" dxfId="1337" priority="1802">
      <formula>IF(VLOOKUP($F74,PROFA,2,0)=2,1,0)</formula>
    </cfRule>
    <cfRule type="expression" dxfId="1336" priority="1803">
      <formula>IF(VLOOKUP($F74,PROFA,2,0)=3,1,0)</formula>
    </cfRule>
    <cfRule type="expression" dxfId="1335" priority="1804">
      <formula>IF(VLOOKUP($F74,PROFA,2,0)=4,1,0)</formula>
    </cfRule>
    <cfRule type="expression" dxfId="1334" priority="1805">
      <formula>IF(VLOOKUP($F74,PROFA,2,0)=5,1,0)</formula>
    </cfRule>
    <cfRule type="expression" dxfId="1333" priority="1806">
      <formula>IF(VLOOKUP($F74,PROFA,2,0)=6,1,0)</formula>
    </cfRule>
    <cfRule type="expression" dxfId="1332" priority="1807">
      <formula>IF(VLOOKUP($F74,PROFA,2,0)=7,1,0)</formula>
    </cfRule>
    <cfRule type="expression" dxfId="1331" priority="1808">
      <formula>IF(VLOOKUP($F74,PROFA,2,0)=8,1,0)</formula>
    </cfRule>
    <cfRule type="expression" dxfId="1330" priority="1809">
      <formula>IF(VLOOKUP($F74,PROFA,2,0)=9,1,0)</formula>
    </cfRule>
  </conditionalFormatting>
  <conditionalFormatting sqref="F92">
    <cfRule type="expression" dxfId="1329" priority="1765">
      <formula>IF(VLOOKUP($F92,PROFA,2,0)=1,1,0)</formula>
    </cfRule>
    <cfRule type="expression" dxfId="1328" priority="1766">
      <formula>IF(VLOOKUP($F92,PROFA,2,0)=2,1,0)</formula>
    </cfRule>
    <cfRule type="expression" dxfId="1327" priority="1767">
      <formula>IF(VLOOKUP($F92,PROFA,2,0)=3,1,0)</formula>
    </cfRule>
    <cfRule type="expression" dxfId="1326" priority="1768">
      <formula>IF(VLOOKUP($F92,PROFA,2,0)=4,1,0)</formula>
    </cfRule>
    <cfRule type="expression" dxfId="1325" priority="1769">
      <formula>IF(VLOOKUP($F92,PROFA,2,0)=5,1,0)</formula>
    </cfRule>
    <cfRule type="expression" dxfId="1324" priority="1770">
      <formula>IF(VLOOKUP($F92,PROFA,2,0)=6,1,0)</formula>
    </cfRule>
    <cfRule type="expression" dxfId="1323" priority="1771">
      <formula>IF(VLOOKUP($F92,PROFA,2,0)=7,1,0)</formula>
    </cfRule>
    <cfRule type="expression" dxfId="1322" priority="1772">
      <formula>IF(VLOOKUP($F92,PROFA,2,0)=8,1,0)</formula>
    </cfRule>
    <cfRule type="expression" dxfId="1321" priority="1773">
      <formula>IF(VLOOKUP($F92,PROFA,2,0)=9,1,0)</formula>
    </cfRule>
  </conditionalFormatting>
  <conditionalFormatting sqref="F128">
    <cfRule type="expression" dxfId="1320" priority="1711">
      <formula>IF(VLOOKUP($F128,PROFA,2,0)=1,1,0)</formula>
    </cfRule>
    <cfRule type="expression" dxfId="1319" priority="1712">
      <formula>IF(VLOOKUP($F128,PROFA,2,0)=2,1,0)</formula>
    </cfRule>
    <cfRule type="expression" dxfId="1318" priority="1713">
      <formula>IF(VLOOKUP($F128,PROFA,2,0)=3,1,0)</formula>
    </cfRule>
    <cfRule type="expression" dxfId="1317" priority="1714">
      <formula>IF(VLOOKUP($F128,PROFA,2,0)=4,1,0)</formula>
    </cfRule>
    <cfRule type="expression" dxfId="1316" priority="1715">
      <formula>IF(VLOOKUP($F128,PROFA,2,0)=5,1,0)</formula>
    </cfRule>
    <cfRule type="expression" dxfId="1315" priority="1716">
      <formula>IF(VLOOKUP($F128,PROFA,2,0)=6,1,0)</formula>
    </cfRule>
    <cfRule type="expression" dxfId="1314" priority="1717">
      <formula>IF(VLOOKUP($F128,PROFA,2,0)=7,1,0)</formula>
    </cfRule>
    <cfRule type="expression" dxfId="1313" priority="1718">
      <formula>IF(VLOOKUP($F128,PROFA,2,0)=8,1,0)</formula>
    </cfRule>
    <cfRule type="expression" dxfId="1312" priority="1719">
      <formula>IF(VLOOKUP($F128,PROFA,2,0)=9,1,0)</formula>
    </cfRule>
  </conditionalFormatting>
  <conditionalFormatting sqref="F28">
    <cfRule type="expression" dxfId="1311" priority="1656">
      <formula>IF(VLOOKUP($F28,PROFA,2,0)=1,1,0)</formula>
    </cfRule>
    <cfRule type="expression" dxfId="1310" priority="1657">
      <formula>IF(VLOOKUP($F28,PROFA,2,0)=2,1,0)</formula>
    </cfRule>
    <cfRule type="expression" dxfId="1309" priority="1658">
      <formula>IF(VLOOKUP($F28,PROFA,2,0)=3,1,0)</formula>
    </cfRule>
    <cfRule type="expression" dxfId="1308" priority="1659">
      <formula>IF(VLOOKUP($F28,PROFA,2,0)=4,1,0)</formula>
    </cfRule>
    <cfRule type="expression" dxfId="1307" priority="1660">
      <formula>IF(VLOOKUP($F28,PROFA,2,0)=5,1,0)</formula>
    </cfRule>
    <cfRule type="expression" dxfId="1306" priority="1661">
      <formula>IF(VLOOKUP($F28,PROFA,2,0)=6,1,0)</formula>
    </cfRule>
    <cfRule type="expression" dxfId="1305" priority="1662">
      <formula>IF(VLOOKUP($F28,PROFA,2,0)=7,1,0)</formula>
    </cfRule>
    <cfRule type="expression" dxfId="1304" priority="1663">
      <formula>IF(VLOOKUP($F28,PROFA,2,0)=8,1,0)</formula>
    </cfRule>
    <cfRule type="expression" dxfId="1303" priority="1664">
      <formula>IF(VLOOKUP($F28,PROFA,2,0)=9,1,0)</formula>
    </cfRule>
  </conditionalFormatting>
  <conditionalFormatting sqref="F32">
    <cfRule type="expression" dxfId="1302" priority="1647">
      <formula>IF(VLOOKUP($F32,PROFA,2,0)=1,1,0)</formula>
    </cfRule>
    <cfRule type="expression" dxfId="1301" priority="1648">
      <formula>IF(VLOOKUP($F32,PROFA,2,0)=2,1,0)</formula>
    </cfRule>
    <cfRule type="expression" dxfId="1300" priority="1649">
      <formula>IF(VLOOKUP($F32,PROFA,2,0)=3,1,0)</formula>
    </cfRule>
    <cfRule type="expression" dxfId="1299" priority="1650">
      <formula>IF(VLOOKUP($F32,PROFA,2,0)=4,1,0)</formula>
    </cfRule>
    <cfRule type="expression" dxfId="1298" priority="1651">
      <formula>IF(VLOOKUP($F32,PROFA,2,0)=5,1,0)</formula>
    </cfRule>
    <cfRule type="expression" dxfId="1297" priority="1652">
      <formula>IF(VLOOKUP($F32,PROFA,2,0)=6,1,0)</formula>
    </cfRule>
    <cfRule type="expression" dxfId="1296" priority="1653">
      <formula>IF(VLOOKUP($F32,PROFA,2,0)=7,1,0)</formula>
    </cfRule>
    <cfRule type="expression" dxfId="1295" priority="1654">
      <formula>IF(VLOOKUP($F32,PROFA,2,0)=8,1,0)</formula>
    </cfRule>
    <cfRule type="expression" dxfId="1294" priority="1655">
      <formula>IF(VLOOKUP($F32,PROFA,2,0)=9,1,0)</formula>
    </cfRule>
  </conditionalFormatting>
  <conditionalFormatting sqref="F38">
    <cfRule type="expression" dxfId="1293" priority="1638">
      <formula>IF(VLOOKUP($F38,PROFA,2,0)=1,1,0)</formula>
    </cfRule>
    <cfRule type="expression" dxfId="1292" priority="1639">
      <formula>IF(VLOOKUP($F38,PROFA,2,0)=2,1,0)</formula>
    </cfRule>
    <cfRule type="expression" dxfId="1291" priority="1640">
      <formula>IF(VLOOKUP($F38,PROFA,2,0)=3,1,0)</formula>
    </cfRule>
    <cfRule type="expression" dxfId="1290" priority="1641">
      <formula>IF(VLOOKUP($F38,PROFA,2,0)=4,1,0)</formula>
    </cfRule>
    <cfRule type="expression" dxfId="1289" priority="1642">
      <formula>IF(VLOOKUP($F38,PROFA,2,0)=5,1,0)</formula>
    </cfRule>
    <cfRule type="expression" dxfId="1288" priority="1643">
      <formula>IF(VLOOKUP($F38,PROFA,2,0)=6,1,0)</formula>
    </cfRule>
    <cfRule type="expression" dxfId="1287" priority="1644">
      <formula>IF(VLOOKUP($F38,PROFA,2,0)=7,1,0)</formula>
    </cfRule>
    <cfRule type="expression" dxfId="1286" priority="1645">
      <formula>IF(VLOOKUP($F38,PROFA,2,0)=8,1,0)</formula>
    </cfRule>
    <cfRule type="expression" dxfId="1285" priority="1646">
      <formula>IF(VLOOKUP($F38,PROFA,2,0)=9,1,0)</formula>
    </cfRule>
  </conditionalFormatting>
  <conditionalFormatting sqref="F46">
    <cfRule type="expression" dxfId="1284" priority="1629">
      <formula>IF(VLOOKUP($F46,PROFA,2,0)=1,1,0)</formula>
    </cfRule>
    <cfRule type="expression" dxfId="1283" priority="1630">
      <formula>IF(VLOOKUP($F46,PROFA,2,0)=2,1,0)</formula>
    </cfRule>
    <cfRule type="expression" dxfId="1282" priority="1631">
      <formula>IF(VLOOKUP($F46,PROFA,2,0)=3,1,0)</formula>
    </cfRule>
    <cfRule type="expression" dxfId="1281" priority="1632">
      <formula>IF(VLOOKUP($F46,PROFA,2,0)=4,1,0)</formula>
    </cfRule>
    <cfRule type="expression" dxfId="1280" priority="1633">
      <formula>IF(VLOOKUP($F46,PROFA,2,0)=5,1,0)</formula>
    </cfRule>
    <cfRule type="expression" dxfId="1279" priority="1634">
      <formula>IF(VLOOKUP($F46,PROFA,2,0)=6,1,0)</formula>
    </cfRule>
    <cfRule type="expression" dxfId="1278" priority="1635">
      <formula>IF(VLOOKUP($F46,PROFA,2,0)=7,1,0)</formula>
    </cfRule>
    <cfRule type="expression" dxfId="1277" priority="1636">
      <formula>IF(VLOOKUP($F46,PROFA,2,0)=8,1,0)</formula>
    </cfRule>
    <cfRule type="expression" dxfId="1276" priority="1637">
      <formula>IF(VLOOKUP($F46,PROFA,2,0)=9,1,0)</formula>
    </cfRule>
  </conditionalFormatting>
  <conditionalFormatting sqref="F53">
    <cfRule type="expression" dxfId="1275" priority="1620">
      <formula>IF(VLOOKUP($F53,PROFA,2,0)=1,1,0)</formula>
    </cfRule>
    <cfRule type="expression" dxfId="1274" priority="1621">
      <formula>IF(VLOOKUP($F53,PROFA,2,0)=2,1,0)</formula>
    </cfRule>
    <cfRule type="expression" dxfId="1273" priority="1622">
      <formula>IF(VLOOKUP($F53,PROFA,2,0)=3,1,0)</formula>
    </cfRule>
    <cfRule type="expression" dxfId="1272" priority="1623">
      <formula>IF(VLOOKUP($F53,PROFA,2,0)=4,1,0)</formula>
    </cfRule>
    <cfRule type="expression" dxfId="1271" priority="1624">
      <formula>IF(VLOOKUP($F53,PROFA,2,0)=5,1,0)</formula>
    </cfRule>
    <cfRule type="expression" dxfId="1270" priority="1625">
      <formula>IF(VLOOKUP($F53,PROFA,2,0)=6,1,0)</formula>
    </cfRule>
    <cfRule type="expression" dxfId="1269" priority="1626">
      <formula>IF(VLOOKUP($F53,PROFA,2,0)=7,1,0)</formula>
    </cfRule>
    <cfRule type="expression" dxfId="1268" priority="1627">
      <formula>IF(VLOOKUP($F53,PROFA,2,0)=8,1,0)</formula>
    </cfRule>
    <cfRule type="expression" dxfId="1267" priority="1628">
      <formula>IF(VLOOKUP($F53,PROFA,2,0)=9,1,0)</formula>
    </cfRule>
  </conditionalFormatting>
  <conditionalFormatting sqref="F72">
    <cfRule type="expression" dxfId="1266" priority="1611">
      <formula>IF(VLOOKUP($F72,PROFA,2,0)=1,1,0)</formula>
    </cfRule>
    <cfRule type="expression" dxfId="1265" priority="1612">
      <formula>IF(VLOOKUP($F72,PROFA,2,0)=2,1,0)</formula>
    </cfRule>
    <cfRule type="expression" dxfId="1264" priority="1613">
      <formula>IF(VLOOKUP($F72,PROFA,2,0)=3,1,0)</formula>
    </cfRule>
    <cfRule type="expression" dxfId="1263" priority="1614">
      <formula>IF(VLOOKUP($F72,PROFA,2,0)=4,1,0)</formula>
    </cfRule>
    <cfRule type="expression" dxfId="1262" priority="1615">
      <formula>IF(VLOOKUP($F72,PROFA,2,0)=5,1,0)</formula>
    </cfRule>
    <cfRule type="expression" dxfId="1261" priority="1616">
      <formula>IF(VLOOKUP($F72,PROFA,2,0)=6,1,0)</formula>
    </cfRule>
    <cfRule type="expression" dxfId="1260" priority="1617">
      <formula>IF(VLOOKUP($F72,PROFA,2,0)=7,1,0)</formula>
    </cfRule>
    <cfRule type="expression" dxfId="1259" priority="1618">
      <formula>IF(VLOOKUP($F72,PROFA,2,0)=8,1,0)</formula>
    </cfRule>
    <cfRule type="expression" dxfId="1258" priority="1619">
      <formula>IF(VLOOKUP($F72,PROFA,2,0)=9,1,0)</formula>
    </cfRule>
  </conditionalFormatting>
  <conditionalFormatting sqref="F73">
    <cfRule type="expression" dxfId="1257" priority="1602">
      <formula>IF(VLOOKUP($F73,PROFA,2,0)=1,1,0)</formula>
    </cfRule>
    <cfRule type="expression" dxfId="1256" priority="1603">
      <formula>IF(VLOOKUP($F73,PROFA,2,0)=2,1,0)</formula>
    </cfRule>
    <cfRule type="expression" dxfId="1255" priority="1604">
      <formula>IF(VLOOKUP($F73,PROFA,2,0)=3,1,0)</formula>
    </cfRule>
    <cfRule type="expression" dxfId="1254" priority="1605">
      <formula>IF(VLOOKUP($F73,PROFA,2,0)=4,1,0)</formula>
    </cfRule>
    <cfRule type="expression" dxfId="1253" priority="1606">
      <formula>IF(VLOOKUP($F73,PROFA,2,0)=5,1,0)</formula>
    </cfRule>
    <cfRule type="expression" dxfId="1252" priority="1607">
      <formula>IF(VLOOKUP($F73,PROFA,2,0)=6,1,0)</formula>
    </cfRule>
    <cfRule type="expression" dxfId="1251" priority="1608">
      <formula>IF(VLOOKUP($F73,PROFA,2,0)=7,1,0)</formula>
    </cfRule>
    <cfRule type="expression" dxfId="1250" priority="1609">
      <formula>IF(VLOOKUP($F73,PROFA,2,0)=8,1,0)</formula>
    </cfRule>
    <cfRule type="expression" dxfId="1249" priority="1610">
      <formula>IF(VLOOKUP($F73,PROFA,2,0)=9,1,0)</formula>
    </cfRule>
  </conditionalFormatting>
  <conditionalFormatting sqref="F91">
    <cfRule type="expression" dxfId="1248" priority="1593">
      <formula>IF(VLOOKUP($F91,PROFA,2,0)=1,1,0)</formula>
    </cfRule>
    <cfRule type="expression" dxfId="1247" priority="1594">
      <formula>IF(VLOOKUP($F91,PROFA,2,0)=2,1,0)</formula>
    </cfRule>
    <cfRule type="expression" dxfId="1246" priority="1595">
      <formula>IF(VLOOKUP($F91,PROFA,2,0)=3,1,0)</formula>
    </cfRule>
    <cfRule type="expression" dxfId="1245" priority="1596">
      <formula>IF(VLOOKUP($F91,PROFA,2,0)=4,1,0)</formula>
    </cfRule>
    <cfRule type="expression" dxfId="1244" priority="1597">
      <formula>IF(VLOOKUP($F91,PROFA,2,0)=5,1,0)</formula>
    </cfRule>
    <cfRule type="expression" dxfId="1243" priority="1598">
      <formula>IF(VLOOKUP($F91,PROFA,2,0)=6,1,0)</formula>
    </cfRule>
    <cfRule type="expression" dxfId="1242" priority="1599">
      <formula>IF(VLOOKUP($F91,PROFA,2,0)=7,1,0)</formula>
    </cfRule>
    <cfRule type="expression" dxfId="1241" priority="1600">
      <formula>IF(VLOOKUP($F91,PROFA,2,0)=8,1,0)</formula>
    </cfRule>
    <cfRule type="expression" dxfId="1240" priority="1601">
      <formula>IF(VLOOKUP($F91,PROFA,2,0)=9,1,0)</formula>
    </cfRule>
  </conditionalFormatting>
  <conditionalFormatting sqref="F96">
    <cfRule type="expression" dxfId="1239" priority="1584">
      <formula>IF(VLOOKUP($F96,PROFA,2,0)=1,1,0)</formula>
    </cfRule>
    <cfRule type="expression" dxfId="1238" priority="1585">
      <formula>IF(VLOOKUP($F96,PROFA,2,0)=2,1,0)</formula>
    </cfRule>
    <cfRule type="expression" dxfId="1237" priority="1586">
      <formula>IF(VLOOKUP($F96,PROFA,2,0)=3,1,0)</formula>
    </cfRule>
    <cfRule type="expression" dxfId="1236" priority="1587">
      <formula>IF(VLOOKUP($F96,PROFA,2,0)=4,1,0)</formula>
    </cfRule>
    <cfRule type="expression" dxfId="1235" priority="1588">
      <formula>IF(VLOOKUP($F96,PROFA,2,0)=5,1,0)</formula>
    </cfRule>
    <cfRule type="expression" dxfId="1234" priority="1589">
      <formula>IF(VLOOKUP($F96,PROFA,2,0)=6,1,0)</formula>
    </cfRule>
    <cfRule type="expression" dxfId="1233" priority="1590">
      <formula>IF(VLOOKUP($F96,PROFA,2,0)=7,1,0)</formula>
    </cfRule>
    <cfRule type="expression" dxfId="1232" priority="1591">
      <formula>IF(VLOOKUP($F96,PROFA,2,0)=8,1,0)</formula>
    </cfRule>
    <cfRule type="expression" dxfId="1231" priority="1592">
      <formula>IF(VLOOKUP($F96,PROFA,2,0)=9,1,0)</formula>
    </cfRule>
  </conditionalFormatting>
  <conditionalFormatting sqref="F123">
    <cfRule type="expression" dxfId="1230" priority="1557">
      <formula>IF(VLOOKUP($F123,PROFA,2,0)=1,1,0)</formula>
    </cfRule>
    <cfRule type="expression" dxfId="1229" priority="1558">
      <formula>IF(VLOOKUP($F123,PROFA,2,0)=2,1,0)</formula>
    </cfRule>
    <cfRule type="expression" dxfId="1228" priority="1559">
      <formula>IF(VLOOKUP($F123,PROFA,2,0)=3,1,0)</formula>
    </cfRule>
    <cfRule type="expression" dxfId="1227" priority="1560">
      <formula>IF(VLOOKUP($F123,PROFA,2,0)=4,1,0)</formula>
    </cfRule>
    <cfRule type="expression" dxfId="1226" priority="1561">
      <formula>IF(VLOOKUP($F123,PROFA,2,0)=5,1,0)</formula>
    </cfRule>
    <cfRule type="expression" dxfId="1225" priority="1562">
      <formula>IF(VLOOKUP($F123,PROFA,2,0)=6,1,0)</formula>
    </cfRule>
    <cfRule type="expression" dxfId="1224" priority="1563">
      <formula>IF(VLOOKUP($F123,PROFA,2,0)=7,1,0)</formula>
    </cfRule>
    <cfRule type="expression" dxfId="1223" priority="1564">
      <formula>IF(VLOOKUP($F123,PROFA,2,0)=8,1,0)</formula>
    </cfRule>
    <cfRule type="expression" dxfId="1222" priority="1565">
      <formula>IF(VLOOKUP($F123,PROFA,2,0)=9,1,0)</formula>
    </cfRule>
  </conditionalFormatting>
  <conditionalFormatting sqref="F130">
    <cfRule type="expression" dxfId="1221" priority="1548">
      <formula>IF(VLOOKUP($F130,PROFA,2,0)=1,1,0)</formula>
    </cfRule>
    <cfRule type="expression" dxfId="1220" priority="1549">
      <formula>IF(VLOOKUP($F130,PROFA,2,0)=2,1,0)</formula>
    </cfRule>
    <cfRule type="expression" dxfId="1219" priority="1550">
      <formula>IF(VLOOKUP($F130,PROFA,2,0)=3,1,0)</formula>
    </cfRule>
    <cfRule type="expression" dxfId="1218" priority="1551">
      <formula>IF(VLOOKUP($F130,PROFA,2,0)=4,1,0)</formula>
    </cfRule>
    <cfRule type="expression" dxfId="1217" priority="1552">
      <formula>IF(VLOOKUP($F130,PROFA,2,0)=5,1,0)</formula>
    </cfRule>
    <cfRule type="expression" dxfId="1216" priority="1553">
      <formula>IF(VLOOKUP($F130,PROFA,2,0)=6,1,0)</formula>
    </cfRule>
    <cfRule type="expression" dxfId="1215" priority="1554">
      <formula>IF(VLOOKUP($F130,PROFA,2,0)=7,1,0)</formula>
    </cfRule>
    <cfRule type="expression" dxfId="1214" priority="1555">
      <formula>IF(VLOOKUP($F130,PROFA,2,0)=8,1,0)</formula>
    </cfRule>
    <cfRule type="expression" dxfId="1213" priority="1556">
      <formula>IF(VLOOKUP($F130,PROFA,2,0)=9,1,0)</formula>
    </cfRule>
  </conditionalFormatting>
  <conditionalFormatting sqref="F149">
    <cfRule type="expression" dxfId="1212" priority="1503">
      <formula>IF(VLOOKUP($F149,PROFA,2,0)=1,1,0)</formula>
    </cfRule>
    <cfRule type="expression" dxfId="1211" priority="1504">
      <formula>IF(VLOOKUP($F149,PROFA,2,0)=2,1,0)</formula>
    </cfRule>
    <cfRule type="expression" dxfId="1210" priority="1505">
      <formula>IF(VLOOKUP($F149,PROFA,2,0)=3,1,0)</formula>
    </cfRule>
    <cfRule type="expression" dxfId="1209" priority="1506">
      <formula>IF(VLOOKUP($F149,PROFA,2,0)=4,1,0)</formula>
    </cfRule>
    <cfRule type="expression" dxfId="1208" priority="1507">
      <formula>IF(VLOOKUP($F149,PROFA,2,0)=5,1,0)</formula>
    </cfRule>
    <cfRule type="expression" dxfId="1207" priority="1508">
      <formula>IF(VLOOKUP($F149,PROFA,2,0)=6,1,0)</formula>
    </cfRule>
    <cfRule type="expression" dxfId="1206" priority="1509">
      <formula>IF(VLOOKUP($F149,PROFA,2,0)=7,1,0)</formula>
    </cfRule>
    <cfRule type="expression" dxfId="1205" priority="1510">
      <formula>IF(VLOOKUP($F149,PROFA,2,0)=8,1,0)</formula>
    </cfRule>
    <cfRule type="expression" dxfId="1204" priority="1511">
      <formula>IF(VLOOKUP($F149,PROFA,2,0)=9,1,0)</formula>
    </cfRule>
  </conditionalFormatting>
  <conditionalFormatting sqref="F21">
    <cfRule type="expression" dxfId="1203" priority="1485">
      <formula>IF(VLOOKUP($F21,PROFA,2,0)=1,1,0)</formula>
    </cfRule>
    <cfRule type="expression" dxfId="1202" priority="1486">
      <formula>IF(VLOOKUP($F21,PROFA,2,0)=2,1,0)</formula>
    </cfRule>
    <cfRule type="expression" dxfId="1201" priority="1487">
      <formula>IF(VLOOKUP($F21,PROFA,2,0)=3,1,0)</formula>
    </cfRule>
    <cfRule type="expression" dxfId="1200" priority="1488">
      <formula>IF(VLOOKUP($F21,PROFA,2,0)=4,1,0)</formula>
    </cfRule>
    <cfRule type="expression" dxfId="1199" priority="1489">
      <formula>IF(VLOOKUP($F21,PROFA,2,0)=5,1,0)</formula>
    </cfRule>
    <cfRule type="expression" dxfId="1198" priority="1490">
      <formula>IF(VLOOKUP($F21,PROFA,2,0)=6,1,0)</formula>
    </cfRule>
    <cfRule type="expression" dxfId="1197" priority="1491">
      <formula>IF(VLOOKUP($F21,PROFA,2,0)=7,1,0)</formula>
    </cfRule>
    <cfRule type="expression" dxfId="1196" priority="1492">
      <formula>IF(VLOOKUP($F21,PROFA,2,0)=8,1,0)</formula>
    </cfRule>
    <cfRule type="expression" dxfId="1195" priority="1493">
      <formula>IF(VLOOKUP($F21,PROFA,2,0)=9,1,0)</formula>
    </cfRule>
  </conditionalFormatting>
  <conditionalFormatting sqref="F23">
    <cfRule type="expression" dxfId="1194" priority="1476">
      <formula>IF(VLOOKUP($F23,PROFA,2,0)=1,1,0)</formula>
    </cfRule>
    <cfRule type="expression" dxfId="1193" priority="1477">
      <formula>IF(VLOOKUP($F23,PROFA,2,0)=2,1,0)</formula>
    </cfRule>
    <cfRule type="expression" dxfId="1192" priority="1478">
      <formula>IF(VLOOKUP($F23,PROFA,2,0)=3,1,0)</formula>
    </cfRule>
    <cfRule type="expression" dxfId="1191" priority="1479">
      <formula>IF(VLOOKUP($F23,PROFA,2,0)=4,1,0)</formula>
    </cfRule>
    <cfRule type="expression" dxfId="1190" priority="1480">
      <formula>IF(VLOOKUP($F23,PROFA,2,0)=5,1,0)</formula>
    </cfRule>
    <cfRule type="expression" dxfId="1189" priority="1481">
      <formula>IF(VLOOKUP($F23,PROFA,2,0)=6,1,0)</formula>
    </cfRule>
    <cfRule type="expression" dxfId="1188" priority="1482">
      <formula>IF(VLOOKUP($F23,PROFA,2,0)=7,1,0)</formula>
    </cfRule>
    <cfRule type="expression" dxfId="1187" priority="1483">
      <formula>IF(VLOOKUP($F23,PROFA,2,0)=8,1,0)</formula>
    </cfRule>
    <cfRule type="expression" dxfId="1186" priority="1484">
      <formula>IF(VLOOKUP($F23,PROFA,2,0)=9,1,0)</formula>
    </cfRule>
  </conditionalFormatting>
  <conditionalFormatting sqref="F25">
    <cfRule type="expression" dxfId="1185" priority="1467">
      <formula>IF(VLOOKUP($F25,PROFA,2,0)=1,1,0)</formula>
    </cfRule>
    <cfRule type="expression" dxfId="1184" priority="1468">
      <formula>IF(VLOOKUP($F25,PROFA,2,0)=2,1,0)</formula>
    </cfRule>
    <cfRule type="expression" dxfId="1183" priority="1469">
      <formula>IF(VLOOKUP($F25,PROFA,2,0)=3,1,0)</formula>
    </cfRule>
    <cfRule type="expression" dxfId="1182" priority="1470">
      <formula>IF(VLOOKUP($F25,PROFA,2,0)=4,1,0)</formula>
    </cfRule>
    <cfRule type="expression" dxfId="1181" priority="1471">
      <formula>IF(VLOOKUP($F25,PROFA,2,0)=5,1,0)</formula>
    </cfRule>
    <cfRule type="expression" dxfId="1180" priority="1472">
      <formula>IF(VLOOKUP($F25,PROFA,2,0)=6,1,0)</formula>
    </cfRule>
    <cfRule type="expression" dxfId="1179" priority="1473">
      <formula>IF(VLOOKUP($F25,PROFA,2,0)=7,1,0)</formula>
    </cfRule>
    <cfRule type="expression" dxfId="1178" priority="1474">
      <formula>IF(VLOOKUP($F25,PROFA,2,0)=8,1,0)</formula>
    </cfRule>
    <cfRule type="expression" dxfId="1177" priority="1475">
      <formula>IF(VLOOKUP($F25,PROFA,2,0)=9,1,0)</formula>
    </cfRule>
  </conditionalFormatting>
  <conditionalFormatting sqref="F26">
    <cfRule type="expression" dxfId="1176" priority="1458">
      <formula>IF(VLOOKUP($F26,PROFA,2,0)=1,1,0)</formula>
    </cfRule>
    <cfRule type="expression" dxfId="1175" priority="1459">
      <formula>IF(VLOOKUP($F26,PROFA,2,0)=2,1,0)</formula>
    </cfRule>
    <cfRule type="expression" dxfId="1174" priority="1460">
      <formula>IF(VLOOKUP($F26,PROFA,2,0)=3,1,0)</formula>
    </cfRule>
    <cfRule type="expression" dxfId="1173" priority="1461">
      <formula>IF(VLOOKUP($F26,PROFA,2,0)=4,1,0)</formula>
    </cfRule>
    <cfRule type="expression" dxfId="1172" priority="1462">
      <formula>IF(VLOOKUP($F26,PROFA,2,0)=5,1,0)</formula>
    </cfRule>
    <cfRule type="expression" dxfId="1171" priority="1463">
      <formula>IF(VLOOKUP($F26,PROFA,2,0)=6,1,0)</formula>
    </cfRule>
    <cfRule type="expression" dxfId="1170" priority="1464">
      <formula>IF(VLOOKUP($F26,PROFA,2,0)=7,1,0)</formula>
    </cfRule>
    <cfRule type="expression" dxfId="1169" priority="1465">
      <formula>IF(VLOOKUP($F26,PROFA,2,0)=8,1,0)</formula>
    </cfRule>
    <cfRule type="expression" dxfId="1168" priority="1466">
      <formula>IF(VLOOKUP($F26,PROFA,2,0)=9,1,0)</formula>
    </cfRule>
  </conditionalFormatting>
  <conditionalFormatting sqref="F65">
    <cfRule type="expression" dxfId="1167" priority="1449">
      <formula>IF(VLOOKUP($F65,PROFA,2,0)=1,1,0)</formula>
    </cfRule>
    <cfRule type="expression" dxfId="1166" priority="1450">
      <formula>IF(VLOOKUP($F65,PROFA,2,0)=2,1,0)</formula>
    </cfRule>
    <cfRule type="expression" dxfId="1165" priority="1451">
      <formula>IF(VLOOKUP($F65,PROFA,2,0)=3,1,0)</formula>
    </cfRule>
    <cfRule type="expression" dxfId="1164" priority="1452">
      <formula>IF(VLOOKUP($F65,PROFA,2,0)=4,1,0)</formula>
    </cfRule>
    <cfRule type="expression" dxfId="1163" priority="1453">
      <formula>IF(VLOOKUP($F65,PROFA,2,0)=5,1,0)</formula>
    </cfRule>
    <cfRule type="expression" dxfId="1162" priority="1454">
      <formula>IF(VLOOKUP($F65,PROFA,2,0)=6,1,0)</formula>
    </cfRule>
    <cfRule type="expression" dxfId="1161" priority="1455">
      <formula>IF(VLOOKUP($F65,PROFA,2,0)=7,1,0)</formula>
    </cfRule>
    <cfRule type="expression" dxfId="1160" priority="1456">
      <formula>IF(VLOOKUP($F65,PROFA,2,0)=8,1,0)</formula>
    </cfRule>
    <cfRule type="expression" dxfId="1159" priority="1457">
      <formula>IF(VLOOKUP($F65,PROFA,2,0)=9,1,0)</formula>
    </cfRule>
  </conditionalFormatting>
  <conditionalFormatting sqref="F116">
    <cfRule type="expression" dxfId="1158" priority="1422">
      <formula>IF(VLOOKUP($F116,PROFA,2,0)=1,1,0)</formula>
    </cfRule>
    <cfRule type="expression" dxfId="1157" priority="1423">
      <formula>IF(VLOOKUP($F116,PROFA,2,0)=2,1,0)</formula>
    </cfRule>
    <cfRule type="expression" dxfId="1156" priority="1424">
      <formula>IF(VLOOKUP($F116,PROFA,2,0)=3,1,0)</formula>
    </cfRule>
    <cfRule type="expression" dxfId="1155" priority="1425">
      <formula>IF(VLOOKUP($F116,PROFA,2,0)=4,1,0)</formula>
    </cfRule>
    <cfRule type="expression" dxfId="1154" priority="1426">
      <formula>IF(VLOOKUP($F116,PROFA,2,0)=5,1,0)</formula>
    </cfRule>
    <cfRule type="expression" dxfId="1153" priority="1427">
      <formula>IF(VLOOKUP($F116,PROFA,2,0)=6,1,0)</formula>
    </cfRule>
    <cfRule type="expression" dxfId="1152" priority="1428">
      <formula>IF(VLOOKUP($F116,PROFA,2,0)=7,1,0)</formula>
    </cfRule>
    <cfRule type="expression" dxfId="1151" priority="1429">
      <formula>IF(VLOOKUP($F116,PROFA,2,0)=8,1,0)</formula>
    </cfRule>
    <cfRule type="expression" dxfId="1150" priority="1430">
      <formula>IF(VLOOKUP($F116,PROFA,2,0)=9,1,0)</formula>
    </cfRule>
  </conditionalFormatting>
  <conditionalFormatting sqref="F37">
    <cfRule type="expression" dxfId="1149" priority="1413">
      <formula>IF(VLOOKUP($F37,PROFA,2,0)=1,1,0)</formula>
    </cfRule>
    <cfRule type="expression" dxfId="1148" priority="1414">
      <formula>IF(VLOOKUP($F37,PROFA,2,0)=2,1,0)</formula>
    </cfRule>
    <cfRule type="expression" dxfId="1147" priority="1415">
      <formula>IF(VLOOKUP($F37,PROFA,2,0)=3,1,0)</formula>
    </cfRule>
    <cfRule type="expression" dxfId="1146" priority="1416">
      <formula>IF(VLOOKUP($F37,PROFA,2,0)=4,1,0)</formula>
    </cfRule>
    <cfRule type="expression" dxfId="1145" priority="1417">
      <formula>IF(VLOOKUP($F37,PROFA,2,0)=5,1,0)</formula>
    </cfRule>
    <cfRule type="expression" dxfId="1144" priority="1418">
      <formula>IF(VLOOKUP($F37,PROFA,2,0)=6,1,0)</formula>
    </cfRule>
    <cfRule type="expression" dxfId="1143" priority="1419">
      <formula>IF(VLOOKUP($F37,PROFA,2,0)=7,1,0)</formula>
    </cfRule>
    <cfRule type="expression" dxfId="1142" priority="1420">
      <formula>IF(VLOOKUP($F37,PROFA,2,0)=8,1,0)</formula>
    </cfRule>
    <cfRule type="expression" dxfId="1141" priority="1421">
      <formula>IF(VLOOKUP($F37,PROFA,2,0)=9,1,0)</formula>
    </cfRule>
  </conditionalFormatting>
  <conditionalFormatting sqref="F31">
    <cfRule type="expression" dxfId="1140" priority="1404">
      <formula>IF(VLOOKUP($F31,PROFA,2,0)=1,1,0)</formula>
    </cfRule>
    <cfRule type="expression" dxfId="1139" priority="1405">
      <formula>IF(VLOOKUP($F31,PROFA,2,0)=2,1,0)</formula>
    </cfRule>
    <cfRule type="expression" dxfId="1138" priority="1406">
      <formula>IF(VLOOKUP($F31,PROFA,2,0)=3,1,0)</formula>
    </cfRule>
    <cfRule type="expression" dxfId="1137" priority="1407">
      <formula>IF(VLOOKUP($F31,PROFA,2,0)=4,1,0)</formula>
    </cfRule>
    <cfRule type="expression" dxfId="1136" priority="1408">
      <formula>IF(VLOOKUP($F31,PROFA,2,0)=5,1,0)</formula>
    </cfRule>
    <cfRule type="expression" dxfId="1135" priority="1409">
      <formula>IF(VLOOKUP($F31,PROFA,2,0)=6,1,0)</formula>
    </cfRule>
    <cfRule type="expression" dxfId="1134" priority="1410">
      <formula>IF(VLOOKUP($F31,PROFA,2,0)=7,1,0)</formula>
    </cfRule>
    <cfRule type="expression" dxfId="1133" priority="1411">
      <formula>IF(VLOOKUP($F31,PROFA,2,0)=8,1,0)</formula>
    </cfRule>
    <cfRule type="expression" dxfId="1132" priority="1412">
      <formula>IF(VLOOKUP($F31,PROFA,2,0)=9,1,0)</formula>
    </cfRule>
  </conditionalFormatting>
  <conditionalFormatting sqref="F33">
    <cfRule type="expression" dxfId="1131" priority="1395">
      <formula>IF(VLOOKUP($F33,PROFA,2,0)=1,1,0)</formula>
    </cfRule>
    <cfRule type="expression" dxfId="1130" priority="1396">
      <formula>IF(VLOOKUP($F33,PROFA,2,0)=2,1,0)</formula>
    </cfRule>
    <cfRule type="expression" dxfId="1129" priority="1397">
      <formula>IF(VLOOKUP($F33,PROFA,2,0)=3,1,0)</formula>
    </cfRule>
    <cfRule type="expression" dxfId="1128" priority="1398">
      <formula>IF(VLOOKUP($F33,PROFA,2,0)=4,1,0)</formula>
    </cfRule>
    <cfRule type="expression" dxfId="1127" priority="1399">
      <formula>IF(VLOOKUP($F33,PROFA,2,0)=5,1,0)</formula>
    </cfRule>
    <cfRule type="expression" dxfId="1126" priority="1400">
      <formula>IF(VLOOKUP($F33,PROFA,2,0)=6,1,0)</formula>
    </cfRule>
    <cfRule type="expression" dxfId="1125" priority="1401">
      <formula>IF(VLOOKUP($F33,PROFA,2,0)=7,1,0)</formula>
    </cfRule>
    <cfRule type="expression" dxfId="1124" priority="1402">
      <formula>IF(VLOOKUP($F33,PROFA,2,0)=8,1,0)</formula>
    </cfRule>
    <cfRule type="expression" dxfId="1123" priority="1403">
      <formula>IF(VLOOKUP($F33,PROFA,2,0)=9,1,0)</formula>
    </cfRule>
  </conditionalFormatting>
  <conditionalFormatting sqref="F40">
    <cfRule type="expression" dxfId="1122" priority="1386">
      <formula>IF(VLOOKUP($F40,PROFA,2,0)=1,1,0)</formula>
    </cfRule>
    <cfRule type="expression" dxfId="1121" priority="1387">
      <formula>IF(VLOOKUP($F40,PROFA,2,0)=2,1,0)</formula>
    </cfRule>
    <cfRule type="expression" dxfId="1120" priority="1388">
      <formula>IF(VLOOKUP($F40,PROFA,2,0)=3,1,0)</formula>
    </cfRule>
    <cfRule type="expression" dxfId="1119" priority="1389">
      <formula>IF(VLOOKUP($F40,PROFA,2,0)=4,1,0)</formula>
    </cfRule>
    <cfRule type="expression" dxfId="1118" priority="1390">
      <formula>IF(VLOOKUP($F40,PROFA,2,0)=5,1,0)</formula>
    </cfRule>
    <cfRule type="expression" dxfId="1117" priority="1391">
      <formula>IF(VLOOKUP($F40,PROFA,2,0)=6,1,0)</formula>
    </cfRule>
    <cfRule type="expression" dxfId="1116" priority="1392">
      <formula>IF(VLOOKUP($F40,PROFA,2,0)=7,1,0)</formula>
    </cfRule>
    <cfRule type="expression" dxfId="1115" priority="1393">
      <formula>IF(VLOOKUP($F40,PROFA,2,0)=8,1,0)</formula>
    </cfRule>
    <cfRule type="expression" dxfId="1114" priority="1394">
      <formula>IF(VLOOKUP($F40,PROFA,2,0)=9,1,0)</formula>
    </cfRule>
  </conditionalFormatting>
  <conditionalFormatting sqref="F44">
    <cfRule type="expression" dxfId="1113" priority="1377">
      <formula>IF(VLOOKUP($F44,PROFA,2,0)=1,1,0)</formula>
    </cfRule>
    <cfRule type="expression" dxfId="1112" priority="1378">
      <formula>IF(VLOOKUP($F44,PROFA,2,0)=2,1,0)</formula>
    </cfRule>
    <cfRule type="expression" dxfId="1111" priority="1379">
      <formula>IF(VLOOKUP($F44,PROFA,2,0)=3,1,0)</formula>
    </cfRule>
    <cfRule type="expression" dxfId="1110" priority="1380">
      <formula>IF(VLOOKUP($F44,PROFA,2,0)=4,1,0)</formula>
    </cfRule>
    <cfRule type="expression" dxfId="1109" priority="1381">
      <formula>IF(VLOOKUP($F44,PROFA,2,0)=5,1,0)</formula>
    </cfRule>
    <cfRule type="expression" dxfId="1108" priority="1382">
      <formula>IF(VLOOKUP($F44,PROFA,2,0)=6,1,0)</formula>
    </cfRule>
    <cfRule type="expression" dxfId="1107" priority="1383">
      <formula>IF(VLOOKUP($F44,PROFA,2,0)=7,1,0)</formula>
    </cfRule>
    <cfRule type="expression" dxfId="1106" priority="1384">
      <formula>IF(VLOOKUP($F44,PROFA,2,0)=8,1,0)</formula>
    </cfRule>
    <cfRule type="expression" dxfId="1105" priority="1385">
      <formula>IF(VLOOKUP($F44,PROFA,2,0)=9,1,0)</formula>
    </cfRule>
  </conditionalFormatting>
  <conditionalFormatting sqref="F45">
    <cfRule type="expression" dxfId="1104" priority="1368">
      <formula>IF(VLOOKUP($F45,PROFA,2,0)=1,1,0)</formula>
    </cfRule>
    <cfRule type="expression" dxfId="1103" priority="1369">
      <formula>IF(VLOOKUP($F45,PROFA,2,0)=2,1,0)</formula>
    </cfRule>
    <cfRule type="expression" dxfId="1102" priority="1370">
      <formula>IF(VLOOKUP($F45,PROFA,2,0)=3,1,0)</formula>
    </cfRule>
    <cfRule type="expression" dxfId="1101" priority="1371">
      <formula>IF(VLOOKUP($F45,PROFA,2,0)=4,1,0)</formula>
    </cfRule>
    <cfRule type="expression" dxfId="1100" priority="1372">
      <formula>IF(VLOOKUP($F45,PROFA,2,0)=5,1,0)</formula>
    </cfRule>
    <cfRule type="expression" dxfId="1099" priority="1373">
      <formula>IF(VLOOKUP($F45,PROFA,2,0)=6,1,0)</formula>
    </cfRule>
    <cfRule type="expression" dxfId="1098" priority="1374">
      <formula>IF(VLOOKUP($F45,PROFA,2,0)=7,1,0)</formula>
    </cfRule>
    <cfRule type="expression" dxfId="1097" priority="1375">
      <formula>IF(VLOOKUP($F45,PROFA,2,0)=8,1,0)</formula>
    </cfRule>
    <cfRule type="expression" dxfId="1096" priority="1376">
      <formula>IF(VLOOKUP($F45,PROFA,2,0)=9,1,0)</formula>
    </cfRule>
  </conditionalFormatting>
  <conditionalFormatting sqref="F54">
    <cfRule type="expression" dxfId="1095" priority="1359">
      <formula>IF(VLOOKUP($F54,PROFA,2,0)=1,1,0)</formula>
    </cfRule>
    <cfRule type="expression" dxfId="1094" priority="1360">
      <formula>IF(VLOOKUP($F54,PROFA,2,0)=2,1,0)</formula>
    </cfRule>
    <cfRule type="expression" dxfId="1093" priority="1361">
      <formula>IF(VLOOKUP($F54,PROFA,2,0)=3,1,0)</formula>
    </cfRule>
    <cfRule type="expression" dxfId="1092" priority="1362">
      <formula>IF(VLOOKUP($F54,PROFA,2,0)=4,1,0)</formula>
    </cfRule>
    <cfRule type="expression" dxfId="1091" priority="1363">
      <formula>IF(VLOOKUP($F54,PROFA,2,0)=5,1,0)</formula>
    </cfRule>
    <cfRule type="expression" dxfId="1090" priority="1364">
      <formula>IF(VLOOKUP($F54,PROFA,2,0)=6,1,0)</formula>
    </cfRule>
    <cfRule type="expression" dxfId="1089" priority="1365">
      <formula>IF(VLOOKUP($F54,PROFA,2,0)=7,1,0)</formula>
    </cfRule>
    <cfRule type="expression" dxfId="1088" priority="1366">
      <formula>IF(VLOOKUP($F54,PROFA,2,0)=8,1,0)</formula>
    </cfRule>
    <cfRule type="expression" dxfId="1087" priority="1367">
      <formula>IF(VLOOKUP($F54,PROFA,2,0)=9,1,0)</formula>
    </cfRule>
  </conditionalFormatting>
  <conditionalFormatting sqref="F56">
    <cfRule type="expression" dxfId="1086" priority="1350">
      <formula>IF(VLOOKUP($F56,PROFA,2,0)=1,1,0)</formula>
    </cfRule>
    <cfRule type="expression" dxfId="1085" priority="1351">
      <formula>IF(VLOOKUP($F56,PROFA,2,0)=2,1,0)</formula>
    </cfRule>
    <cfRule type="expression" dxfId="1084" priority="1352">
      <formula>IF(VLOOKUP($F56,PROFA,2,0)=3,1,0)</formula>
    </cfRule>
    <cfRule type="expression" dxfId="1083" priority="1353">
      <formula>IF(VLOOKUP($F56,PROFA,2,0)=4,1,0)</formula>
    </cfRule>
    <cfRule type="expression" dxfId="1082" priority="1354">
      <formula>IF(VLOOKUP($F56,PROFA,2,0)=5,1,0)</formula>
    </cfRule>
    <cfRule type="expression" dxfId="1081" priority="1355">
      <formula>IF(VLOOKUP($F56,PROFA,2,0)=6,1,0)</formula>
    </cfRule>
    <cfRule type="expression" dxfId="1080" priority="1356">
      <formula>IF(VLOOKUP($F56,PROFA,2,0)=7,1,0)</formula>
    </cfRule>
    <cfRule type="expression" dxfId="1079" priority="1357">
      <formula>IF(VLOOKUP($F56,PROFA,2,0)=8,1,0)</formula>
    </cfRule>
    <cfRule type="expression" dxfId="1078" priority="1358">
      <formula>IF(VLOOKUP($F56,PROFA,2,0)=9,1,0)</formula>
    </cfRule>
  </conditionalFormatting>
  <conditionalFormatting sqref="F57">
    <cfRule type="expression" dxfId="1077" priority="1341">
      <formula>IF(VLOOKUP($F57,PROFA,2,0)=1,1,0)</formula>
    </cfRule>
    <cfRule type="expression" dxfId="1076" priority="1342">
      <formula>IF(VLOOKUP($F57,PROFA,2,0)=2,1,0)</formula>
    </cfRule>
    <cfRule type="expression" dxfId="1075" priority="1343">
      <formula>IF(VLOOKUP($F57,PROFA,2,0)=3,1,0)</formula>
    </cfRule>
    <cfRule type="expression" dxfId="1074" priority="1344">
      <formula>IF(VLOOKUP($F57,PROFA,2,0)=4,1,0)</formula>
    </cfRule>
    <cfRule type="expression" dxfId="1073" priority="1345">
      <formula>IF(VLOOKUP($F57,PROFA,2,0)=5,1,0)</formula>
    </cfRule>
    <cfRule type="expression" dxfId="1072" priority="1346">
      <formula>IF(VLOOKUP($F57,PROFA,2,0)=6,1,0)</formula>
    </cfRule>
    <cfRule type="expression" dxfId="1071" priority="1347">
      <formula>IF(VLOOKUP($F57,PROFA,2,0)=7,1,0)</formula>
    </cfRule>
    <cfRule type="expression" dxfId="1070" priority="1348">
      <formula>IF(VLOOKUP($F57,PROFA,2,0)=8,1,0)</formula>
    </cfRule>
    <cfRule type="expression" dxfId="1069" priority="1349">
      <formula>IF(VLOOKUP($F57,PROFA,2,0)=9,1,0)</formula>
    </cfRule>
  </conditionalFormatting>
  <conditionalFormatting sqref="F59">
    <cfRule type="expression" dxfId="1068" priority="1332">
      <formula>IF(VLOOKUP($F59,PROFA,2,0)=1,1,0)</formula>
    </cfRule>
    <cfRule type="expression" dxfId="1067" priority="1333">
      <formula>IF(VLOOKUP($F59,PROFA,2,0)=2,1,0)</formula>
    </cfRule>
    <cfRule type="expression" dxfId="1066" priority="1334">
      <formula>IF(VLOOKUP($F59,PROFA,2,0)=3,1,0)</formula>
    </cfRule>
    <cfRule type="expression" dxfId="1065" priority="1335">
      <formula>IF(VLOOKUP($F59,PROFA,2,0)=4,1,0)</formula>
    </cfRule>
    <cfRule type="expression" dxfId="1064" priority="1336">
      <formula>IF(VLOOKUP($F59,PROFA,2,0)=5,1,0)</formula>
    </cfRule>
    <cfRule type="expression" dxfId="1063" priority="1337">
      <formula>IF(VLOOKUP($F59,PROFA,2,0)=6,1,0)</formula>
    </cfRule>
    <cfRule type="expression" dxfId="1062" priority="1338">
      <formula>IF(VLOOKUP($F59,PROFA,2,0)=7,1,0)</formula>
    </cfRule>
    <cfRule type="expression" dxfId="1061" priority="1339">
      <formula>IF(VLOOKUP($F59,PROFA,2,0)=8,1,0)</formula>
    </cfRule>
    <cfRule type="expression" dxfId="1060" priority="1340">
      <formula>IF(VLOOKUP($F59,PROFA,2,0)=9,1,0)</formula>
    </cfRule>
  </conditionalFormatting>
  <conditionalFormatting sqref="F60">
    <cfRule type="expression" dxfId="1059" priority="1323">
      <formula>IF(VLOOKUP($F60,PROFA,2,0)=1,1,0)</formula>
    </cfRule>
    <cfRule type="expression" dxfId="1058" priority="1324">
      <formula>IF(VLOOKUP($F60,PROFA,2,0)=2,1,0)</formula>
    </cfRule>
    <cfRule type="expression" dxfId="1057" priority="1325">
      <formula>IF(VLOOKUP($F60,PROFA,2,0)=3,1,0)</formula>
    </cfRule>
    <cfRule type="expression" dxfId="1056" priority="1326">
      <formula>IF(VLOOKUP($F60,PROFA,2,0)=4,1,0)</formula>
    </cfRule>
    <cfRule type="expression" dxfId="1055" priority="1327">
      <formula>IF(VLOOKUP($F60,PROFA,2,0)=5,1,0)</formula>
    </cfRule>
    <cfRule type="expression" dxfId="1054" priority="1328">
      <formula>IF(VLOOKUP($F60,PROFA,2,0)=6,1,0)</formula>
    </cfRule>
    <cfRule type="expression" dxfId="1053" priority="1329">
      <formula>IF(VLOOKUP($F60,PROFA,2,0)=7,1,0)</formula>
    </cfRule>
    <cfRule type="expression" dxfId="1052" priority="1330">
      <formula>IF(VLOOKUP($F60,PROFA,2,0)=8,1,0)</formula>
    </cfRule>
    <cfRule type="expression" dxfId="1051" priority="1331">
      <formula>IF(VLOOKUP($F60,PROFA,2,0)=9,1,0)</formula>
    </cfRule>
  </conditionalFormatting>
  <conditionalFormatting sqref="F61">
    <cfRule type="expression" dxfId="1050" priority="1314">
      <formula>IF(VLOOKUP($F61,PROFA,2,0)=1,1,0)</formula>
    </cfRule>
    <cfRule type="expression" dxfId="1049" priority="1315">
      <formula>IF(VLOOKUP($F61,PROFA,2,0)=2,1,0)</formula>
    </cfRule>
    <cfRule type="expression" dxfId="1048" priority="1316">
      <formula>IF(VLOOKUP($F61,PROFA,2,0)=3,1,0)</formula>
    </cfRule>
    <cfRule type="expression" dxfId="1047" priority="1317">
      <formula>IF(VLOOKUP($F61,PROFA,2,0)=4,1,0)</formula>
    </cfRule>
    <cfRule type="expression" dxfId="1046" priority="1318">
      <formula>IF(VLOOKUP($F61,PROFA,2,0)=5,1,0)</formula>
    </cfRule>
    <cfRule type="expression" dxfId="1045" priority="1319">
      <formula>IF(VLOOKUP($F61,PROFA,2,0)=6,1,0)</formula>
    </cfRule>
    <cfRule type="expression" dxfId="1044" priority="1320">
      <formula>IF(VLOOKUP($F61,PROFA,2,0)=7,1,0)</formula>
    </cfRule>
    <cfRule type="expression" dxfId="1043" priority="1321">
      <formula>IF(VLOOKUP($F61,PROFA,2,0)=8,1,0)</formula>
    </cfRule>
    <cfRule type="expression" dxfId="1042" priority="1322">
      <formula>IF(VLOOKUP($F61,PROFA,2,0)=9,1,0)</formula>
    </cfRule>
  </conditionalFormatting>
  <conditionalFormatting sqref="F67">
    <cfRule type="expression" dxfId="1041" priority="1305">
      <formula>IF(VLOOKUP($F67,PROFA,2,0)=1,1,0)</formula>
    </cfRule>
    <cfRule type="expression" dxfId="1040" priority="1306">
      <formula>IF(VLOOKUP($F67,PROFA,2,0)=2,1,0)</formula>
    </cfRule>
    <cfRule type="expression" dxfId="1039" priority="1307">
      <formula>IF(VLOOKUP($F67,PROFA,2,0)=3,1,0)</formula>
    </cfRule>
    <cfRule type="expression" dxfId="1038" priority="1308">
      <formula>IF(VLOOKUP($F67,PROFA,2,0)=4,1,0)</formula>
    </cfRule>
    <cfRule type="expression" dxfId="1037" priority="1309">
      <formula>IF(VLOOKUP($F67,PROFA,2,0)=5,1,0)</formula>
    </cfRule>
    <cfRule type="expression" dxfId="1036" priority="1310">
      <formula>IF(VLOOKUP($F67,PROFA,2,0)=6,1,0)</formula>
    </cfRule>
    <cfRule type="expression" dxfId="1035" priority="1311">
      <formula>IF(VLOOKUP($F67,PROFA,2,0)=7,1,0)</formula>
    </cfRule>
    <cfRule type="expression" dxfId="1034" priority="1312">
      <formula>IF(VLOOKUP($F67,PROFA,2,0)=8,1,0)</formula>
    </cfRule>
    <cfRule type="expression" dxfId="1033" priority="1313">
      <formula>IF(VLOOKUP($F67,PROFA,2,0)=9,1,0)</formula>
    </cfRule>
  </conditionalFormatting>
  <conditionalFormatting sqref="F68">
    <cfRule type="expression" dxfId="1032" priority="1296">
      <formula>IF(VLOOKUP($F68,PROFA,2,0)=1,1,0)</formula>
    </cfRule>
    <cfRule type="expression" dxfId="1031" priority="1297">
      <formula>IF(VLOOKUP($F68,PROFA,2,0)=2,1,0)</formula>
    </cfRule>
    <cfRule type="expression" dxfId="1030" priority="1298">
      <formula>IF(VLOOKUP($F68,PROFA,2,0)=3,1,0)</formula>
    </cfRule>
    <cfRule type="expression" dxfId="1029" priority="1299">
      <formula>IF(VLOOKUP($F68,PROFA,2,0)=4,1,0)</formula>
    </cfRule>
    <cfRule type="expression" dxfId="1028" priority="1300">
      <formula>IF(VLOOKUP($F68,PROFA,2,0)=5,1,0)</formula>
    </cfRule>
    <cfRule type="expression" dxfId="1027" priority="1301">
      <formula>IF(VLOOKUP($F68,PROFA,2,0)=6,1,0)</formula>
    </cfRule>
    <cfRule type="expression" dxfId="1026" priority="1302">
      <formula>IF(VLOOKUP($F68,PROFA,2,0)=7,1,0)</formula>
    </cfRule>
    <cfRule type="expression" dxfId="1025" priority="1303">
      <formula>IF(VLOOKUP($F68,PROFA,2,0)=8,1,0)</formula>
    </cfRule>
    <cfRule type="expression" dxfId="1024" priority="1304">
      <formula>IF(VLOOKUP($F68,PROFA,2,0)=9,1,0)</formula>
    </cfRule>
  </conditionalFormatting>
  <conditionalFormatting sqref="F76">
    <cfRule type="expression" dxfId="1023" priority="1287">
      <formula>IF(VLOOKUP($F76,PROFA,2,0)=1,1,0)</formula>
    </cfRule>
    <cfRule type="expression" dxfId="1022" priority="1288">
      <formula>IF(VLOOKUP($F76,PROFA,2,0)=2,1,0)</formula>
    </cfRule>
    <cfRule type="expression" dxfId="1021" priority="1289">
      <formula>IF(VLOOKUP($F76,PROFA,2,0)=3,1,0)</formula>
    </cfRule>
    <cfRule type="expression" dxfId="1020" priority="1290">
      <formula>IF(VLOOKUP($F76,PROFA,2,0)=4,1,0)</formula>
    </cfRule>
    <cfRule type="expression" dxfId="1019" priority="1291">
      <formula>IF(VLOOKUP($F76,PROFA,2,0)=5,1,0)</formula>
    </cfRule>
    <cfRule type="expression" dxfId="1018" priority="1292">
      <formula>IF(VLOOKUP($F76,PROFA,2,0)=6,1,0)</formula>
    </cfRule>
    <cfRule type="expression" dxfId="1017" priority="1293">
      <formula>IF(VLOOKUP($F76,PROFA,2,0)=7,1,0)</formula>
    </cfRule>
    <cfRule type="expression" dxfId="1016" priority="1294">
      <formula>IF(VLOOKUP($F76,PROFA,2,0)=8,1,0)</formula>
    </cfRule>
    <cfRule type="expression" dxfId="1015" priority="1295">
      <formula>IF(VLOOKUP($F76,PROFA,2,0)=9,1,0)</formula>
    </cfRule>
  </conditionalFormatting>
  <conditionalFormatting sqref="F79">
    <cfRule type="expression" dxfId="1014" priority="1278">
      <formula>IF(VLOOKUP($F79,PROFA,2,0)=1,1,0)</formula>
    </cfRule>
    <cfRule type="expression" dxfId="1013" priority="1279">
      <formula>IF(VLOOKUP($F79,PROFA,2,0)=2,1,0)</formula>
    </cfRule>
    <cfRule type="expression" dxfId="1012" priority="1280">
      <formula>IF(VLOOKUP($F79,PROFA,2,0)=3,1,0)</formula>
    </cfRule>
    <cfRule type="expression" dxfId="1011" priority="1281">
      <formula>IF(VLOOKUP($F79,PROFA,2,0)=4,1,0)</formula>
    </cfRule>
    <cfRule type="expression" dxfId="1010" priority="1282">
      <formula>IF(VLOOKUP($F79,PROFA,2,0)=5,1,0)</formula>
    </cfRule>
    <cfRule type="expression" dxfId="1009" priority="1283">
      <formula>IF(VLOOKUP($F79,PROFA,2,0)=6,1,0)</formula>
    </cfRule>
    <cfRule type="expression" dxfId="1008" priority="1284">
      <formula>IF(VLOOKUP($F79,PROFA,2,0)=7,1,0)</formula>
    </cfRule>
    <cfRule type="expression" dxfId="1007" priority="1285">
      <formula>IF(VLOOKUP($F79,PROFA,2,0)=8,1,0)</formula>
    </cfRule>
    <cfRule type="expression" dxfId="1006" priority="1286">
      <formula>IF(VLOOKUP($F79,PROFA,2,0)=9,1,0)</formula>
    </cfRule>
  </conditionalFormatting>
  <conditionalFormatting sqref="F80">
    <cfRule type="expression" dxfId="1005" priority="1269">
      <formula>IF(VLOOKUP($F80,PROFA,2,0)=1,1,0)</formula>
    </cfRule>
    <cfRule type="expression" dxfId="1004" priority="1270">
      <formula>IF(VLOOKUP($F80,PROFA,2,0)=2,1,0)</formula>
    </cfRule>
    <cfRule type="expression" dxfId="1003" priority="1271">
      <formula>IF(VLOOKUP($F80,PROFA,2,0)=3,1,0)</formula>
    </cfRule>
    <cfRule type="expression" dxfId="1002" priority="1272">
      <formula>IF(VLOOKUP($F80,PROFA,2,0)=4,1,0)</formula>
    </cfRule>
    <cfRule type="expression" dxfId="1001" priority="1273">
      <formula>IF(VLOOKUP($F80,PROFA,2,0)=5,1,0)</formula>
    </cfRule>
    <cfRule type="expression" dxfId="1000" priority="1274">
      <formula>IF(VLOOKUP($F80,PROFA,2,0)=6,1,0)</formula>
    </cfRule>
    <cfRule type="expression" dxfId="999" priority="1275">
      <formula>IF(VLOOKUP($F80,PROFA,2,0)=7,1,0)</formula>
    </cfRule>
    <cfRule type="expression" dxfId="998" priority="1276">
      <formula>IF(VLOOKUP($F80,PROFA,2,0)=8,1,0)</formula>
    </cfRule>
    <cfRule type="expression" dxfId="997" priority="1277">
      <formula>IF(VLOOKUP($F80,PROFA,2,0)=9,1,0)</formula>
    </cfRule>
  </conditionalFormatting>
  <conditionalFormatting sqref="F84">
    <cfRule type="expression" dxfId="996" priority="1260">
      <formula>IF(VLOOKUP($F84,PROFA,2,0)=1,1,0)</formula>
    </cfRule>
    <cfRule type="expression" dxfId="995" priority="1261">
      <formula>IF(VLOOKUP($F84,PROFA,2,0)=2,1,0)</formula>
    </cfRule>
    <cfRule type="expression" dxfId="994" priority="1262">
      <formula>IF(VLOOKUP($F84,PROFA,2,0)=3,1,0)</formula>
    </cfRule>
    <cfRule type="expression" dxfId="993" priority="1263">
      <formula>IF(VLOOKUP($F84,PROFA,2,0)=4,1,0)</formula>
    </cfRule>
    <cfRule type="expression" dxfId="992" priority="1264">
      <formula>IF(VLOOKUP($F84,PROFA,2,0)=5,1,0)</formula>
    </cfRule>
    <cfRule type="expression" dxfId="991" priority="1265">
      <formula>IF(VLOOKUP($F84,PROFA,2,0)=6,1,0)</formula>
    </cfRule>
    <cfRule type="expression" dxfId="990" priority="1266">
      <formula>IF(VLOOKUP($F84,PROFA,2,0)=7,1,0)</formula>
    </cfRule>
    <cfRule type="expression" dxfId="989" priority="1267">
      <formula>IF(VLOOKUP($F84,PROFA,2,0)=8,1,0)</formula>
    </cfRule>
    <cfRule type="expression" dxfId="988" priority="1268">
      <formula>IF(VLOOKUP($F84,PROFA,2,0)=9,1,0)</formula>
    </cfRule>
  </conditionalFormatting>
  <conditionalFormatting sqref="F87">
    <cfRule type="expression" dxfId="987" priority="1251">
      <formula>IF(VLOOKUP($F87,PROFA,2,0)=1,1,0)</formula>
    </cfRule>
    <cfRule type="expression" dxfId="986" priority="1252">
      <formula>IF(VLOOKUP($F87,PROFA,2,0)=2,1,0)</formula>
    </cfRule>
    <cfRule type="expression" dxfId="985" priority="1253">
      <formula>IF(VLOOKUP($F87,PROFA,2,0)=3,1,0)</formula>
    </cfRule>
    <cfRule type="expression" dxfId="984" priority="1254">
      <formula>IF(VLOOKUP($F87,PROFA,2,0)=4,1,0)</formula>
    </cfRule>
    <cfRule type="expression" dxfId="983" priority="1255">
      <formula>IF(VLOOKUP($F87,PROFA,2,0)=5,1,0)</formula>
    </cfRule>
    <cfRule type="expression" dxfId="982" priority="1256">
      <formula>IF(VLOOKUP($F87,PROFA,2,0)=6,1,0)</formula>
    </cfRule>
    <cfRule type="expression" dxfId="981" priority="1257">
      <formula>IF(VLOOKUP($F87,PROFA,2,0)=7,1,0)</formula>
    </cfRule>
    <cfRule type="expression" dxfId="980" priority="1258">
      <formula>IF(VLOOKUP($F87,PROFA,2,0)=8,1,0)</formula>
    </cfRule>
    <cfRule type="expression" dxfId="979" priority="1259">
      <formula>IF(VLOOKUP($F87,PROFA,2,0)=9,1,0)</formula>
    </cfRule>
  </conditionalFormatting>
  <conditionalFormatting sqref="F88">
    <cfRule type="expression" dxfId="978" priority="1242">
      <formula>IF(VLOOKUP($F88,PROFA,2,0)=1,1,0)</formula>
    </cfRule>
    <cfRule type="expression" dxfId="977" priority="1243">
      <formula>IF(VLOOKUP($F88,PROFA,2,0)=2,1,0)</formula>
    </cfRule>
    <cfRule type="expression" dxfId="976" priority="1244">
      <formula>IF(VLOOKUP($F88,PROFA,2,0)=3,1,0)</formula>
    </cfRule>
    <cfRule type="expression" dxfId="975" priority="1245">
      <formula>IF(VLOOKUP($F88,PROFA,2,0)=4,1,0)</formula>
    </cfRule>
    <cfRule type="expression" dxfId="974" priority="1246">
      <formula>IF(VLOOKUP($F88,PROFA,2,0)=5,1,0)</formula>
    </cfRule>
    <cfRule type="expression" dxfId="973" priority="1247">
      <formula>IF(VLOOKUP($F88,PROFA,2,0)=6,1,0)</formula>
    </cfRule>
    <cfRule type="expression" dxfId="972" priority="1248">
      <formula>IF(VLOOKUP($F88,PROFA,2,0)=7,1,0)</formula>
    </cfRule>
    <cfRule type="expression" dxfId="971" priority="1249">
      <formula>IF(VLOOKUP($F88,PROFA,2,0)=8,1,0)</formula>
    </cfRule>
    <cfRule type="expression" dxfId="970" priority="1250">
      <formula>IF(VLOOKUP($F88,PROFA,2,0)=9,1,0)</formula>
    </cfRule>
  </conditionalFormatting>
  <conditionalFormatting sqref="F94">
    <cfRule type="expression" dxfId="969" priority="1233">
      <formula>IF(VLOOKUP($F94,PROFA,2,0)=1,1,0)</formula>
    </cfRule>
    <cfRule type="expression" dxfId="968" priority="1234">
      <formula>IF(VLOOKUP($F94,PROFA,2,0)=2,1,0)</formula>
    </cfRule>
    <cfRule type="expression" dxfId="967" priority="1235">
      <formula>IF(VLOOKUP($F94,PROFA,2,0)=3,1,0)</formula>
    </cfRule>
    <cfRule type="expression" dxfId="966" priority="1236">
      <formula>IF(VLOOKUP($F94,PROFA,2,0)=4,1,0)</formula>
    </cfRule>
    <cfRule type="expression" dxfId="965" priority="1237">
      <formula>IF(VLOOKUP($F94,PROFA,2,0)=5,1,0)</formula>
    </cfRule>
    <cfRule type="expression" dxfId="964" priority="1238">
      <formula>IF(VLOOKUP($F94,PROFA,2,0)=6,1,0)</formula>
    </cfRule>
    <cfRule type="expression" dxfId="963" priority="1239">
      <formula>IF(VLOOKUP($F94,PROFA,2,0)=7,1,0)</formula>
    </cfRule>
    <cfRule type="expression" dxfId="962" priority="1240">
      <formula>IF(VLOOKUP($F94,PROFA,2,0)=8,1,0)</formula>
    </cfRule>
    <cfRule type="expression" dxfId="961" priority="1241">
      <formula>IF(VLOOKUP($F94,PROFA,2,0)=9,1,0)</formula>
    </cfRule>
  </conditionalFormatting>
  <conditionalFormatting sqref="F99">
    <cfRule type="expression" dxfId="960" priority="1224">
      <formula>IF(VLOOKUP($F99,PROFA,2,0)=1,1,0)</formula>
    </cfRule>
    <cfRule type="expression" dxfId="959" priority="1225">
      <formula>IF(VLOOKUP($F99,PROFA,2,0)=2,1,0)</formula>
    </cfRule>
    <cfRule type="expression" dxfId="958" priority="1226">
      <formula>IF(VLOOKUP($F99,PROFA,2,0)=3,1,0)</formula>
    </cfRule>
    <cfRule type="expression" dxfId="957" priority="1227">
      <formula>IF(VLOOKUP($F99,PROFA,2,0)=4,1,0)</formula>
    </cfRule>
    <cfRule type="expression" dxfId="956" priority="1228">
      <formula>IF(VLOOKUP($F99,PROFA,2,0)=5,1,0)</formula>
    </cfRule>
    <cfRule type="expression" dxfId="955" priority="1229">
      <formula>IF(VLOOKUP($F99,PROFA,2,0)=6,1,0)</formula>
    </cfRule>
    <cfRule type="expression" dxfId="954" priority="1230">
      <formula>IF(VLOOKUP($F99,PROFA,2,0)=7,1,0)</formula>
    </cfRule>
    <cfRule type="expression" dxfId="953" priority="1231">
      <formula>IF(VLOOKUP($F99,PROFA,2,0)=8,1,0)</formula>
    </cfRule>
    <cfRule type="expression" dxfId="952" priority="1232">
      <formula>IF(VLOOKUP($F99,PROFA,2,0)=9,1,0)</formula>
    </cfRule>
  </conditionalFormatting>
  <conditionalFormatting sqref="F100">
    <cfRule type="expression" dxfId="951" priority="1215">
      <formula>IF(VLOOKUP($F100,PROFA,2,0)=1,1,0)</formula>
    </cfRule>
    <cfRule type="expression" dxfId="950" priority="1216">
      <formula>IF(VLOOKUP($F100,PROFA,2,0)=2,1,0)</formula>
    </cfRule>
    <cfRule type="expression" dxfId="949" priority="1217">
      <formula>IF(VLOOKUP($F100,PROFA,2,0)=3,1,0)</formula>
    </cfRule>
    <cfRule type="expression" dxfId="948" priority="1218">
      <formula>IF(VLOOKUP($F100,PROFA,2,0)=4,1,0)</formula>
    </cfRule>
    <cfRule type="expression" dxfId="947" priority="1219">
      <formula>IF(VLOOKUP($F100,PROFA,2,0)=5,1,0)</formula>
    </cfRule>
    <cfRule type="expression" dxfId="946" priority="1220">
      <formula>IF(VLOOKUP($F100,PROFA,2,0)=6,1,0)</formula>
    </cfRule>
    <cfRule type="expression" dxfId="945" priority="1221">
      <formula>IF(VLOOKUP($F100,PROFA,2,0)=7,1,0)</formula>
    </cfRule>
    <cfRule type="expression" dxfId="944" priority="1222">
      <formula>IF(VLOOKUP($F100,PROFA,2,0)=8,1,0)</formula>
    </cfRule>
    <cfRule type="expression" dxfId="943" priority="1223">
      <formula>IF(VLOOKUP($F100,PROFA,2,0)=9,1,0)</formula>
    </cfRule>
  </conditionalFormatting>
  <conditionalFormatting sqref="F107">
    <cfRule type="expression" dxfId="942" priority="1206">
      <formula>IF(VLOOKUP($F107,PROFA,2,0)=1,1,0)</formula>
    </cfRule>
    <cfRule type="expression" dxfId="941" priority="1207">
      <formula>IF(VLOOKUP($F107,PROFA,2,0)=2,1,0)</formula>
    </cfRule>
    <cfRule type="expression" dxfId="940" priority="1208">
      <formula>IF(VLOOKUP($F107,PROFA,2,0)=3,1,0)</formula>
    </cfRule>
    <cfRule type="expression" dxfId="939" priority="1209">
      <formula>IF(VLOOKUP($F107,PROFA,2,0)=4,1,0)</formula>
    </cfRule>
    <cfRule type="expression" dxfId="938" priority="1210">
      <formula>IF(VLOOKUP($F107,PROFA,2,0)=5,1,0)</formula>
    </cfRule>
    <cfRule type="expression" dxfId="937" priority="1211">
      <formula>IF(VLOOKUP($F107,PROFA,2,0)=6,1,0)</formula>
    </cfRule>
    <cfRule type="expression" dxfId="936" priority="1212">
      <formula>IF(VLOOKUP($F107,PROFA,2,0)=7,1,0)</formula>
    </cfRule>
    <cfRule type="expression" dxfId="935" priority="1213">
      <formula>IF(VLOOKUP($F107,PROFA,2,0)=8,1,0)</formula>
    </cfRule>
    <cfRule type="expression" dxfId="934" priority="1214">
      <formula>IF(VLOOKUP($F107,PROFA,2,0)=9,1,0)</formula>
    </cfRule>
  </conditionalFormatting>
  <conditionalFormatting sqref="F115">
    <cfRule type="expression" dxfId="933" priority="1197">
      <formula>IF(VLOOKUP($F115,PROFA,2,0)=1,1,0)</formula>
    </cfRule>
    <cfRule type="expression" dxfId="932" priority="1198">
      <formula>IF(VLOOKUP($F115,PROFA,2,0)=2,1,0)</formula>
    </cfRule>
    <cfRule type="expression" dxfId="931" priority="1199">
      <formula>IF(VLOOKUP($F115,PROFA,2,0)=3,1,0)</formula>
    </cfRule>
    <cfRule type="expression" dxfId="930" priority="1200">
      <formula>IF(VLOOKUP($F115,PROFA,2,0)=4,1,0)</formula>
    </cfRule>
    <cfRule type="expression" dxfId="929" priority="1201">
      <formula>IF(VLOOKUP($F115,PROFA,2,0)=5,1,0)</formula>
    </cfRule>
    <cfRule type="expression" dxfId="928" priority="1202">
      <formula>IF(VLOOKUP($F115,PROFA,2,0)=6,1,0)</formula>
    </cfRule>
    <cfRule type="expression" dxfId="927" priority="1203">
      <formula>IF(VLOOKUP($F115,PROFA,2,0)=7,1,0)</formula>
    </cfRule>
    <cfRule type="expression" dxfId="926" priority="1204">
      <formula>IF(VLOOKUP($F115,PROFA,2,0)=8,1,0)</formula>
    </cfRule>
    <cfRule type="expression" dxfId="925" priority="1205">
      <formula>IF(VLOOKUP($F115,PROFA,2,0)=9,1,0)</formula>
    </cfRule>
  </conditionalFormatting>
  <conditionalFormatting sqref="F126">
    <cfRule type="expression" dxfId="924" priority="1188">
      <formula>IF(VLOOKUP($F126,PROFA,2,0)=1,1,0)</formula>
    </cfRule>
    <cfRule type="expression" dxfId="923" priority="1189">
      <formula>IF(VLOOKUP($F126,PROFA,2,0)=2,1,0)</formula>
    </cfRule>
    <cfRule type="expression" dxfId="922" priority="1190">
      <formula>IF(VLOOKUP($F126,PROFA,2,0)=3,1,0)</formula>
    </cfRule>
    <cfRule type="expression" dxfId="921" priority="1191">
      <formula>IF(VLOOKUP($F126,PROFA,2,0)=4,1,0)</formula>
    </cfRule>
    <cfRule type="expression" dxfId="920" priority="1192">
      <formula>IF(VLOOKUP($F126,PROFA,2,0)=5,1,0)</formula>
    </cfRule>
    <cfRule type="expression" dxfId="919" priority="1193">
      <formula>IF(VLOOKUP($F126,PROFA,2,0)=6,1,0)</formula>
    </cfRule>
    <cfRule type="expression" dxfId="918" priority="1194">
      <formula>IF(VLOOKUP($F126,PROFA,2,0)=7,1,0)</formula>
    </cfRule>
    <cfRule type="expression" dxfId="917" priority="1195">
      <formula>IF(VLOOKUP($F126,PROFA,2,0)=8,1,0)</formula>
    </cfRule>
    <cfRule type="expression" dxfId="916" priority="1196">
      <formula>IF(VLOOKUP($F126,PROFA,2,0)=9,1,0)</formula>
    </cfRule>
  </conditionalFormatting>
  <conditionalFormatting sqref="F127">
    <cfRule type="expression" dxfId="915" priority="1179">
      <formula>IF(VLOOKUP($F127,PROFA,2,0)=1,1,0)</formula>
    </cfRule>
    <cfRule type="expression" dxfId="914" priority="1180">
      <formula>IF(VLOOKUP($F127,PROFA,2,0)=2,1,0)</formula>
    </cfRule>
    <cfRule type="expression" dxfId="913" priority="1181">
      <formula>IF(VLOOKUP($F127,PROFA,2,0)=3,1,0)</formula>
    </cfRule>
    <cfRule type="expression" dxfId="912" priority="1182">
      <formula>IF(VLOOKUP($F127,PROFA,2,0)=4,1,0)</formula>
    </cfRule>
    <cfRule type="expression" dxfId="911" priority="1183">
      <formula>IF(VLOOKUP($F127,PROFA,2,0)=5,1,0)</formula>
    </cfRule>
    <cfRule type="expression" dxfId="910" priority="1184">
      <formula>IF(VLOOKUP($F127,PROFA,2,0)=6,1,0)</formula>
    </cfRule>
    <cfRule type="expression" dxfId="909" priority="1185">
      <formula>IF(VLOOKUP($F127,PROFA,2,0)=7,1,0)</formula>
    </cfRule>
    <cfRule type="expression" dxfId="908" priority="1186">
      <formula>IF(VLOOKUP($F127,PROFA,2,0)=8,1,0)</formula>
    </cfRule>
    <cfRule type="expression" dxfId="907" priority="1187">
      <formula>IF(VLOOKUP($F127,PROFA,2,0)=9,1,0)</formula>
    </cfRule>
  </conditionalFormatting>
  <conditionalFormatting sqref="F129">
    <cfRule type="expression" dxfId="906" priority="1170">
      <formula>IF(VLOOKUP($F129,PROFA,2,0)=1,1,0)</formula>
    </cfRule>
    <cfRule type="expression" dxfId="905" priority="1171">
      <formula>IF(VLOOKUP($F129,PROFA,2,0)=2,1,0)</formula>
    </cfRule>
    <cfRule type="expression" dxfId="904" priority="1172">
      <formula>IF(VLOOKUP($F129,PROFA,2,0)=3,1,0)</formula>
    </cfRule>
    <cfRule type="expression" dxfId="903" priority="1173">
      <formula>IF(VLOOKUP($F129,PROFA,2,0)=4,1,0)</formula>
    </cfRule>
    <cfRule type="expression" dxfId="902" priority="1174">
      <formula>IF(VLOOKUP($F129,PROFA,2,0)=5,1,0)</formula>
    </cfRule>
    <cfRule type="expression" dxfId="901" priority="1175">
      <formula>IF(VLOOKUP($F129,PROFA,2,0)=6,1,0)</formula>
    </cfRule>
    <cfRule type="expression" dxfId="900" priority="1176">
      <formula>IF(VLOOKUP($F129,PROFA,2,0)=7,1,0)</formula>
    </cfRule>
    <cfRule type="expression" dxfId="899" priority="1177">
      <formula>IF(VLOOKUP($F129,PROFA,2,0)=8,1,0)</formula>
    </cfRule>
    <cfRule type="expression" dxfId="898" priority="1178">
      <formula>IF(VLOOKUP($F129,PROFA,2,0)=9,1,0)</formula>
    </cfRule>
  </conditionalFormatting>
  <conditionalFormatting sqref="F133">
    <cfRule type="expression" dxfId="897" priority="1161">
      <formula>IF(VLOOKUP($F133,PROFA,2,0)=1,1,0)</formula>
    </cfRule>
    <cfRule type="expression" dxfId="896" priority="1162">
      <formula>IF(VLOOKUP($F133,PROFA,2,0)=2,1,0)</formula>
    </cfRule>
    <cfRule type="expression" dxfId="895" priority="1163">
      <formula>IF(VLOOKUP($F133,PROFA,2,0)=3,1,0)</formula>
    </cfRule>
    <cfRule type="expression" dxfId="894" priority="1164">
      <formula>IF(VLOOKUP($F133,PROFA,2,0)=4,1,0)</formula>
    </cfRule>
    <cfRule type="expression" dxfId="893" priority="1165">
      <formula>IF(VLOOKUP($F133,PROFA,2,0)=5,1,0)</formula>
    </cfRule>
    <cfRule type="expression" dxfId="892" priority="1166">
      <formula>IF(VLOOKUP($F133,PROFA,2,0)=6,1,0)</formula>
    </cfRule>
    <cfRule type="expression" dxfId="891" priority="1167">
      <formula>IF(VLOOKUP($F133,PROFA,2,0)=7,1,0)</formula>
    </cfRule>
    <cfRule type="expression" dxfId="890" priority="1168">
      <formula>IF(VLOOKUP($F133,PROFA,2,0)=8,1,0)</formula>
    </cfRule>
    <cfRule type="expression" dxfId="889" priority="1169">
      <formula>IF(VLOOKUP($F133,PROFA,2,0)=9,1,0)</formula>
    </cfRule>
  </conditionalFormatting>
  <conditionalFormatting sqref="F136">
    <cfRule type="expression" dxfId="888" priority="1152">
      <formula>IF(VLOOKUP($F136,PROFA,2,0)=1,1,0)</formula>
    </cfRule>
    <cfRule type="expression" dxfId="887" priority="1153">
      <formula>IF(VLOOKUP($F136,PROFA,2,0)=2,1,0)</formula>
    </cfRule>
    <cfRule type="expression" dxfId="886" priority="1154">
      <formula>IF(VLOOKUP($F136,PROFA,2,0)=3,1,0)</formula>
    </cfRule>
    <cfRule type="expression" dxfId="885" priority="1155">
      <formula>IF(VLOOKUP($F136,PROFA,2,0)=4,1,0)</formula>
    </cfRule>
    <cfRule type="expression" dxfId="884" priority="1156">
      <formula>IF(VLOOKUP($F136,PROFA,2,0)=5,1,0)</formula>
    </cfRule>
    <cfRule type="expression" dxfId="883" priority="1157">
      <formula>IF(VLOOKUP($F136,PROFA,2,0)=6,1,0)</formula>
    </cfRule>
    <cfRule type="expression" dxfId="882" priority="1158">
      <formula>IF(VLOOKUP($F136,PROFA,2,0)=7,1,0)</formula>
    </cfRule>
    <cfRule type="expression" dxfId="881" priority="1159">
      <formula>IF(VLOOKUP($F136,PROFA,2,0)=8,1,0)</formula>
    </cfRule>
    <cfRule type="expression" dxfId="880" priority="1160">
      <formula>IF(VLOOKUP($F136,PROFA,2,0)=9,1,0)</formula>
    </cfRule>
  </conditionalFormatting>
  <conditionalFormatting sqref="F144">
    <cfRule type="expression" dxfId="879" priority="1134">
      <formula>IF(VLOOKUP($F144,PROFA,2,0)=1,1,0)</formula>
    </cfRule>
    <cfRule type="expression" dxfId="878" priority="1135">
      <formula>IF(VLOOKUP($F144,PROFA,2,0)=2,1,0)</formula>
    </cfRule>
    <cfRule type="expression" dxfId="877" priority="1136">
      <formula>IF(VLOOKUP($F144,PROFA,2,0)=3,1,0)</formula>
    </cfRule>
    <cfRule type="expression" dxfId="876" priority="1137">
      <formula>IF(VLOOKUP($F144,PROFA,2,0)=4,1,0)</formula>
    </cfRule>
    <cfRule type="expression" dxfId="875" priority="1138">
      <formula>IF(VLOOKUP($F144,PROFA,2,0)=5,1,0)</formula>
    </cfRule>
    <cfRule type="expression" dxfId="874" priority="1139">
      <formula>IF(VLOOKUP($F144,PROFA,2,0)=6,1,0)</formula>
    </cfRule>
    <cfRule type="expression" dxfId="873" priority="1140">
      <formula>IF(VLOOKUP($F144,PROFA,2,0)=7,1,0)</formula>
    </cfRule>
    <cfRule type="expression" dxfId="872" priority="1141">
      <formula>IF(VLOOKUP($F144,PROFA,2,0)=8,1,0)</formula>
    </cfRule>
    <cfRule type="expression" dxfId="871" priority="1142">
      <formula>IF(VLOOKUP($F144,PROFA,2,0)=9,1,0)</formula>
    </cfRule>
  </conditionalFormatting>
  <conditionalFormatting sqref="F152">
    <cfRule type="expression" dxfId="870" priority="1125">
      <formula>IF(VLOOKUP($F152,PROFA,2,0)=1,1,0)</formula>
    </cfRule>
    <cfRule type="expression" dxfId="869" priority="1126">
      <formula>IF(VLOOKUP($F152,PROFA,2,0)=2,1,0)</formula>
    </cfRule>
    <cfRule type="expression" dxfId="868" priority="1127">
      <formula>IF(VLOOKUP($F152,PROFA,2,0)=3,1,0)</formula>
    </cfRule>
    <cfRule type="expression" dxfId="867" priority="1128">
      <formula>IF(VLOOKUP($F152,PROFA,2,0)=4,1,0)</formula>
    </cfRule>
    <cfRule type="expression" dxfId="866" priority="1129">
      <formula>IF(VLOOKUP($F152,PROFA,2,0)=5,1,0)</formula>
    </cfRule>
    <cfRule type="expression" dxfId="865" priority="1130">
      <formula>IF(VLOOKUP($F152,PROFA,2,0)=6,1,0)</formula>
    </cfRule>
    <cfRule type="expression" dxfId="864" priority="1131">
      <formula>IF(VLOOKUP($F152,PROFA,2,0)=7,1,0)</formula>
    </cfRule>
    <cfRule type="expression" dxfId="863" priority="1132">
      <formula>IF(VLOOKUP($F152,PROFA,2,0)=8,1,0)</formula>
    </cfRule>
    <cfRule type="expression" dxfId="862" priority="1133">
      <formula>IF(VLOOKUP($F152,PROFA,2,0)=9,1,0)</formula>
    </cfRule>
  </conditionalFormatting>
  <conditionalFormatting sqref="F153">
    <cfRule type="expression" dxfId="861" priority="1116">
      <formula>IF(VLOOKUP($F153,PROFA,2,0)=1,1,0)</formula>
    </cfRule>
    <cfRule type="expression" dxfId="860" priority="1117">
      <formula>IF(VLOOKUP($F153,PROFA,2,0)=2,1,0)</formula>
    </cfRule>
    <cfRule type="expression" dxfId="859" priority="1118">
      <formula>IF(VLOOKUP($F153,PROFA,2,0)=3,1,0)</formula>
    </cfRule>
    <cfRule type="expression" dxfId="858" priority="1119">
      <formula>IF(VLOOKUP($F153,PROFA,2,0)=4,1,0)</formula>
    </cfRule>
    <cfRule type="expression" dxfId="857" priority="1120">
      <formula>IF(VLOOKUP($F153,PROFA,2,0)=5,1,0)</formula>
    </cfRule>
    <cfRule type="expression" dxfId="856" priority="1121">
      <formula>IF(VLOOKUP($F153,PROFA,2,0)=6,1,0)</formula>
    </cfRule>
    <cfRule type="expression" dxfId="855" priority="1122">
      <formula>IF(VLOOKUP($F153,PROFA,2,0)=7,1,0)</formula>
    </cfRule>
    <cfRule type="expression" dxfId="854" priority="1123">
      <formula>IF(VLOOKUP($F153,PROFA,2,0)=8,1,0)</formula>
    </cfRule>
    <cfRule type="expression" dxfId="853" priority="1124">
      <formula>IF(VLOOKUP($F153,PROFA,2,0)=9,1,0)</formula>
    </cfRule>
  </conditionalFormatting>
  <conditionalFormatting sqref="F155">
    <cfRule type="expression" dxfId="852" priority="1107">
      <formula>IF(VLOOKUP($F155,PROFA,2,0)=1,1,0)</formula>
    </cfRule>
    <cfRule type="expression" dxfId="851" priority="1108">
      <formula>IF(VLOOKUP($F155,PROFA,2,0)=2,1,0)</formula>
    </cfRule>
    <cfRule type="expression" dxfId="850" priority="1109">
      <formula>IF(VLOOKUP($F155,PROFA,2,0)=3,1,0)</formula>
    </cfRule>
    <cfRule type="expression" dxfId="849" priority="1110">
      <formula>IF(VLOOKUP($F155,PROFA,2,0)=4,1,0)</formula>
    </cfRule>
    <cfRule type="expression" dxfId="848" priority="1111">
      <formula>IF(VLOOKUP($F155,PROFA,2,0)=5,1,0)</formula>
    </cfRule>
    <cfRule type="expression" dxfId="847" priority="1112">
      <formula>IF(VLOOKUP($F155,PROFA,2,0)=6,1,0)</formula>
    </cfRule>
    <cfRule type="expression" dxfId="846" priority="1113">
      <formula>IF(VLOOKUP($F155,PROFA,2,0)=7,1,0)</formula>
    </cfRule>
    <cfRule type="expression" dxfId="845" priority="1114">
      <formula>IF(VLOOKUP($F155,PROFA,2,0)=8,1,0)</formula>
    </cfRule>
    <cfRule type="expression" dxfId="844" priority="1115">
      <formula>IF(VLOOKUP($F155,PROFA,2,0)=9,1,0)</formula>
    </cfRule>
  </conditionalFormatting>
  <conditionalFormatting sqref="F157">
    <cfRule type="expression" dxfId="843" priority="1098">
      <formula>IF(VLOOKUP($F157,PROFA,2,0)=1,1,0)</formula>
    </cfRule>
    <cfRule type="expression" dxfId="842" priority="1099">
      <formula>IF(VLOOKUP($F157,PROFA,2,0)=2,1,0)</formula>
    </cfRule>
    <cfRule type="expression" dxfId="841" priority="1100">
      <formula>IF(VLOOKUP($F157,PROFA,2,0)=3,1,0)</formula>
    </cfRule>
    <cfRule type="expression" dxfId="840" priority="1101">
      <formula>IF(VLOOKUP($F157,PROFA,2,0)=4,1,0)</formula>
    </cfRule>
    <cfRule type="expression" dxfId="839" priority="1102">
      <formula>IF(VLOOKUP($F157,PROFA,2,0)=5,1,0)</formula>
    </cfRule>
    <cfRule type="expression" dxfId="838" priority="1103">
      <formula>IF(VLOOKUP($F157,PROFA,2,0)=6,1,0)</formula>
    </cfRule>
    <cfRule type="expression" dxfId="837" priority="1104">
      <formula>IF(VLOOKUP($F157,PROFA,2,0)=7,1,0)</formula>
    </cfRule>
    <cfRule type="expression" dxfId="836" priority="1105">
      <formula>IF(VLOOKUP($F157,PROFA,2,0)=8,1,0)</formula>
    </cfRule>
    <cfRule type="expression" dxfId="835" priority="1106">
      <formula>IF(VLOOKUP($F157,PROFA,2,0)=9,1,0)</formula>
    </cfRule>
  </conditionalFormatting>
  <conditionalFormatting sqref="F159">
    <cfRule type="expression" dxfId="834" priority="1089">
      <formula>IF(VLOOKUP($F159,PROFA,2,0)=1,1,0)</formula>
    </cfRule>
    <cfRule type="expression" dxfId="833" priority="1090">
      <formula>IF(VLOOKUP($F159,PROFA,2,0)=2,1,0)</formula>
    </cfRule>
    <cfRule type="expression" dxfId="832" priority="1091">
      <formula>IF(VLOOKUP($F159,PROFA,2,0)=3,1,0)</formula>
    </cfRule>
    <cfRule type="expression" dxfId="831" priority="1092">
      <formula>IF(VLOOKUP($F159,PROFA,2,0)=4,1,0)</formula>
    </cfRule>
    <cfRule type="expression" dxfId="830" priority="1093">
      <formula>IF(VLOOKUP($F159,PROFA,2,0)=5,1,0)</formula>
    </cfRule>
    <cfRule type="expression" dxfId="829" priority="1094">
      <formula>IF(VLOOKUP($F159,PROFA,2,0)=6,1,0)</formula>
    </cfRule>
    <cfRule type="expression" dxfId="828" priority="1095">
      <formula>IF(VLOOKUP($F159,PROFA,2,0)=7,1,0)</formula>
    </cfRule>
    <cfRule type="expression" dxfId="827" priority="1096">
      <formula>IF(VLOOKUP($F159,PROFA,2,0)=8,1,0)</formula>
    </cfRule>
    <cfRule type="expression" dxfId="826" priority="1097">
      <formula>IF(VLOOKUP($F159,PROFA,2,0)=9,1,0)</formula>
    </cfRule>
  </conditionalFormatting>
  <conditionalFormatting sqref="F163">
    <cfRule type="expression" dxfId="825" priority="1080">
      <formula>IF(VLOOKUP($F163,PROFA,2,0)=1,1,0)</formula>
    </cfRule>
    <cfRule type="expression" dxfId="824" priority="1081">
      <formula>IF(VLOOKUP($F163,PROFA,2,0)=2,1,0)</formula>
    </cfRule>
    <cfRule type="expression" dxfId="823" priority="1082">
      <formula>IF(VLOOKUP($F163,PROFA,2,0)=3,1,0)</formula>
    </cfRule>
    <cfRule type="expression" dxfId="822" priority="1083">
      <formula>IF(VLOOKUP($F163,PROFA,2,0)=4,1,0)</formula>
    </cfRule>
    <cfRule type="expression" dxfId="821" priority="1084">
      <formula>IF(VLOOKUP($F163,PROFA,2,0)=5,1,0)</formula>
    </cfRule>
    <cfRule type="expression" dxfId="820" priority="1085">
      <formula>IF(VLOOKUP($F163,PROFA,2,0)=6,1,0)</formula>
    </cfRule>
    <cfRule type="expression" dxfId="819" priority="1086">
      <formula>IF(VLOOKUP($F163,PROFA,2,0)=7,1,0)</formula>
    </cfRule>
    <cfRule type="expression" dxfId="818" priority="1087">
      <formula>IF(VLOOKUP($F163,PROFA,2,0)=8,1,0)</formula>
    </cfRule>
    <cfRule type="expression" dxfId="817" priority="1088">
      <formula>IF(VLOOKUP($F163,PROFA,2,0)=9,1,0)</formula>
    </cfRule>
  </conditionalFormatting>
  <conditionalFormatting sqref="F171">
    <cfRule type="expression" dxfId="816" priority="1071">
      <formula>IF(VLOOKUP($F171,PROFA,2,0)=1,1,0)</formula>
    </cfRule>
    <cfRule type="expression" dxfId="815" priority="1072">
      <formula>IF(VLOOKUP($F171,PROFA,2,0)=2,1,0)</formula>
    </cfRule>
    <cfRule type="expression" dxfId="814" priority="1073">
      <formula>IF(VLOOKUP($F171,PROFA,2,0)=3,1,0)</formula>
    </cfRule>
    <cfRule type="expression" dxfId="813" priority="1074">
      <formula>IF(VLOOKUP($F171,PROFA,2,0)=4,1,0)</formula>
    </cfRule>
    <cfRule type="expression" dxfId="812" priority="1075">
      <formula>IF(VLOOKUP($F171,PROFA,2,0)=5,1,0)</formula>
    </cfRule>
    <cfRule type="expression" dxfId="811" priority="1076">
      <formula>IF(VLOOKUP($F171,PROFA,2,0)=6,1,0)</formula>
    </cfRule>
    <cfRule type="expression" dxfId="810" priority="1077">
      <formula>IF(VLOOKUP($F171,PROFA,2,0)=7,1,0)</formula>
    </cfRule>
    <cfRule type="expression" dxfId="809" priority="1078">
      <formula>IF(VLOOKUP($F171,PROFA,2,0)=8,1,0)</formula>
    </cfRule>
    <cfRule type="expression" dxfId="808" priority="1079">
      <formula>IF(VLOOKUP($F171,PROFA,2,0)=9,1,0)</formula>
    </cfRule>
  </conditionalFormatting>
  <conditionalFormatting sqref="F174">
    <cfRule type="expression" dxfId="807" priority="1062">
      <formula>IF(VLOOKUP($F174,PROFA,2,0)=1,1,0)</formula>
    </cfRule>
    <cfRule type="expression" dxfId="806" priority="1063">
      <formula>IF(VLOOKUP($F174,PROFA,2,0)=2,1,0)</formula>
    </cfRule>
    <cfRule type="expression" dxfId="805" priority="1064">
      <formula>IF(VLOOKUP($F174,PROFA,2,0)=3,1,0)</formula>
    </cfRule>
    <cfRule type="expression" dxfId="804" priority="1065">
      <formula>IF(VLOOKUP($F174,PROFA,2,0)=4,1,0)</formula>
    </cfRule>
    <cfRule type="expression" dxfId="803" priority="1066">
      <formula>IF(VLOOKUP($F174,PROFA,2,0)=5,1,0)</formula>
    </cfRule>
    <cfRule type="expression" dxfId="802" priority="1067">
      <formula>IF(VLOOKUP($F174,PROFA,2,0)=6,1,0)</formula>
    </cfRule>
    <cfRule type="expression" dxfId="801" priority="1068">
      <formula>IF(VLOOKUP($F174,PROFA,2,0)=7,1,0)</formula>
    </cfRule>
    <cfRule type="expression" dxfId="800" priority="1069">
      <formula>IF(VLOOKUP($F174,PROFA,2,0)=8,1,0)</formula>
    </cfRule>
    <cfRule type="expression" dxfId="799" priority="1070">
      <formula>IF(VLOOKUP($F174,PROFA,2,0)=9,1,0)</formula>
    </cfRule>
  </conditionalFormatting>
  <conditionalFormatting sqref="F39">
    <cfRule type="expression" dxfId="798" priority="1053">
      <formula>IF(VLOOKUP($F39,PROFA,2,0)=1,1,0)</formula>
    </cfRule>
    <cfRule type="expression" dxfId="797" priority="1054">
      <formula>IF(VLOOKUP($F39,PROFA,2,0)=2,1,0)</formula>
    </cfRule>
    <cfRule type="expression" dxfId="796" priority="1055">
      <formula>IF(VLOOKUP($F39,PROFA,2,0)=3,1,0)</formula>
    </cfRule>
    <cfRule type="expression" dxfId="795" priority="1056">
      <formula>IF(VLOOKUP($F39,PROFA,2,0)=4,1,0)</formula>
    </cfRule>
    <cfRule type="expression" dxfId="794" priority="1057">
      <formula>IF(VLOOKUP($F39,PROFA,2,0)=5,1,0)</formula>
    </cfRule>
    <cfRule type="expression" dxfId="793" priority="1058">
      <formula>IF(VLOOKUP($F39,PROFA,2,0)=6,1,0)</formula>
    </cfRule>
    <cfRule type="expression" dxfId="792" priority="1059">
      <formula>IF(VLOOKUP($F39,PROFA,2,0)=7,1,0)</formula>
    </cfRule>
    <cfRule type="expression" dxfId="791" priority="1060">
      <formula>IF(VLOOKUP($F39,PROFA,2,0)=8,1,0)</formula>
    </cfRule>
    <cfRule type="expression" dxfId="790" priority="1061">
      <formula>IF(VLOOKUP($F39,PROFA,2,0)=9,1,0)</formula>
    </cfRule>
  </conditionalFormatting>
  <conditionalFormatting sqref="F66">
    <cfRule type="expression" dxfId="789" priority="1044">
      <formula>IF(VLOOKUP($F66,PROFA,2,0)=1,1,0)</formula>
    </cfRule>
    <cfRule type="expression" dxfId="788" priority="1045">
      <formula>IF(VLOOKUP($F66,PROFA,2,0)=2,1,0)</formula>
    </cfRule>
    <cfRule type="expression" dxfId="787" priority="1046">
      <formula>IF(VLOOKUP($F66,PROFA,2,0)=3,1,0)</formula>
    </cfRule>
    <cfRule type="expression" dxfId="786" priority="1047">
      <formula>IF(VLOOKUP($F66,PROFA,2,0)=4,1,0)</formula>
    </cfRule>
    <cfRule type="expression" dxfId="785" priority="1048">
      <formula>IF(VLOOKUP($F66,PROFA,2,0)=5,1,0)</formula>
    </cfRule>
    <cfRule type="expression" dxfId="784" priority="1049">
      <formula>IF(VLOOKUP($F66,PROFA,2,0)=6,1,0)</formula>
    </cfRule>
    <cfRule type="expression" dxfId="783" priority="1050">
      <formula>IF(VLOOKUP($F66,PROFA,2,0)=7,1,0)</formula>
    </cfRule>
    <cfRule type="expression" dxfId="782" priority="1051">
      <formula>IF(VLOOKUP($F66,PROFA,2,0)=8,1,0)</formula>
    </cfRule>
    <cfRule type="expression" dxfId="781" priority="1052">
      <formula>IF(VLOOKUP($F66,PROFA,2,0)=9,1,0)</formula>
    </cfRule>
  </conditionalFormatting>
  <conditionalFormatting sqref="F70">
    <cfRule type="expression" dxfId="780" priority="1035">
      <formula>IF(VLOOKUP($F70,PROFA,2,0)=1,1,0)</formula>
    </cfRule>
    <cfRule type="expression" dxfId="779" priority="1036">
      <formula>IF(VLOOKUP($F70,PROFA,2,0)=2,1,0)</formula>
    </cfRule>
    <cfRule type="expression" dxfId="778" priority="1037">
      <formula>IF(VLOOKUP($F70,PROFA,2,0)=3,1,0)</formula>
    </cfRule>
    <cfRule type="expression" dxfId="777" priority="1038">
      <formula>IF(VLOOKUP($F70,PROFA,2,0)=4,1,0)</formula>
    </cfRule>
    <cfRule type="expression" dxfId="776" priority="1039">
      <formula>IF(VLOOKUP($F70,PROFA,2,0)=5,1,0)</formula>
    </cfRule>
    <cfRule type="expression" dxfId="775" priority="1040">
      <formula>IF(VLOOKUP($F70,PROFA,2,0)=6,1,0)</formula>
    </cfRule>
    <cfRule type="expression" dxfId="774" priority="1041">
      <formula>IF(VLOOKUP($F70,PROFA,2,0)=7,1,0)</formula>
    </cfRule>
    <cfRule type="expression" dxfId="773" priority="1042">
      <formula>IF(VLOOKUP($F70,PROFA,2,0)=8,1,0)</formula>
    </cfRule>
    <cfRule type="expression" dxfId="772" priority="1043">
      <formula>IF(VLOOKUP($F70,PROFA,2,0)=9,1,0)</formula>
    </cfRule>
  </conditionalFormatting>
  <conditionalFormatting sqref="F86">
    <cfRule type="expression" dxfId="771" priority="1026">
      <formula>IF(VLOOKUP($F86,PROFA,2,0)=1,1,0)</formula>
    </cfRule>
    <cfRule type="expression" dxfId="770" priority="1027">
      <formula>IF(VLOOKUP($F86,PROFA,2,0)=2,1,0)</formula>
    </cfRule>
    <cfRule type="expression" dxfId="769" priority="1028">
      <formula>IF(VLOOKUP($F86,PROFA,2,0)=3,1,0)</formula>
    </cfRule>
    <cfRule type="expression" dxfId="768" priority="1029">
      <formula>IF(VLOOKUP($F86,PROFA,2,0)=4,1,0)</formula>
    </cfRule>
    <cfRule type="expression" dxfId="767" priority="1030">
      <formula>IF(VLOOKUP($F86,PROFA,2,0)=5,1,0)</formula>
    </cfRule>
    <cfRule type="expression" dxfId="766" priority="1031">
      <formula>IF(VLOOKUP($F86,PROFA,2,0)=6,1,0)</formula>
    </cfRule>
    <cfRule type="expression" dxfId="765" priority="1032">
      <formula>IF(VLOOKUP($F86,PROFA,2,0)=7,1,0)</formula>
    </cfRule>
    <cfRule type="expression" dxfId="764" priority="1033">
      <formula>IF(VLOOKUP($F86,PROFA,2,0)=8,1,0)</formula>
    </cfRule>
    <cfRule type="expression" dxfId="763" priority="1034">
      <formula>IF(VLOOKUP($F86,PROFA,2,0)=9,1,0)</formula>
    </cfRule>
  </conditionalFormatting>
  <conditionalFormatting sqref="F98">
    <cfRule type="expression" dxfId="762" priority="1017">
      <formula>IF(VLOOKUP($F98,PROFA,2,0)=1,1,0)</formula>
    </cfRule>
    <cfRule type="expression" dxfId="761" priority="1018">
      <formula>IF(VLOOKUP($F98,PROFA,2,0)=2,1,0)</formula>
    </cfRule>
    <cfRule type="expression" dxfId="760" priority="1019">
      <formula>IF(VLOOKUP($F98,PROFA,2,0)=3,1,0)</formula>
    </cfRule>
    <cfRule type="expression" dxfId="759" priority="1020">
      <formula>IF(VLOOKUP($F98,PROFA,2,0)=4,1,0)</formula>
    </cfRule>
    <cfRule type="expression" dxfId="758" priority="1021">
      <formula>IF(VLOOKUP($F98,PROFA,2,0)=5,1,0)</formula>
    </cfRule>
    <cfRule type="expression" dxfId="757" priority="1022">
      <formula>IF(VLOOKUP($F98,PROFA,2,0)=6,1,0)</formula>
    </cfRule>
    <cfRule type="expression" dxfId="756" priority="1023">
      <formula>IF(VLOOKUP($F98,PROFA,2,0)=7,1,0)</formula>
    </cfRule>
    <cfRule type="expression" dxfId="755" priority="1024">
      <formula>IF(VLOOKUP($F98,PROFA,2,0)=8,1,0)</formula>
    </cfRule>
    <cfRule type="expression" dxfId="754" priority="1025">
      <formula>IF(VLOOKUP($F98,PROFA,2,0)=9,1,0)</formula>
    </cfRule>
  </conditionalFormatting>
  <conditionalFormatting sqref="F106">
    <cfRule type="expression" dxfId="753" priority="1008">
      <formula>IF(VLOOKUP($F106,PROFA,2,0)=1,1,0)</formula>
    </cfRule>
    <cfRule type="expression" dxfId="752" priority="1009">
      <formula>IF(VLOOKUP($F106,PROFA,2,0)=2,1,0)</formula>
    </cfRule>
    <cfRule type="expression" dxfId="751" priority="1010">
      <formula>IF(VLOOKUP($F106,PROFA,2,0)=3,1,0)</formula>
    </cfRule>
    <cfRule type="expression" dxfId="750" priority="1011">
      <formula>IF(VLOOKUP($F106,PROFA,2,0)=4,1,0)</formula>
    </cfRule>
    <cfRule type="expression" dxfId="749" priority="1012">
      <formula>IF(VLOOKUP($F106,PROFA,2,0)=5,1,0)</formula>
    </cfRule>
    <cfRule type="expression" dxfId="748" priority="1013">
      <formula>IF(VLOOKUP($F106,PROFA,2,0)=6,1,0)</formula>
    </cfRule>
    <cfRule type="expression" dxfId="747" priority="1014">
      <formula>IF(VLOOKUP($F106,PROFA,2,0)=7,1,0)</formula>
    </cfRule>
    <cfRule type="expression" dxfId="746" priority="1015">
      <formula>IF(VLOOKUP($F106,PROFA,2,0)=8,1,0)</formula>
    </cfRule>
    <cfRule type="expression" dxfId="745" priority="1016">
      <formula>IF(VLOOKUP($F106,PROFA,2,0)=9,1,0)</formula>
    </cfRule>
  </conditionalFormatting>
  <conditionalFormatting sqref="F114">
    <cfRule type="expression" dxfId="744" priority="999">
      <formula>IF(VLOOKUP($F114,PROFA,2,0)=1,1,0)</formula>
    </cfRule>
    <cfRule type="expression" dxfId="743" priority="1000">
      <formula>IF(VLOOKUP($F114,PROFA,2,0)=2,1,0)</formula>
    </cfRule>
    <cfRule type="expression" dxfId="742" priority="1001">
      <formula>IF(VLOOKUP($F114,PROFA,2,0)=3,1,0)</formula>
    </cfRule>
    <cfRule type="expression" dxfId="741" priority="1002">
      <formula>IF(VLOOKUP($F114,PROFA,2,0)=4,1,0)</formula>
    </cfRule>
    <cfRule type="expression" dxfId="740" priority="1003">
      <formula>IF(VLOOKUP($F114,PROFA,2,0)=5,1,0)</formula>
    </cfRule>
    <cfRule type="expression" dxfId="739" priority="1004">
      <formula>IF(VLOOKUP($F114,PROFA,2,0)=6,1,0)</formula>
    </cfRule>
    <cfRule type="expression" dxfId="738" priority="1005">
      <formula>IF(VLOOKUP($F114,PROFA,2,0)=7,1,0)</formula>
    </cfRule>
    <cfRule type="expression" dxfId="737" priority="1006">
      <formula>IF(VLOOKUP($F114,PROFA,2,0)=8,1,0)</formula>
    </cfRule>
    <cfRule type="expression" dxfId="736" priority="1007">
      <formula>IF(VLOOKUP($F114,PROFA,2,0)=9,1,0)</formula>
    </cfRule>
  </conditionalFormatting>
  <conditionalFormatting sqref="F125">
    <cfRule type="expression" dxfId="735" priority="990">
      <formula>IF(VLOOKUP($F125,PROFA,2,0)=1,1,0)</formula>
    </cfRule>
    <cfRule type="expression" dxfId="734" priority="991">
      <formula>IF(VLOOKUP($F125,PROFA,2,0)=2,1,0)</formula>
    </cfRule>
    <cfRule type="expression" dxfId="733" priority="992">
      <formula>IF(VLOOKUP($F125,PROFA,2,0)=3,1,0)</formula>
    </cfRule>
    <cfRule type="expression" dxfId="732" priority="993">
      <formula>IF(VLOOKUP($F125,PROFA,2,0)=4,1,0)</formula>
    </cfRule>
    <cfRule type="expression" dxfId="731" priority="994">
      <formula>IF(VLOOKUP($F125,PROFA,2,0)=5,1,0)</formula>
    </cfRule>
    <cfRule type="expression" dxfId="730" priority="995">
      <formula>IF(VLOOKUP($F125,PROFA,2,0)=6,1,0)</formula>
    </cfRule>
    <cfRule type="expression" dxfId="729" priority="996">
      <formula>IF(VLOOKUP($F125,PROFA,2,0)=7,1,0)</formula>
    </cfRule>
    <cfRule type="expression" dxfId="728" priority="997">
      <formula>IF(VLOOKUP($F125,PROFA,2,0)=8,1,0)</formula>
    </cfRule>
    <cfRule type="expression" dxfId="727" priority="998">
      <formula>IF(VLOOKUP($F125,PROFA,2,0)=9,1,0)</formula>
    </cfRule>
  </conditionalFormatting>
  <conditionalFormatting sqref="F135">
    <cfRule type="expression" dxfId="726" priority="981">
      <formula>IF(VLOOKUP($F135,PROFA,2,0)=1,1,0)</formula>
    </cfRule>
    <cfRule type="expression" dxfId="725" priority="982">
      <formula>IF(VLOOKUP($F135,PROFA,2,0)=2,1,0)</formula>
    </cfRule>
    <cfRule type="expression" dxfId="724" priority="983">
      <formula>IF(VLOOKUP($F135,PROFA,2,0)=3,1,0)</formula>
    </cfRule>
    <cfRule type="expression" dxfId="723" priority="984">
      <formula>IF(VLOOKUP($F135,PROFA,2,0)=4,1,0)</formula>
    </cfRule>
    <cfRule type="expression" dxfId="722" priority="985">
      <formula>IF(VLOOKUP($F135,PROFA,2,0)=5,1,0)</formula>
    </cfRule>
    <cfRule type="expression" dxfId="721" priority="986">
      <formula>IF(VLOOKUP($F135,PROFA,2,0)=6,1,0)</formula>
    </cfRule>
    <cfRule type="expression" dxfId="720" priority="987">
      <formula>IF(VLOOKUP($F135,PROFA,2,0)=7,1,0)</formula>
    </cfRule>
    <cfRule type="expression" dxfId="719" priority="988">
      <formula>IF(VLOOKUP($F135,PROFA,2,0)=8,1,0)</formula>
    </cfRule>
    <cfRule type="expression" dxfId="718" priority="989">
      <formula>IF(VLOOKUP($F135,PROFA,2,0)=9,1,0)</formula>
    </cfRule>
  </conditionalFormatting>
  <conditionalFormatting sqref="F143">
    <cfRule type="expression" dxfId="717" priority="972">
      <formula>IF(VLOOKUP($F143,PROFA,2,0)=1,1,0)</formula>
    </cfRule>
    <cfRule type="expression" dxfId="716" priority="973">
      <formula>IF(VLOOKUP($F143,PROFA,2,0)=2,1,0)</formula>
    </cfRule>
    <cfRule type="expression" dxfId="715" priority="974">
      <formula>IF(VLOOKUP($F143,PROFA,2,0)=3,1,0)</formula>
    </cfRule>
    <cfRule type="expression" dxfId="714" priority="975">
      <formula>IF(VLOOKUP($F143,PROFA,2,0)=4,1,0)</formula>
    </cfRule>
    <cfRule type="expression" dxfId="713" priority="976">
      <formula>IF(VLOOKUP($F143,PROFA,2,0)=5,1,0)</formula>
    </cfRule>
    <cfRule type="expression" dxfId="712" priority="977">
      <formula>IF(VLOOKUP($F143,PROFA,2,0)=6,1,0)</formula>
    </cfRule>
    <cfRule type="expression" dxfId="711" priority="978">
      <formula>IF(VLOOKUP($F143,PROFA,2,0)=7,1,0)</formula>
    </cfRule>
    <cfRule type="expression" dxfId="710" priority="979">
      <formula>IF(VLOOKUP($F143,PROFA,2,0)=8,1,0)</formula>
    </cfRule>
    <cfRule type="expression" dxfId="709" priority="980">
      <formula>IF(VLOOKUP($F143,PROFA,2,0)=9,1,0)</formula>
    </cfRule>
  </conditionalFormatting>
  <conditionalFormatting sqref="F151">
    <cfRule type="expression" dxfId="708" priority="963">
      <formula>IF(VLOOKUP($F151,PROFA,2,0)=1,1,0)</formula>
    </cfRule>
    <cfRule type="expression" dxfId="707" priority="964">
      <formula>IF(VLOOKUP($F151,PROFA,2,0)=2,1,0)</formula>
    </cfRule>
    <cfRule type="expression" dxfId="706" priority="965">
      <formula>IF(VLOOKUP($F151,PROFA,2,0)=3,1,0)</formula>
    </cfRule>
    <cfRule type="expression" dxfId="705" priority="966">
      <formula>IF(VLOOKUP($F151,PROFA,2,0)=4,1,0)</formula>
    </cfRule>
    <cfRule type="expression" dxfId="704" priority="967">
      <formula>IF(VLOOKUP($F151,PROFA,2,0)=5,1,0)</formula>
    </cfRule>
    <cfRule type="expression" dxfId="703" priority="968">
      <formula>IF(VLOOKUP($F151,PROFA,2,0)=6,1,0)</formula>
    </cfRule>
    <cfRule type="expression" dxfId="702" priority="969">
      <formula>IF(VLOOKUP($F151,PROFA,2,0)=7,1,0)</formula>
    </cfRule>
    <cfRule type="expression" dxfId="701" priority="970">
      <formula>IF(VLOOKUP($F151,PROFA,2,0)=8,1,0)</formula>
    </cfRule>
    <cfRule type="expression" dxfId="700" priority="971">
      <formula>IF(VLOOKUP($F151,PROFA,2,0)=9,1,0)</formula>
    </cfRule>
  </conditionalFormatting>
  <conditionalFormatting sqref="F162">
    <cfRule type="expression" dxfId="699" priority="954">
      <formula>IF(VLOOKUP($F162,PROFA,2,0)=1,1,0)</formula>
    </cfRule>
    <cfRule type="expression" dxfId="698" priority="955">
      <formula>IF(VLOOKUP($F162,PROFA,2,0)=2,1,0)</formula>
    </cfRule>
    <cfRule type="expression" dxfId="697" priority="956">
      <formula>IF(VLOOKUP($F162,PROFA,2,0)=3,1,0)</formula>
    </cfRule>
    <cfRule type="expression" dxfId="696" priority="957">
      <formula>IF(VLOOKUP($F162,PROFA,2,0)=4,1,0)</formula>
    </cfRule>
    <cfRule type="expression" dxfId="695" priority="958">
      <formula>IF(VLOOKUP($F162,PROFA,2,0)=5,1,0)</formula>
    </cfRule>
    <cfRule type="expression" dxfId="694" priority="959">
      <formula>IF(VLOOKUP($F162,PROFA,2,0)=6,1,0)</formula>
    </cfRule>
    <cfRule type="expression" dxfId="693" priority="960">
      <formula>IF(VLOOKUP($F162,PROFA,2,0)=7,1,0)</formula>
    </cfRule>
    <cfRule type="expression" dxfId="692" priority="961">
      <formula>IF(VLOOKUP($F162,PROFA,2,0)=8,1,0)</formula>
    </cfRule>
    <cfRule type="expression" dxfId="691" priority="962">
      <formula>IF(VLOOKUP($F162,PROFA,2,0)=9,1,0)</formula>
    </cfRule>
  </conditionalFormatting>
  <conditionalFormatting sqref="F170">
    <cfRule type="expression" dxfId="690" priority="945">
      <formula>IF(VLOOKUP($F170,PROFA,2,0)=1,1,0)</formula>
    </cfRule>
    <cfRule type="expression" dxfId="689" priority="946">
      <formula>IF(VLOOKUP($F170,PROFA,2,0)=2,1,0)</formula>
    </cfRule>
    <cfRule type="expression" dxfId="688" priority="947">
      <formula>IF(VLOOKUP($F170,PROFA,2,0)=3,1,0)</formula>
    </cfRule>
    <cfRule type="expression" dxfId="687" priority="948">
      <formula>IF(VLOOKUP($F170,PROFA,2,0)=4,1,0)</formula>
    </cfRule>
    <cfRule type="expression" dxfId="686" priority="949">
      <formula>IF(VLOOKUP($F170,PROFA,2,0)=5,1,0)</formula>
    </cfRule>
    <cfRule type="expression" dxfId="685" priority="950">
      <formula>IF(VLOOKUP($F170,PROFA,2,0)=6,1,0)</formula>
    </cfRule>
    <cfRule type="expression" dxfId="684" priority="951">
      <formula>IF(VLOOKUP($F170,PROFA,2,0)=7,1,0)</formula>
    </cfRule>
    <cfRule type="expression" dxfId="683" priority="952">
      <formula>IF(VLOOKUP($F170,PROFA,2,0)=8,1,0)</formula>
    </cfRule>
    <cfRule type="expression" dxfId="682" priority="953">
      <formula>IF(VLOOKUP($F170,PROFA,2,0)=9,1,0)</formula>
    </cfRule>
  </conditionalFormatting>
  <conditionalFormatting sqref="F112">
    <cfRule type="expression" dxfId="681" priority="918">
      <formula>IF(VLOOKUP($F112,PROFA,2,0)=1,1,0)</formula>
    </cfRule>
    <cfRule type="expression" dxfId="680" priority="919">
      <formula>IF(VLOOKUP($F112,PROFA,2,0)=2,1,0)</formula>
    </cfRule>
    <cfRule type="expression" dxfId="679" priority="920">
      <formula>IF(VLOOKUP($F112,PROFA,2,0)=3,1,0)</formula>
    </cfRule>
    <cfRule type="expression" dxfId="678" priority="921">
      <formula>IF(VLOOKUP($F112,PROFA,2,0)=4,1,0)</formula>
    </cfRule>
    <cfRule type="expression" dxfId="677" priority="922">
      <formula>IF(VLOOKUP($F112,PROFA,2,0)=5,1,0)</formula>
    </cfRule>
    <cfRule type="expression" dxfId="676" priority="923">
      <formula>IF(VLOOKUP($F112,PROFA,2,0)=6,1,0)</formula>
    </cfRule>
    <cfRule type="expression" dxfId="675" priority="924">
      <formula>IF(VLOOKUP($F112,PROFA,2,0)=7,1,0)</formula>
    </cfRule>
    <cfRule type="expression" dxfId="674" priority="925">
      <formula>IF(VLOOKUP($F112,PROFA,2,0)=8,1,0)</formula>
    </cfRule>
    <cfRule type="expression" dxfId="673" priority="926">
      <formula>IF(VLOOKUP($F112,PROFA,2,0)=9,1,0)</formula>
    </cfRule>
  </conditionalFormatting>
  <conditionalFormatting sqref="F30">
    <cfRule type="expression" dxfId="672" priority="900">
      <formula>IF(VLOOKUP($F30,PROFA,2,0)=1,1,0)</formula>
    </cfRule>
    <cfRule type="expression" dxfId="671" priority="901">
      <formula>IF(VLOOKUP($F30,PROFA,2,0)=2,1,0)</formula>
    </cfRule>
    <cfRule type="expression" dxfId="670" priority="902">
      <formula>IF(VLOOKUP($F30,PROFA,2,0)=3,1,0)</formula>
    </cfRule>
    <cfRule type="expression" dxfId="669" priority="903">
      <formula>IF(VLOOKUP($F30,PROFA,2,0)=4,1,0)</formula>
    </cfRule>
    <cfRule type="expression" dxfId="668" priority="904">
      <formula>IF(VLOOKUP($F30,PROFA,2,0)=5,1,0)</formula>
    </cfRule>
    <cfRule type="expression" dxfId="667" priority="905">
      <formula>IF(VLOOKUP($F30,PROFA,2,0)=6,1,0)</formula>
    </cfRule>
    <cfRule type="expression" dxfId="666" priority="906">
      <formula>IF(VLOOKUP($F30,PROFA,2,0)=7,1,0)</formula>
    </cfRule>
    <cfRule type="expression" dxfId="665" priority="907">
      <formula>IF(VLOOKUP($F30,PROFA,2,0)=8,1,0)</formula>
    </cfRule>
    <cfRule type="expression" dxfId="664" priority="908">
      <formula>IF(VLOOKUP($F30,PROFA,2,0)=9,1,0)</formula>
    </cfRule>
  </conditionalFormatting>
  <conditionalFormatting sqref="F41">
    <cfRule type="expression" dxfId="663" priority="891">
      <formula>IF(VLOOKUP($F41,PROFA,2,0)=1,1,0)</formula>
    </cfRule>
    <cfRule type="expression" dxfId="662" priority="892">
      <formula>IF(VLOOKUP($F41,PROFA,2,0)=2,1,0)</formula>
    </cfRule>
    <cfRule type="expression" dxfId="661" priority="893">
      <formula>IF(VLOOKUP($F41,PROFA,2,0)=3,1,0)</formula>
    </cfRule>
    <cfRule type="expression" dxfId="660" priority="894">
      <formula>IF(VLOOKUP($F41,PROFA,2,0)=4,1,0)</formula>
    </cfRule>
    <cfRule type="expression" dxfId="659" priority="895">
      <formula>IF(VLOOKUP($F41,PROFA,2,0)=5,1,0)</formula>
    </cfRule>
    <cfRule type="expression" dxfId="658" priority="896">
      <formula>IF(VLOOKUP($F41,PROFA,2,0)=6,1,0)</formula>
    </cfRule>
    <cfRule type="expression" dxfId="657" priority="897">
      <formula>IF(VLOOKUP($F41,PROFA,2,0)=7,1,0)</formula>
    </cfRule>
    <cfRule type="expression" dxfId="656" priority="898">
      <formula>IF(VLOOKUP($F41,PROFA,2,0)=8,1,0)</formula>
    </cfRule>
    <cfRule type="expression" dxfId="655" priority="899">
      <formula>IF(VLOOKUP($F41,PROFA,2,0)=9,1,0)</formula>
    </cfRule>
  </conditionalFormatting>
  <conditionalFormatting sqref="F43">
    <cfRule type="expression" dxfId="654" priority="882">
      <formula>IF(VLOOKUP($F43,PROFA,2,0)=1,1,0)</formula>
    </cfRule>
    <cfRule type="expression" dxfId="653" priority="883">
      <formula>IF(VLOOKUP($F43,PROFA,2,0)=2,1,0)</formula>
    </cfRule>
    <cfRule type="expression" dxfId="652" priority="884">
      <formula>IF(VLOOKUP($F43,PROFA,2,0)=3,1,0)</formula>
    </cfRule>
    <cfRule type="expression" dxfId="651" priority="885">
      <formula>IF(VLOOKUP($F43,PROFA,2,0)=4,1,0)</formula>
    </cfRule>
    <cfRule type="expression" dxfId="650" priority="886">
      <formula>IF(VLOOKUP($F43,PROFA,2,0)=5,1,0)</formula>
    </cfRule>
    <cfRule type="expression" dxfId="649" priority="887">
      <formula>IF(VLOOKUP($F43,PROFA,2,0)=6,1,0)</formula>
    </cfRule>
    <cfRule type="expression" dxfId="648" priority="888">
      <formula>IF(VLOOKUP($F43,PROFA,2,0)=7,1,0)</formula>
    </cfRule>
    <cfRule type="expression" dxfId="647" priority="889">
      <formula>IF(VLOOKUP($F43,PROFA,2,0)=8,1,0)</formula>
    </cfRule>
    <cfRule type="expression" dxfId="646" priority="890">
      <formula>IF(VLOOKUP($F43,PROFA,2,0)=9,1,0)</formula>
    </cfRule>
  </conditionalFormatting>
  <conditionalFormatting sqref="F47">
    <cfRule type="expression" dxfId="645" priority="873">
      <formula>IF(VLOOKUP($F47,PROFA,2,0)=1,1,0)</formula>
    </cfRule>
    <cfRule type="expression" dxfId="644" priority="874">
      <formula>IF(VLOOKUP($F47,PROFA,2,0)=2,1,0)</formula>
    </cfRule>
    <cfRule type="expression" dxfId="643" priority="875">
      <formula>IF(VLOOKUP($F47,PROFA,2,0)=3,1,0)</formula>
    </cfRule>
    <cfRule type="expression" dxfId="642" priority="876">
      <formula>IF(VLOOKUP($F47,PROFA,2,0)=4,1,0)</formula>
    </cfRule>
    <cfRule type="expression" dxfId="641" priority="877">
      <formula>IF(VLOOKUP($F47,PROFA,2,0)=5,1,0)</formula>
    </cfRule>
    <cfRule type="expression" dxfId="640" priority="878">
      <formula>IF(VLOOKUP($F47,PROFA,2,0)=6,1,0)</formula>
    </cfRule>
    <cfRule type="expression" dxfId="639" priority="879">
      <formula>IF(VLOOKUP($F47,PROFA,2,0)=7,1,0)</formula>
    </cfRule>
    <cfRule type="expression" dxfId="638" priority="880">
      <formula>IF(VLOOKUP($F47,PROFA,2,0)=8,1,0)</formula>
    </cfRule>
    <cfRule type="expression" dxfId="637" priority="881">
      <formula>IF(VLOOKUP($F47,PROFA,2,0)=9,1,0)</formula>
    </cfRule>
  </conditionalFormatting>
  <conditionalFormatting sqref="F50">
    <cfRule type="expression" dxfId="636" priority="864">
      <formula>IF(VLOOKUP($F50,PROFA,2,0)=1,1,0)</formula>
    </cfRule>
    <cfRule type="expression" dxfId="635" priority="865">
      <formula>IF(VLOOKUP($F50,PROFA,2,0)=2,1,0)</formula>
    </cfRule>
    <cfRule type="expression" dxfId="634" priority="866">
      <formula>IF(VLOOKUP($F50,PROFA,2,0)=3,1,0)</formula>
    </cfRule>
    <cfRule type="expression" dxfId="633" priority="867">
      <formula>IF(VLOOKUP($F50,PROFA,2,0)=4,1,0)</formula>
    </cfRule>
    <cfRule type="expression" dxfId="632" priority="868">
      <formula>IF(VLOOKUP($F50,PROFA,2,0)=5,1,0)</formula>
    </cfRule>
    <cfRule type="expression" dxfId="631" priority="869">
      <formula>IF(VLOOKUP($F50,PROFA,2,0)=6,1,0)</formula>
    </cfRule>
    <cfRule type="expression" dxfId="630" priority="870">
      <formula>IF(VLOOKUP($F50,PROFA,2,0)=7,1,0)</formula>
    </cfRule>
    <cfRule type="expression" dxfId="629" priority="871">
      <formula>IF(VLOOKUP($F50,PROFA,2,0)=8,1,0)</formula>
    </cfRule>
    <cfRule type="expression" dxfId="628" priority="872">
      <formula>IF(VLOOKUP($F50,PROFA,2,0)=9,1,0)</formula>
    </cfRule>
  </conditionalFormatting>
  <conditionalFormatting sqref="F51">
    <cfRule type="expression" dxfId="627" priority="855">
      <formula>IF(VLOOKUP($F51,PROFA,2,0)=1,1,0)</formula>
    </cfRule>
    <cfRule type="expression" dxfId="626" priority="856">
      <formula>IF(VLOOKUP($F51,PROFA,2,0)=2,1,0)</formula>
    </cfRule>
    <cfRule type="expression" dxfId="625" priority="857">
      <formula>IF(VLOOKUP($F51,PROFA,2,0)=3,1,0)</formula>
    </cfRule>
    <cfRule type="expression" dxfId="624" priority="858">
      <formula>IF(VLOOKUP($F51,PROFA,2,0)=4,1,0)</formula>
    </cfRule>
    <cfRule type="expression" dxfId="623" priority="859">
      <formula>IF(VLOOKUP($F51,PROFA,2,0)=5,1,0)</formula>
    </cfRule>
    <cfRule type="expression" dxfId="622" priority="860">
      <formula>IF(VLOOKUP($F51,PROFA,2,0)=6,1,0)</formula>
    </cfRule>
    <cfRule type="expression" dxfId="621" priority="861">
      <formula>IF(VLOOKUP($F51,PROFA,2,0)=7,1,0)</formula>
    </cfRule>
    <cfRule type="expression" dxfId="620" priority="862">
      <formula>IF(VLOOKUP($F51,PROFA,2,0)=8,1,0)</formula>
    </cfRule>
    <cfRule type="expression" dxfId="619" priority="863">
      <formula>IF(VLOOKUP($F51,PROFA,2,0)=9,1,0)</formula>
    </cfRule>
  </conditionalFormatting>
  <conditionalFormatting sqref="F52">
    <cfRule type="expression" dxfId="618" priority="846">
      <formula>IF(VLOOKUP($F52,PROFA,2,0)=1,1,0)</formula>
    </cfRule>
    <cfRule type="expression" dxfId="617" priority="847">
      <formula>IF(VLOOKUP($F52,PROFA,2,0)=2,1,0)</formula>
    </cfRule>
    <cfRule type="expression" dxfId="616" priority="848">
      <formula>IF(VLOOKUP($F52,PROFA,2,0)=3,1,0)</formula>
    </cfRule>
    <cfRule type="expression" dxfId="615" priority="849">
      <formula>IF(VLOOKUP($F52,PROFA,2,0)=4,1,0)</formula>
    </cfRule>
    <cfRule type="expression" dxfId="614" priority="850">
      <formula>IF(VLOOKUP($F52,PROFA,2,0)=5,1,0)</formula>
    </cfRule>
    <cfRule type="expression" dxfId="613" priority="851">
      <formula>IF(VLOOKUP($F52,PROFA,2,0)=6,1,0)</formula>
    </cfRule>
    <cfRule type="expression" dxfId="612" priority="852">
      <formula>IF(VLOOKUP($F52,PROFA,2,0)=7,1,0)</formula>
    </cfRule>
    <cfRule type="expression" dxfId="611" priority="853">
      <formula>IF(VLOOKUP($F52,PROFA,2,0)=8,1,0)</formula>
    </cfRule>
    <cfRule type="expression" dxfId="610" priority="854">
      <formula>IF(VLOOKUP($F52,PROFA,2,0)=9,1,0)</formula>
    </cfRule>
  </conditionalFormatting>
  <conditionalFormatting sqref="F55">
    <cfRule type="expression" dxfId="609" priority="837">
      <formula>IF(VLOOKUP($F55,PROFA,2,0)=1,1,0)</formula>
    </cfRule>
    <cfRule type="expression" dxfId="608" priority="838">
      <formula>IF(VLOOKUP($F55,PROFA,2,0)=2,1,0)</formula>
    </cfRule>
    <cfRule type="expression" dxfId="607" priority="839">
      <formula>IF(VLOOKUP($F55,PROFA,2,0)=3,1,0)</formula>
    </cfRule>
    <cfRule type="expression" dxfId="606" priority="840">
      <formula>IF(VLOOKUP($F55,PROFA,2,0)=4,1,0)</formula>
    </cfRule>
    <cfRule type="expression" dxfId="605" priority="841">
      <formula>IF(VLOOKUP($F55,PROFA,2,0)=5,1,0)</formula>
    </cfRule>
    <cfRule type="expression" dxfId="604" priority="842">
      <formula>IF(VLOOKUP($F55,PROFA,2,0)=6,1,0)</formula>
    </cfRule>
    <cfRule type="expression" dxfId="603" priority="843">
      <formula>IF(VLOOKUP($F55,PROFA,2,0)=7,1,0)</formula>
    </cfRule>
    <cfRule type="expression" dxfId="602" priority="844">
      <formula>IF(VLOOKUP($F55,PROFA,2,0)=8,1,0)</formula>
    </cfRule>
    <cfRule type="expression" dxfId="601" priority="845">
      <formula>IF(VLOOKUP($F55,PROFA,2,0)=9,1,0)</formula>
    </cfRule>
  </conditionalFormatting>
  <conditionalFormatting sqref="F58">
    <cfRule type="expression" dxfId="600" priority="828">
      <formula>IF(VLOOKUP($F58,PROFA,2,0)=1,1,0)</formula>
    </cfRule>
    <cfRule type="expression" dxfId="599" priority="829">
      <formula>IF(VLOOKUP($F58,PROFA,2,0)=2,1,0)</formula>
    </cfRule>
    <cfRule type="expression" dxfId="598" priority="830">
      <formula>IF(VLOOKUP($F58,PROFA,2,0)=3,1,0)</formula>
    </cfRule>
    <cfRule type="expression" dxfId="597" priority="831">
      <formula>IF(VLOOKUP($F58,PROFA,2,0)=4,1,0)</formula>
    </cfRule>
    <cfRule type="expression" dxfId="596" priority="832">
      <formula>IF(VLOOKUP($F58,PROFA,2,0)=5,1,0)</formula>
    </cfRule>
    <cfRule type="expression" dxfId="595" priority="833">
      <formula>IF(VLOOKUP($F58,PROFA,2,0)=6,1,0)</formula>
    </cfRule>
    <cfRule type="expression" dxfId="594" priority="834">
      <formula>IF(VLOOKUP($F58,PROFA,2,0)=7,1,0)</formula>
    </cfRule>
    <cfRule type="expression" dxfId="593" priority="835">
      <formula>IF(VLOOKUP($F58,PROFA,2,0)=8,1,0)</formula>
    </cfRule>
    <cfRule type="expression" dxfId="592" priority="836">
      <formula>IF(VLOOKUP($F58,PROFA,2,0)=9,1,0)</formula>
    </cfRule>
  </conditionalFormatting>
  <conditionalFormatting sqref="F62">
    <cfRule type="expression" dxfId="591" priority="819">
      <formula>IF(VLOOKUP($F62,PROFA,2,0)=1,1,0)</formula>
    </cfRule>
    <cfRule type="expression" dxfId="590" priority="820">
      <formula>IF(VLOOKUP($F62,PROFA,2,0)=2,1,0)</formula>
    </cfRule>
    <cfRule type="expression" dxfId="589" priority="821">
      <formula>IF(VLOOKUP($F62,PROFA,2,0)=3,1,0)</formula>
    </cfRule>
    <cfRule type="expression" dxfId="588" priority="822">
      <formula>IF(VLOOKUP($F62,PROFA,2,0)=4,1,0)</formula>
    </cfRule>
    <cfRule type="expression" dxfId="587" priority="823">
      <formula>IF(VLOOKUP($F62,PROFA,2,0)=5,1,0)</formula>
    </cfRule>
    <cfRule type="expression" dxfId="586" priority="824">
      <formula>IF(VLOOKUP($F62,PROFA,2,0)=6,1,0)</formula>
    </cfRule>
    <cfRule type="expression" dxfId="585" priority="825">
      <formula>IF(VLOOKUP($F62,PROFA,2,0)=7,1,0)</formula>
    </cfRule>
    <cfRule type="expression" dxfId="584" priority="826">
      <formula>IF(VLOOKUP($F62,PROFA,2,0)=8,1,0)</formula>
    </cfRule>
    <cfRule type="expression" dxfId="583" priority="827">
      <formula>IF(VLOOKUP($F62,PROFA,2,0)=9,1,0)</formula>
    </cfRule>
  </conditionalFormatting>
  <conditionalFormatting sqref="F63">
    <cfRule type="expression" dxfId="582" priority="810">
      <formula>IF(VLOOKUP($F63,PROFA,2,0)=1,1,0)</formula>
    </cfRule>
    <cfRule type="expression" dxfId="581" priority="811">
      <formula>IF(VLOOKUP($F63,PROFA,2,0)=2,1,0)</formula>
    </cfRule>
    <cfRule type="expression" dxfId="580" priority="812">
      <formula>IF(VLOOKUP($F63,PROFA,2,0)=3,1,0)</formula>
    </cfRule>
    <cfRule type="expression" dxfId="579" priority="813">
      <formula>IF(VLOOKUP($F63,PROFA,2,0)=4,1,0)</formula>
    </cfRule>
    <cfRule type="expression" dxfId="578" priority="814">
      <formula>IF(VLOOKUP($F63,PROFA,2,0)=5,1,0)</formula>
    </cfRule>
    <cfRule type="expression" dxfId="577" priority="815">
      <formula>IF(VLOOKUP($F63,PROFA,2,0)=6,1,0)</formula>
    </cfRule>
    <cfRule type="expression" dxfId="576" priority="816">
      <formula>IF(VLOOKUP($F63,PROFA,2,0)=7,1,0)</formula>
    </cfRule>
    <cfRule type="expression" dxfId="575" priority="817">
      <formula>IF(VLOOKUP($F63,PROFA,2,0)=8,1,0)</formula>
    </cfRule>
    <cfRule type="expression" dxfId="574" priority="818">
      <formula>IF(VLOOKUP($F63,PROFA,2,0)=9,1,0)</formula>
    </cfRule>
  </conditionalFormatting>
  <conditionalFormatting sqref="F75">
    <cfRule type="expression" dxfId="573" priority="801">
      <formula>IF(VLOOKUP($F75,PROFA,2,0)=1,1,0)</formula>
    </cfRule>
    <cfRule type="expression" dxfId="572" priority="802">
      <formula>IF(VLOOKUP($F75,PROFA,2,0)=2,1,0)</formula>
    </cfRule>
    <cfRule type="expression" dxfId="571" priority="803">
      <formula>IF(VLOOKUP($F75,PROFA,2,0)=3,1,0)</formula>
    </cfRule>
    <cfRule type="expression" dxfId="570" priority="804">
      <formula>IF(VLOOKUP($F75,PROFA,2,0)=4,1,0)</formula>
    </cfRule>
    <cfRule type="expression" dxfId="569" priority="805">
      <formula>IF(VLOOKUP($F75,PROFA,2,0)=5,1,0)</formula>
    </cfRule>
    <cfRule type="expression" dxfId="568" priority="806">
      <formula>IF(VLOOKUP($F75,PROFA,2,0)=6,1,0)</formula>
    </cfRule>
    <cfRule type="expression" dxfId="567" priority="807">
      <formula>IF(VLOOKUP($F75,PROFA,2,0)=7,1,0)</formula>
    </cfRule>
    <cfRule type="expression" dxfId="566" priority="808">
      <formula>IF(VLOOKUP($F75,PROFA,2,0)=8,1,0)</formula>
    </cfRule>
    <cfRule type="expression" dxfId="565" priority="809">
      <formula>IF(VLOOKUP($F75,PROFA,2,0)=9,1,0)</formula>
    </cfRule>
  </conditionalFormatting>
  <conditionalFormatting sqref="F78">
    <cfRule type="expression" dxfId="564" priority="792">
      <formula>IF(VLOOKUP($F78,PROFA,2,0)=1,1,0)</formula>
    </cfRule>
    <cfRule type="expression" dxfId="563" priority="793">
      <formula>IF(VLOOKUP($F78,PROFA,2,0)=2,1,0)</formula>
    </cfRule>
    <cfRule type="expression" dxfId="562" priority="794">
      <formula>IF(VLOOKUP($F78,PROFA,2,0)=3,1,0)</formula>
    </cfRule>
    <cfRule type="expression" dxfId="561" priority="795">
      <formula>IF(VLOOKUP($F78,PROFA,2,0)=4,1,0)</formula>
    </cfRule>
    <cfRule type="expression" dxfId="560" priority="796">
      <formula>IF(VLOOKUP($F78,PROFA,2,0)=5,1,0)</formula>
    </cfRule>
    <cfRule type="expression" dxfId="559" priority="797">
      <formula>IF(VLOOKUP($F78,PROFA,2,0)=6,1,0)</formula>
    </cfRule>
    <cfRule type="expression" dxfId="558" priority="798">
      <formula>IF(VLOOKUP($F78,PROFA,2,0)=7,1,0)</formula>
    </cfRule>
    <cfRule type="expression" dxfId="557" priority="799">
      <formula>IF(VLOOKUP($F78,PROFA,2,0)=8,1,0)</formula>
    </cfRule>
    <cfRule type="expression" dxfId="556" priority="800">
      <formula>IF(VLOOKUP($F78,PROFA,2,0)=9,1,0)</formula>
    </cfRule>
  </conditionalFormatting>
  <conditionalFormatting sqref="F81">
    <cfRule type="expression" dxfId="555" priority="783">
      <formula>IF(VLOOKUP($F81,PROFA,2,0)=1,1,0)</formula>
    </cfRule>
    <cfRule type="expression" dxfId="554" priority="784">
      <formula>IF(VLOOKUP($F81,PROFA,2,0)=2,1,0)</formula>
    </cfRule>
    <cfRule type="expression" dxfId="553" priority="785">
      <formula>IF(VLOOKUP($F81,PROFA,2,0)=3,1,0)</formula>
    </cfRule>
    <cfRule type="expression" dxfId="552" priority="786">
      <formula>IF(VLOOKUP($F81,PROFA,2,0)=4,1,0)</formula>
    </cfRule>
    <cfRule type="expression" dxfId="551" priority="787">
      <formula>IF(VLOOKUP($F81,PROFA,2,0)=5,1,0)</formula>
    </cfRule>
    <cfRule type="expression" dxfId="550" priority="788">
      <formula>IF(VLOOKUP($F81,PROFA,2,0)=6,1,0)</formula>
    </cfRule>
    <cfRule type="expression" dxfId="549" priority="789">
      <formula>IF(VLOOKUP($F81,PROFA,2,0)=7,1,0)</formula>
    </cfRule>
    <cfRule type="expression" dxfId="548" priority="790">
      <formula>IF(VLOOKUP($F81,PROFA,2,0)=8,1,0)</formula>
    </cfRule>
    <cfRule type="expression" dxfId="547" priority="791">
      <formula>IF(VLOOKUP($F81,PROFA,2,0)=9,1,0)</formula>
    </cfRule>
  </conditionalFormatting>
  <conditionalFormatting sqref="F82">
    <cfRule type="expression" dxfId="546" priority="774">
      <formula>IF(VLOOKUP($F82,PROFA,2,0)=1,1,0)</formula>
    </cfRule>
    <cfRule type="expression" dxfId="545" priority="775">
      <formula>IF(VLOOKUP($F82,PROFA,2,0)=2,1,0)</formula>
    </cfRule>
    <cfRule type="expression" dxfId="544" priority="776">
      <formula>IF(VLOOKUP($F82,PROFA,2,0)=3,1,0)</formula>
    </cfRule>
    <cfRule type="expression" dxfId="543" priority="777">
      <formula>IF(VLOOKUP($F82,PROFA,2,0)=4,1,0)</formula>
    </cfRule>
    <cfRule type="expression" dxfId="542" priority="778">
      <formula>IF(VLOOKUP($F82,PROFA,2,0)=5,1,0)</formula>
    </cfRule>
    <cfRule type="expression" dxfId="541" priority="779">
      <formula>IF(VLOOKUP($F82,PROFA,2,0)=6,1,0)</formula>
    </cfRule>
    <cfRule type="expression" dxfId="540" priority="780">
      <formula>IF(VLOOKUP($F82,PROFA,2,0)=7,1,0)</formula>
    </cfRule>
    <cfRule type="expression" dxfId="539" priority="781">
      <formula>IF(VLOOKUP($F82,PROFA,2,0)=8,1,0)</formula>
    </cfRule>
    <cfRule type="expression" dxfId="538" priority="782">
      <formula>IF(VLOOKUP($F82,PROFA,2,0)=9,1,0)</formula>
    </cfRule>
  </conditionalFormatting>
  <conditionalFormatting sqref="F85">
    <cfRule type="expression" dxfId="537" priority="765">
      <formula>IF(VLOOKUP($F85,PROFA,2,0)=1,1,0)</formula>
    </cfRule>
    <cfRule type="expression" dxfId="536" priority="766">
      <formula>IF(VLOOKUP($F85,PROFA,2,0)=2,1,0)</formula>
    </cfRule>
    <cfRule type="expression" dxfId="535" priority="767">
      <formula>IF(VLOOKUP($F85,PROFA,2,0)=3,1,0)</formula>
    </cfRule>
    <cfRule type="expression" dxfId="534" priority="768">
      <formula>IF(VLOOKUP($F85,PROFA,2,0)=4,1,0)</formula>
    </cfRule>
    <cfRule type="expression" dxfId="533" priority="769">
      <formula>IF(VLOOKUP($F85,PROFA,2,0)=5,1,0)</formula>
    </cfRule>
    <cfRule type="expression" dxfId="532" priority="770">
      <formula>IF(VLOOKUP($F85,PROFA,2,0)=6,1,0)</formula>
    </cfRule>
    <cfRule type="expression" dxfId="531" priority="771">
      <formula>IF(VLOOKUP($F85,PROFA,2,0)=7,1,0)</formula>
    </cfRule>
    <cfRule type="expression" dxfId="530" priority="772">
      <formula>IF(VLOOKUP($F85,PROFA,2,0)=8,1,0)</formula>
    </cfRule>
    <cfRule type="expression" dxfId="529" priority="773">
      <formula>IF(VLOOKUP($F85,PROFA,2,0)=9,1,0)</formula>
    </cfRule>
  </conditionalFormatting>
  <conditionalFormatting sqref="F90">
    <cfRule type="expression" dxfId="528" priority="757">
      <formula>IF(VLOOKUP($F90,PROFA,2,0)=1,1,0)</formula>
    </cfRule>
    <cfRule type="expression" dxfId="527" priority="758">
      <formula>IF(VLOOKUP($F90,PROFA,2,0)=2,1,0)</formula>
    </cfRule>
    <cfRule type="expression" dxfId="526" priority="759">
      <formula>IF(VLOOKUP($F90,PROFA,2,0)=3,1,0)</formula>
    </cfRule>
    <cfRule type="expression" dxfId="525" priority="760">
      <formula>IF(VLOOKUP($F90,PROFA,2,0)=4,1,0)</formula>
    </cfRule>
    <cfRule type="expression" dxfId="524" priority="761">
      <formula>IF(VLOOKUP($F90,PROFA,2,0)=5,1,0)</formula>
    </cfRule>
    <cfRule type="expression" dxfId="523" priority="762">
      <formula>IF(VLOOKUP($F90,PROFA,2,0)=6,1,0)</formula>
    </cfRule>
    <cfRule type="expression" dxfId="522" priority="763">
      <formula>IF(VLOOKUP($F90,PROFA,2,0)=7,1,0)</formula>
    </cfRule>
    <cfRule type="expression" dxfId="521" priority="764">
      <formula>IF(VLOOKUP($F90,PROFA,2,0)=8,1,0)</formula>
    </cfRule>
  </conditionalFormatting>
  <conditionalFormatting sqref="F95">
    <cfRule type="expression" dxfId="520" priority="741">
      <formula>IF(VLOOKUP($F95,PROFA,2,0)=1,1,0)</formula>
    </cfRule>
    <cfRule type="expression" dxfId="519" priority="742">
      <formula>IF(VLOOKUP($F95,PROFA,2,0)=2,1,0)</formula>
    </cfRule>
    <cfRule type="expression" dxfId="518" priority="743">
      <formula>IF(VLOOKUP($F95,PROFA,2,0)=3,1,0)</formula>
    </cfRule>
    <cfRule type="expression" dxfId="517" priority="744">
      <formula>IF(VLOOKUP($F95,PROFA,2,0)=4,1,0)</formula>
    </cfRule>
    <cfRule type="expression" dxfId="516" priority="745">
      <formula>IF(VLOOKUP($F95,PROFA,2,0)=5,1,0)</formula>
    </cfRule>
    <cfRule type="expression" dxfId="515" priority="746">
      <formula>IF(VLOOKUP($F95,PROFA,2,0)=6,1,0)</formula>
    </cfRule>
    <cfRule type="expression" dxfId="514" priority="747">
      <formula>IF(VLOOKUP($F95,PROFA,2,0)=7,1,0)</formula>
    </cfRule>
    <cfRule type="expression" dxfId="513" priority="748">
      <formula>IF(VLOOKUP($F95,PROFA,2,0)=8,1,0)</formula>
    </cfRule>
  </conditionalFormatting>
  <conditionalFormatting sqref="F97">
    <cfRule type="expression" dxfId="512" priority="733">
      <formula>IF(VLOOKUP($F97,PROFA,2,0)=1,1,0)</formula>
    </cfRule>
    <cfRule type="expression" dxfId="511" priority="734">
      <formula>IF(VLOOKUP($F97,PROFA,2,0)=2,1,0)</formula>
    </cfRule>
    <cfRule type="expression" dxfId="510" priority="735">
      <formula>IF(VLOOKUP($F97,PROFA,2,0)=3,1,0)</formula>
    </cfRule>
    <cfRule type="expression" dxfId="509" priority="736">
      <formula>IF(VLOOKUP($F97,PROFA,2,0)=4,1,0)</formula>
    </cfRule>
    <cfRule type="expression" dxfId="508" priority="737">
      <formula>IF(VLOOKUP($F97,PROFA,2,0)=5,1,0)</formula>
    </cfRule>
    <cfRule type="expression" dxfId="507" priority="738">
      <formula>IF(VLOOKUP($F97,PROFA,2,0)=6,1,0)</formula>
    </cfRule>
    <cfRule type="expression" dxfId="506" priority="739">
      <formula>IF(VLOOKUP($F97,PROFA,2,0)=7,1,0)</formula>
    </cfRule>
    <cfRule type="expression" dxfId="505" priority="740">
      <formula>IF(VLOOKUP($F97,PROFA,2,0)=8,1,0)</formula>
    </cfRule>
  </conditionalFormatting>
  <conditionalFormatting sqref="F103">
    <cfRule type="expression" dxfId="504" priority="725">
      <formula>IF(VLOOKUP($F103,PROFA,2,0)=1,1,0)</formula>
    </cfRule>
    <cfRule type="expression" dxfId="503" priority="726">
      <formula>IF(VLOOKUP($F103,PROFA,2,0)=2,1,0)</formula>
    </cfRule>
    <cfRule type="expression" dxfId="502" priority="727">
      <formula>IF(VLOOKUP($F103,PROFA,2,0)=3,1,0)</formula>
    </cfRule>
    <cfRule type="expression" dxfId="501" priority="728">
      <formula>IF(VLOOKUP($F103,PROFA,2,0)=4,1,0)</formula>
    </cfRule>
    <cfRule type="expression" dxfId="500" priority="729">
      <formula>IF(VLOOKUP($F103,PROFA,2,0)=5,1,0)</formula>
    </cfRule>
    <cfRule type="expression" dxfId="499" priority="730">
      <formula>IF(VLOOKUP($F103,PROFA,2,0)=6,1,0)</formula>
    </cfRule>
    <cfRule type="expression" dxfId="498" priority="731">
      <formula>IF(VLOOKUP($F103,PROFA,2,0)=7,1,0)</formula>
    </cfRule>
    <cfRule type="expression" dxfId="497" priority="732">
      <formula>IF(VLOOKUP($F103,PROFA,2,0)=8,1,0)</formula>
    </cfRule>
  </conditionalFormatting>
  <conditionalFormatting sqref="F104">
    <cfRule type="expression" dxfId="496" priority="717">
      <formula>IF(VLOOKUP($F104,PROFA,2,0)=1,1,0)</formula>
    </cfRule>
    <cfRule type="expression" dxfId="495" priority="718">
      <formula>IF(VLOOKUP($F104,PROFA,2,0)=2,1,0)</formula>
    </cfRule>
    <cfRule type="expression" dxfId="494" priority="719">
      <formula>IF(VLOOKUP($F104,PROFA,2,0)=3,1,0)</formula>
    </cfRule>
    <cfRule type="expression" dxfId="493" priority="720">
      <formula>IF(VLOOKUP($F104,PROFA,2,0)=4,1,0)</formula>
    </cfRule>
    <cfRule type="expression" dxfId="492" priority="721">
      <formula>IF(VLOOKUP($F104,PROFA,2,0)=5,1,0)</formula>
    </cfRule>
    <cfRule type="expression" dxfId="491" priority="722">
      <formula>IF(VLOOKUP($F104,PROFA,2,0)=6,1,0)</formula>
    </cfRule>
    <cfRule type="expression" dxfId="490" priority="723">
      <formula>IF(VLOOKUP($F104,PROFA,2,0)=7,1,0)</formula>
    </cfRule>
    <cfRule type="expression" dxfId="489" priority="724">
      <formula>IF(VLOOKUP($F104,PROFA,2,0)=8,1,0)</formula>
    </cfRule>
  </conditionalFormatting>
  <conditionalFormatting sqref="F105">
    <cfRule type="expression" dxfId="488" priority="709">
      <formula>IF(VLOOKUP($F105,PROFA,2,0)=1,1,0)</formula>
    </cfRule>
    <cfRule type="expression" dxfId="487" priority="710">
      <formula>IF(VLOOKUP($F105,PROFA,2,0)=2,1,0)</formula>
    </cfRule>
    <cfRule type="expression" dxfId="486" priority="711">
      <formula>IF(VLOOKUP($F105,PROFA,2,0)=3,1,0)</formula>
    </cfRule>
    <cfRule type="expression" dxfId="485" priority="712">
      <formula>IF(VLOOKUP($F105,PROFA,2,0)=4,1,0)</formula>
    </cfRule>
    <cfRule type="expression" dxfId="484" priority="713">
      <formula>IF(VLOOKUP($F105,PROFA,2,0)=5,1,0)</formula>
    </cfRule>
    <cfRule type="expression" dxfId="483" priority="714">
      <formula>IF(VLOOKUP($F105,PROFA,2,0)=6,1,0)</formula>
    </cfRule>
    <cfRule type="expression" dxfId="482" priority="715">
      <formula>IF(VLOOKUP($F105,PROFA,2,0)=7,1,0)</formula>
    </cfRule>
    <cfRule type="expression" dxfId="481" priority="716">
      <formula>IF(VLOOKUP($F105,PROFA,2,0)=8,1,0)</formula>
    </cfRule>
  </conditionalFormatting>
  <conditionalFormatting sqref="F108">
    <cfRule type="expression" dxfId="480" priority="693">
      <formula>IF(VLOOKUP($F108,PROFA,2,0)=1,1,0)</formula>
    </cfRule>
    <cfRule type="expression" dxfId="479" priority="694">
      <formula>IF(VLOOKUP($F108,PROFA,2,0)=2,1,0)</formula>
    </cfRule>
    <cfRule type="expression" dxfId="478" priority="695">
      <formula>IF(VLOOKUP($F108,PROFA,2,0)=3,1,0)</formula>
    </cfRule>
    <cfRule type="expression" dxfId="477" priority="696">
      <formula>IF(VLOOKUP($F108,PROFA,2,0)=4,1,0)</formula>
    </cfRule>
    <cfRule type="expression" dxfId="476" priority="697">
      <formula>IF(VLOOKUP($F108,PROFA,2,0)=5,1,0)</formula>
    </cfRule>
    <cfRule type="expression" dxfId="475" priority="698">
      <formula>IF(VLOOKUP($F108,PROFA,2,0)=6,1,0)</formula>
    </cfRule>
    <cfRule type="expression" dxfId="474" priority="699">
      <formula>IF(VLOOKUP($F108,PROFA,2,0)=7,1,0)</formula>
    </cfRule>
    <cfRule type="expression" dxfId="473" priority="700">
      <formula>IF(VLOOKUP($F108,PROFA,2,0)=8,1,0)</formula>
    </cfRule>
  </conditionalFormatting>
  <conditionalFormatting sqref="F109">
    <cfRule type="expression" dxfId="472" priority="685">
      <formula>IF(VLOOKUP($F109,PROFA,2,0)=1,1,0)</formula>
    </cfRule>
    <cfRule type="expression" dxfId="471" priority="686">
      <formula>IF(VLOOKUP($F109,PROFA,2,0)=2,1,0)</formula>
    </cfRule>
    <cfRule type="expression" dxfId="470" priority="687">
      <formula>IF(VLOOKUP($F109,PROFA,2,0)=3,1,0)</formula>
    </cfRule>
    <cfRule type="expression" dxfId="469" priority="688">
      <formula>IF(VLOOKUP($F109,PROFA,2,0)=4,1,0)</formula>
    </cfRule>
    <cfRule type="expression" dxfId="468" priority="689">
      <formula>IF(VLOOKUP($F109,PROFA,2,0)=5,1,0)</formula>
    </cfRule>
    <cfRule type="expression" dxfId="467" priority="690">
      <formula>IF(VLOOKUP($F109,PROFA,2,0)=6,1,0)</formula>
    </cfRule>
    <cfRule type="expression" dxfId="466" priority="691">
      <formula>IF(VLOOKUP($F109,PROFA,2,0)=7,1,0)</formula>
    </cfRule>
    <cfRule type="expression" dxfId="465" priority="692">
      <formula>IF(VLOOKUP($F109,PROFA,2,0)=8,1,0)</formula>
    </cfRule>
  </conditionalFormatting>
  <conditionalFormatting sqref="F110">
    <cfRule type="expression" dxfId="464" priority="677">
      <formula>IF(VLOOKUP($F110,PROFA,2,0)=1,1,0)</formula>
    </cfRule>
    <cfRule type="expression" dxfId="463" priority="678">
      <formula>IF(VLOOKUP($F110,PROFA,2,0)=2,1,0)</formula>
    </cfRule>
    <cfRule type="expression" dxfId="462" priority="679">
      <formula>IF(VLOOKUP($F110,PROFA,2,0)=3,1,0)</formula>
    </cfRule>
    <cfRule type="expression" dxfId="461" priority="680">
      <formula>IF(VLOOKUP($F110,PROFA,2,0)=4,1,0)</formula>
    </cfRule>
    <cfRule type="expression" dxfId="460" priority="681">
      <formula>IF(VLOOKUP($F110,PROFA,2,0)=5,1,0)</formula>
    </cfRule>
    <cfRule type="expression" dxfId="459" priority="682">
      <formula>IF(VLOOKUP($F110,PROFA,2,0)=6,1,0)</formula>
    </cfRule>
    <cfRule type="expression" dxfId="458" priority="683">
      <formula>IF(VLOOKUP($F110,PROFA,2,0)=7,1,0)</formula>
    </cfRule>
    <cfRule type="expression" dxfId="457" priority="684">
      <formula>IF(VLOOKUP($F110,PROFA,2,0)=8,1,0)</formula>
    </cfRule>
  </conditionalFormatting>
  <conditionalFormatting sqref="F111">
    <cfRule type="expression" dxfId="456" priority="669">
      <formula>IF(VLOOKUP($F111,PROFA,2,0)=1,1,0)</formula>
    </cfRule>
    <cfRule type="expression" dxfId="455" priority="670">
      <formula>IF(VLOOKUP($F111,PROFA,2,0)=2,1,0)</formula>
    </cfRule>
    <cfRule type="expression" dxfId="454" priority="671">
      <formula>IF(VLOOKUP($F111,PROFA,2,0)=3,1,0)</formula>
    </cfRule>
    <cfRule type="expression" dxfId="453" priority="672">
      <formula>IF(VLOOKUP($F111,PROFA,2,0)=4,1,0)</formula>
    </cfRule>
    <cfRule type="expression" dxfId="452" priority="673">
      <formula>IF(VLOOKUP($F111,PROFA,2,0)=5,1,0)</formula>
    </cfRule>
    <cfRule type="expression" dxfId="451" priority="674">
      <formula>IF(VLOOKUP($F111,PROFA,2,0)=6,1,0)</formula>
    </cfRule>
    <cfRule type="expression" dxfId="450" priority="675">
      <formula>IF(VLOOKUP($F111,PROFA,2,0)=7,1,0)</formula>
    </cfRule>
    <cfRule type="expression" dxfId="449" priority="676">
      <formula>IF(VLOOKUP($F111,PROFA,2,0)=8,1,0)</formula>
    </cfRule>
  </conditionalFormatting>
  <conditionalFormatting sqref="F113">
    <cfRule type="expression" dxfId="448" priority="661">
      <formula>IF(VLOOKUP($F113,PROFA,2,0)=1,1,0)</formula>
    </cfRule>
    <cfRule type="expression" dxfId="447" priority="662">
      <formula>IF(VLOOKUP($F113,PROFA,2,0)=2,1,0)</formula>
    </cfRule>
    <cfRule type="expression" dxfId="446" priority="663">
      <formula>IF(VLOOKUP($F113,PROFA,2,0)=3,1,0)</formula>
    </cfRule>
    <cfRule type="expression" dxfId="445" priority="664">
      <formula>IF(VLOOKUP($F113,PROFA,2,0)=4,1,0)</formula>
    </cfRule>
    <cfRule type="expression" dxfId="444" priority="665">
      <formula>IF(VLOOKUP($F113,PROFA,2,0)=5,1,0)</formula>
    </cfRule>
    <cfRule type="expression" dxfId="443" priority="666">
      <formula>IF(VLOOKUP($F113,PROFA,2,0)=6,1,0)</formula>
    </cfRule>
    <cfRule type="expression" dxfId="442" priority="667">
      <formula>IF(VLOOKUP($F113,PROFA,2,0)=7,1,0)</formula>
    </cfRule>
    <cfRule type="expression" dxfId="441" priority="668">
      <formula>IF(VLOOKUP($F113,PROFA,2,0)=8,1,0)</formula>
    </cfRule>
  </conditionalFormatting>
  <conditionalFormatting sqref="F120">
    <cfRule type="expression" dxfId="440" priority="637">
      <formula>IF(VLOOKUP($F120,PROFA,2,0)=1,1,0)</formula>
    </cfRule>
    <cfRule type="expression" dxfId="439" priority="638">
      <formula>IF(VLOOKUP($F120,PROFA,2,0)=2,1,0)</formula>
    </cfRule>
    <cfRule type="expression" dxfId="438" priority="639">
      <formula>IF(VLOOKUP($F120,PROFA,2,0)=3,1,0)</formula>
    </cfRule>
    <cfRule type="expression" dxfId="437" priority="640">
      <formula>IF(VLOOKUP($F120,PROFA,2,0)=4,1,0)</formula>
    </cfRule>
    <cfRule type="expression" dxfId="436" priority="641">
      <formula>IF(VLOOKUP($F120,PROFA,2,0)=5,1,0)</formula>
    </cfRule>
    <cfRule type="expression" dxfId="435" priority="642">
      <formula>IF(VLOOKUP($F120,PROFA,2,0)=6,1,0)</formula>
    </cfRule>
    <cfRule type="expression" dxfId="434" priority="643">
      <formula>IF(VLOOKUP($F120,PROFA,2,0)=7,1,0)</formula>
    </cfRule>
    <cfRule type="expression" dxfId="433" priority="644">
      <formula>IF(VLOOKUP($F120,PROFA,2,0)=8,1,0)</formula>
    </cfRule>
  </conditionalFormatting>
  <conditionalFormatting sqref="F121">
    <cfRule type="expression" dxfId="432" priority="629">
      <formula>IF(VLOOKUP($F121,PROFA,2,0)=1,1,0)</formula>
    </cfRule>
    <cfRule type="expression" dxfId="431" priority="630">
      <formula>IF(VLOOKUP($F121,PROFA,2,0)=2,1,0)</formula>
    </cfRule>
    <cfRule type="expression" dxfId="430" priority="631">
      <formula>IF(VLOOKUP($F121,PROFA,2,0)=3,1,0)</formula>
    </cfRule>
    <cfRule type="expression" dxfId="429" priority="632">
      <formula>IF(VLOOKUP($F121,PROFA,2,0)=4,1,0)</formula>
    </cfRule>
    <cfRule type="expression" dxfId="428" priority="633">
      <formula>IF(VLOOKUP($F121,PROFA,2,0)=5,1,0)</formula>
    </cfRule>
    <cfRule type="expression" dxfId="427" priority="634">
      <formula>IF(VLOOKUP($F121,PROFA,2,0)=6,1,0)</formula>
    </cfRule>
    <cfRule type="expression" dxfId="426" priority="635">
      <formula>IF(VLOOKUP($F121,PROFA,2,0)=7,1,0)</formula>
    </cfRule>
    <cfRule type="expression" dxfId="425" priority="636">
      <formula>IF(VLOOKUP($F121,PROFA,2,0)=8,1,0)</formula>
    </cfRule>
  </conditionalFormatting>
  <conditionalFormatting sqref="F122">
    <cfRule type="expression" dxfId="424" priority="621">
      <formula>IF(VLOOKUP($F122,PROFA,2,0)=1,1,0)</formula>
    </cfRule>
    <cfRule type="expression" dxfId="423" priority="622">
      <formula>IF(VLOOKUP($F122,PROFA,2,0)=2,1,0)</formula>
    </cfRule>
    <cfRule type="expression" dxfId="422" priority="623">
      <formula>IF(VLOOKUP($F122,PROFA,2,0)=3,1,0)</formula>
    </cfRule>
    <cfRule type="expression" dxfId="421" priority="624">
      <formula>IF(VLOOKUP($F122,PROFA,2,0)=4,1,0)</formula>
    </cfRule>
    <cfRule type="expression" dxfId="420" priority="625">
      <formula>IF(VLOOKUP($F122,PROFA,2,0)=5,1,0)</formula>
    </cfRule>
    <cfRule type="expression" dxfId="419" priority="626">
      <formula>IF(VLOOKUP($F122,PROFA,2,0)=6,1,0)</formula>
    </cfRule>
    <cfRule type="expression" dxfId="418" priority="627">
      <formula>IF(VLOOKUP($F122,PROFA,2,0)=7,1,0)</formula>
    </cfRule>
    <cfRule type="expression" dxfId="417" priority="628">
      <formula>IF(VLOOKUP($F122,PROFA,2,0)=8,1,0)</formula>
    </cfRule>
  </conditionalFormatting>
  <conditionalFormatting sqref="F124">
    <cfRule type="expression" dxfId="416" priority="613">
      <formula>IF(VLOOKUP($F124,PROFA,2,0)=1,1,0)</formula>
    </cfRule>
    <cfRule type="expression" dxfId="415" priority="614">
      <formula>IF(VLOOKUP($F124,PROFA,2,0)=2,1,0)</formula>
    </cfRule>
    <cfRule type="expression" dxfId="414" priority="615">
      <formula>IF(VLOOKUP($F124,PROFA,2,0)=3,1,0)</formula>
    </cfRule>
    <cfRule type="expression" dxfId="413" priority="616">
      <formula>IF(VLOOKUP($F124,PROFA,2,0)=4,1,0)</formula>
    </cfRule>
    <cfRule type="expression" dxfId="412" priority="617">
      <formula>IF(VLOOKUP($F124,PROFA,2,0)=5,1,0)</formula>
    </cfRule>
    <cfRule type="expression" dxfId="411" priority="618">
      <formula>IF(VLOOKUP($F124,PROFA,2,0)=6,1,0)</formula>
    </cfRule>
    <cfRule type="expression" dxfId="410" priority="619">
      <formula>IF(VLOOKUP($F124,PROFA,2,0)=7,1,0)</formula>
    </cfRule>
    <cfRule type="expression" dxfId="409" priority="620">
      <formula>IF(VLOOKUP($F124,PROFA,2,0)=8,1,0)</formula>
    </cfRule>
  </conditionalFormatting>
  <conditionalFormatting sqref="F131">
    <cfRule type="expression" dxfId="408" priority="605">
      <formula>IF(VLOOKUP($F131,PROFA,2,0)=1,1,0)</formula>
    </cfRule>
    <cfRule type="expression" dxfId="407" priority="606">
      <formula>IF(VLOOKUP($F131,PROFA,2,0)=2,1,0)</formula>
    </cfRule>
    <cfRule type="expression" dxfId="406" priority="607">
      <formula>IF(VLOOKUP($F131,PROFA,2,0)=3,1,0)</formula>
    </cfRule>
    <cfRule type="expression" dxfId="405" priority="608">
      <formula>IF(VLOOKUP($F131,PROFA,2,0)=4,1,0)</formula>
    </cfRule>
    <cfRule type="expression" dxfId="404" priority="609">
      <formula>IF(VLOOKUP($F131,PROFA,2,0)=5,1,0)</formula>
    </cfRule>
    <cfRule type="expression" dxfId="403" priority="610">
      <formula>IF(VLOOKUP($F131,PROFA,2,0)=6,1,0)</formula>
    </cfRule>
    <cfRule type="expression" dxfId="402" priority="611">
      <formula>IF(VLOOKUP($F131,PROFA,2,0)=7,1,0)</formula>
    </cfRule>
    <cfRule type="expression" dxfId="401" priority="612">
      <formula>IF(VLOOKUP($F131,PROFA,2,0)=8,1,0)</formula>
    </cfRule>
  </conditionalFormatting>
  <conditionalFormatting sqref="F132">
    <cfRule type="expression" dxfId="400" priority="597">
      <formula>IF(VLOOKUP($F132,PROFA,2,0)=1,1,0)</formula>
    </cfRule>
    <cfRule type="expression" dxfId="399" priority="598">
      <formula>IF(VLOOKUP($F132,PROFA,2,0)=2,1,0)</formula>
    </cfRule>
    <cfRule type="expression" dxfId="398" priority="599">
      <formula>IF(VLOOKUP($F132,PROFA,2,0)=3,1,0)</formula>
    </cfRule>
    <cfRule type="expression" dxfId="397" priority="600">
      <formula>IF(VLOOKUP($F132,PROFA,2,0)=4,1,0)</formula>
    </cfRule>
    <cfRule type="expression" dxfId="396" priority="601">
      <formula>IF(VLOOKUP($F132,PROFA,2,0)=5,1,0)</formula>
    </cfRule>
    <cfRule type="expression" dxfId="395" priority="602">
      <formula>IF(VLOOKUP($F132,PROFA,2,0)=6,1,0)</formula>
    </cfRule>
    <cfRule type="expression" dxfId="394" priority="603">
      <formula>IF(VLOOKUP($F132,PROFA,2,0)=7,1,0)</formula>
    </cfRule>
    <cfRule type="expression" dxfId="393" priority="604">
      <formula>IF(VLOOKUP($F132,PROFA,2,0)=8,1,0)</formula>
    </cfRule>
  </conditionalFormatting>
  <conditionalFormatting sqref="F134">
    <cfRule type="expression" dxfId="392" priority="589">
      <formula>IF(VLOOKUP($F134,PROFA,2,0)=1,1,0)</formula>
    </cfRule>
    <cfRule type="expression" dxfId="391" priority="590">
      <formula>IF(VLOOKUP($F134,PROFA,2,0)=2,1,0)</formula>
    </cfRule>
    <cfRule type="expression" dxfId="390" priority="591">
      <formula>IF(VLOOKUP($F134,PROFA,2,0)=3,1,0)</formula>
    </cfRule>
    <cfRule type="expression" dxfId="389" priority="592">
      <formula>IF(VLOOKUP($F134,PROFA,2,0)=4,1,0)</formula>
    </cfRule>
    <cfRule type="expression" dxfId="388" priority="593">
      <formula>IF(VLOOKUP($F134,PROFA,2,0)=5,1,0)</formula>
    </cfRule>
    <cfRule type="expression" dxfId="387" priority="594">
      <formula>IF(VLOOKUP($F134,PROFA,2,0)=6,1,0)</formula>
    </cfRule>
    <cfRule type="expression" dxfId="386" priority="595">
      <formula>IF(VLOOKUP($F134,PROFA,2,0)=7,1,0)</formula>
    </cfRule>
    <cfRule type="expression" dxfId="385" priority="596">
      <formula>IF(VLOOKUP($F134,PROFA,2,0)=8,1,0)</formula>
    </cfRule>
  </conditionalFormatting>
  <conditionalFormatting sqref="F137">
    <cfRule type="expression" dxfId="384" priority="573">
      <formula>IF(VLOOKUP($F137,PROFA,2,0)=1,1,0)</formula>
    </cfRule>
    <cfRule type="expression" dxfId="383" priority="574">
      <formula>IF(VLOOKUP($F137,PROFA,2,0)=2,1,0)</formula>
    </cfRule>
    <cfRule type="expression" dxfId="382" priority="575">
      <formula>IF(VLOOKUP($F137,PROFA,2,0)=3,1,0)</formula>
    </cfRule>
    <cfRule type="expression" dxfId="381" priority="576">
      <formula>IF(VLOOKUP($F137,PROFA,2,0)=4,1,0)</formula>
    </cfRule>
    <cfRule type="expression" dxfId="380" priority="577">
      <formula>IF(VLOOKUP($F137,PROFA,2,0)=5,1,0)</formula>
    </cfRule>
    <cfRule type="expression" dxfId="379" priority="578">
      <formula>IF(VLOOKUP($F137,PROFA,2,0)=6,1,0)</formula>
    </cfRule>
    <cfRule type="expression" dxfId="378" priority="579">
      <formula>IF(VLOOKUP($F137,PROFA,2,0)=7,1,0)</formula>
    </cfRule>
    <cfRule type="expression" dxfId="377" priority="580">
      <formula>IF(VLOOKUP($F137,PROFA,2,0)=8,1,0)</formula>
    </cfRule>
  </conditionalFormatting>
  <conditionalFormatting sqref="F140">
    <cfRule type="expression" dxfId="376" priority="565">
      <formula>IF(VLOOKUP($F140,PROFA,2,0)=1,1,0)</formula>
    </cfRule>
    <cfRule type="expression" dxfId="375" priority="566">
      <formula>IF(VLOOKUP($F140,PROFA,2,0)=2,1,0)</formula>
    </cfRule>
    <cfRule type="expression" dxfId="374" priority="567">
      <formula>IF(VLOOKUP($F140,PROFA,2,0)=3,1,0)</formula>
    </cfRule>
    <cfRule type="expression" dxfId="373" priority="568">
      <formula>IF(VLOOKUP($F140,PROFA,2,0)=4,1,0)</formula>
    </cfRule>
    <cfRule type="expression" dxfId="372" priority="569">
      <formula>IF(VLOOKUP($F140,PROFA,2,0)=5,1,0)</formula>
    </cfRule>
    <cfRule type="expression" dxfId="371" priority="570">
      <formula>IF(VLOOKUP($F140,PROFA,2,0)=6,1,0)</formula>
    </cfRule>
    <cfRule type="expression" dxfId="370" priority="571">
      <formula>IF(VLOOKUP($F140,PROFA,2,0)=7,1,0)</formula>
    </cfRule>
    <cfRule type="expression" dxfId="369" priority="572">
      <formula>IF(VLOOKUP($F140,PROFA,2,0)=8,1,0)</formula>
    </cfRule>
  </conditionalFormatting>
  <conditionalFormatting sqref="F141">
    <cfRule type="expression" dxfId="368" priority="557">
      <formula>IF(VLOOKUP($F141,PROFA,2,0)=1,1,0)</formula>
    </cfRule>
    <cfRule type="expression" dxfId="367" priority="558">
      <formula>IF(VLOOKUP($F141,PROFA,2,0)=2,1,0)</formula>
    </cfRule>
    <cfRule type="expression" dxfId="366" priority="559">
      <formula>IF(VLOOKUP($F141,PROFA,2,0)=3,1,0)</formula>
    </cfRule>
    <cfRule type="expression" dxfId="365" priority="560">
      <formula>IF(VLOOKUP($F141,PROFA,2,0)=4,1,0)</formula>
    </cfRule>
    <cfRule type="expression" dxfId="364" priority="561">
      <formula>IF(VLOOKUP($F141,PROFA,2,0)=5,1,0)</formula>
    </cfRule>
    <cfRule type="expression" dxfId="363" priority="562">
      <formula>IF(VLOOKUP($F141,PROFA,2,0)=6,1,0)</formula>
    </cfRule>
    <cfRule type="expression" dxfId="362" priority="563">
      <formula>IF(VLOOKUP($F141,PROFA,2,0)=7,1,0)</formula>
    </cfRule>
    <cfRule type="expression" dxfId="361" priority="564">
      <formula>IF(VLOOKUP($F141,PROFA,2,0)=8,1,0)</formula>
    </cfRule>
  </conditionalFormatting>
  <conditionalFormatting sqref="F142">
    <cfRule type="expression" dxfId="360" priority="549">
      <formula>IF(VLOOKUP($F142,PROFA,2,0)=1,1,0)</formula>
    </cfRule>
    <cfRule type="expression" dxfId="359" priority="550">
      <formula>IF(VLOOKUP($F142,PROFA,2,0)=2,1,0)</formula>
    </cfRule>
    <cfRule type="expression" dxfId="358" priority="551">
      <formula>IF(VLOOKUP($F142,PROFA,2,0)=3,1,0)</formula>
    </cfRule>
    <cfRule type="expression" dxfId="357" priority="552">
      <formula>IF(VLOOKUP($F142,PROFA,2,0)=4,1,0)</formula>
    </cfRule>
    <cfRule type="expression" dxfId="356" priority="553">
      <formula>IF(VLOOKUP($F142,PROFA,2,0)=5,1,0)</formula>
    </cfRule>
    <cfRule type="expression" dxfId="355" priority="554">
      <formula>IF(VLOOKUP($F142,PROFA,2,0)=6,1,0)</formula>
    </cfRule>
    <cfRule type="expression" dxfId="354" priority="555">
      <formula>IF(VLOOKUP($F142,PROFA,2,0)=7,1,0)</formula>
    </cfRule>
    <cfRule type="expression" dxfId="353" priority="556">
      <formula>IF(VLOOKUP($F142,PROFA,2,0)=8,1,0)</formula>
    </cfRule>
  </conditionalFormatting>
  <conditionalFormatting sqref="F145">
    <cfRule type="expression" dxfId="352" priority="541">
      <formula>IF(VLOOKUP($F145,PROFA,2,0)=1,1,0)</formula>
    </cfRule>
    <cfRule type="expression" dxfId="351" priority="542">
      <formula>IF(VLOOKUP($F145,PROFA,2,0)=2,1,0)</formula>
    </cfRule>
    <cfRule type="expression" dxfId="350" priority="543">
      <formula>IF(VLOOKUP($F145,PROFA,2,0)=3,1,0)</formula>
    </cfRule>
    <cfRule type="expression" dxfId="349" priority="544">
      <formula>IF(VLOOKUP($F145,PROFA,2,0)=4,1,0)</formula>
    </cfRule>
    <cfRule type="expression" dxfId="348" priority="545">
      <formula>IF(VLOOKUP($F145,PROFA,2,0)=5,1,0)</formula>
    </cfRule>
    <cfRule type="expression" dxfId="347" priority="546">
      <formula>IF(VLOOKUP($F145,PROFA,2,0)=6,1,0)</formula>
    </cfRule>
    <cfRule type="expression" dxfId="346" priority="547">
      <formula>IF(VLOOKUP($F145,PROFA,2,0)=7,1,0)</formula>
    </cfRule>
    <cfRule type="expression" dxfId="345" priority="548">
      <formula>IF(VLOOKUP($F145,PROFA,2,0)=8,1,0)</formula>
    </cfRule>
  </conditionalFormatting>
  <conditionalFormatting sqref="F147">
    <cfRule type="expression" dxfId="344" priority="533">
      <formula>IF(VLOOKUP($F147,PROFA,2,0)=1,1,0)</formula>
    </cfRule>
    <cfRule type="expression" dxfId="343" priority="534">
      <formula>IF(VLOOKUP($F147,PROFA,2,0)=2,1,0)</formula>
    </cfRule>
    <cfRule type="expression" dxfId="342" priority="535">
      <formula>IF(VLOOKUP($F147,PROFA,2,0)=3,1,0)</formula>
    </cfRule>
    <cfRule type="expression" dxfId="341" priority="536">
      <formula>IF(VLOOKUP($F147,PROFA,2,0)=4,1,0)</formula>
    </cfRule>
    <cfRule type="expression" dxfId="340" priority="537">
      <formula>IF(VLOOKUP($F147,PROFA,2,0)=5,1,0)</formula>
    </cfRule>
    <cfRule type="expression" dxfId="339" priority="538">
      <formula>IF(VLOOKUP($F147,PROFA,2,0)=6,1,0)</formula>
    </cfRule>
    <cfRule type="expression" dxfId="338" priority="539">
      <formula>IF(VLOOKUP($F147,PROFA,2,0)=7,1,0)</formula>
    </cfRule>
    <cfRule type="expression" dxfId="337" priority="540">
      <formula>IF(VLOOKUP($F147,PROFA,2,0)=8,1,0)</formula>
    </cfRule>
  </conditionalFormatting>
  <conditionalFormatting sqref="F148">
    <cfRule type="expression" dxfId="336" priority="525">
      <formula>IF(VLOOKUP($F148,PROFA,2,0)=1,1,0)</formula>
    </cfRule>
    <cfRule type="expression" dxfId="335" priority="526">
      <formula>IF(VLOOKUP($F148,PROFA,2,0)=2,1,0)</formula>
    </cfRule>
    <cfRule type="expression" dxfId="334" priority="527">
      <formula>IF(VLOOKUP($F148,PROFA,2,0)=3,1,0)</formula>
    </cfRule>
    <cfRule type="expression" dxfId="333" priority="528">
      <formula>IF(VLOOKUP($F148,PROFA,2,0)=4,1,0)</formula>
    </cfRule>
    <cfRule type="expression" dxfId="332" priority="529">
      <formula>IF(VLOOKUP($F148,PROFA,2,0)=5,1,0)</formula>
    </cfRule>
    <cfRule type="expression" dxfId="331" priority="530">
      <formula>IF(VLOOKUP($F148,PROFA,2,0)=6,1,0)</formula>
    </cfRule>
    <cfRule type="expression" dxfId="330" priority="531">
      <formula>IF(VLOOKUP($F148,PROFA,2,0)=7,1,0)</formula>
    </cfRule>
    <cfRule type="expression" dxfId="329" priority="532">
      <formula>IF(VLOOKUP($F148,PROFA,2,0)=8,1,0)</formula>
    </cfRule>
  </conditionalFormatting>
  <conditionalFormatting sqref="F150">
    <cfRule type="expression" dxfId="328" priority="517">
      <formula>IF(VLOOKUP($F150,PROFA,2,0)=1,1,0)</formula>
    </cfRule>
    <cfRule type="expression" dxfId="327" priority="518">
      <formula>IF(VLOOKUP($F150,PROFA,2,0)=2,1,0)</formula>
    </cfRule>
    <cfRule type="expression" dxfId="326" priority="519">
      <formula>IF(VLOOKUP($F150,PROFA,2,0)=3,1,0)</formula>
    </cfRule>
    <cfRule type="expression" dxfId="325" priority="520">
      <formula>IF(VLOOKUP($F150,PROFA,2,0)=4,1,0)</formula>
    </cfRule>
    <cfRule type="expression" dxfId="324" priority="521">
      <formula>IF(VLOOKUP($F150,PROFA,2,0)=5,1,0)</formula>
    </cfRule>
    <cfRule type="expression" dxfId="323" priority="522">
      <formula>IF(VLOOKUP($F150,PROFA,2,0)=6,1,0)</formula>
    </cfRule>
    <cfRule type="expression" dxfId="322" priority="523">
      <formula>IF(VLOOKUP($F150,PROFA,2,0)=7,1,0)</formula>
    </cfRule>
    <cfRule type="expression" dxfId="321" priority="524">
      <formula>IF(VLOOKUP($F150,PROFA,2,0)=8,1,0)</formula>
    </cfRule>
  </conditionalFormatting>
  <conditionalFormatting sqref="F156">
    <cfRule type="expression" dxfId="320" priority="493">
      <formula>IF(VLOOKUP($F156,PROFA,2,0)=1,1,0)</formula>
    </cfRule>
    <cfRule type="expression" dxfId="319" priority="494">
      <formula>IF(VLOOKUP($F156,PROFA,2,0)=2,1,0)</formula>
    </cfRule>
    <cfRule type="expression" dxfId="318" priority="495">
      <formula>IF(VLOOKUP($F156,PROFA,2,0)=3,1,0)</formula>
    </cfRule>
    <cfRule type="expression" dxfId="317" priority="496">
      <formula>IF(VLOOKUP($F156,PROFA,2,0)=4,1,0)</formula>
    </cfRule>
    <cfRule type="expression" dxfId="316" priority="497">
      <formula>IF(VLOOKUP($F156,PROFA,2,0)=5,1,0)</formula>
    </cfRule>
    <cfRule type="expression" dxfId="315" priority="498">
      <formula>IF(VLOOKUP($F156,PROFA,2,0)=6,1,0)</formula>
    </cfRule>
    <cfRule type="expression" dxfId="314" priority="499">
      <formula>IF(VLOOKUP($F156,PROFA,2,0)=7,1,0)</formula>
    </cfRule>
    <cfRule type="expression" dxfId="313" priority="500">
      <formula>IF(VLOOKUP($F156,PROFA,2,0)=8,1,0)</formula>
    </cfRule>
  </conditionalFormatting>
  <conditionalFormatting sqref="F158">
    <cfRule type="expression" dxfId="312" priority="485">
      <formula>IF(VLOOKUP($F158,PROFA,2,0)=1,1,0)</formula>
    </cfRule>
    <cfRule type="expression" dxfId="311" priority="486">
      <formula>IF(VLOOKUP($F158,PROFA,2,0)=2,1,0)</formula>
    </cfRule>
    <cfRule type="expression" dxfId="310" priority="487">
      <formula>IF(VLOOKUP($F158,PROFA,2,0)=3,1,0)</formula>
    </cfRule>
    <cfRule type="expression" dxfId="309" priority="488">
      <formula>IF(VLOOKUP($F158,PROFA,2,0)=4,1,0)</formula>
    </cfRule>
    <cfRule type="expression" dxfId="308" priority="489">
      <formula>IF(VLOOKUP($F158,PROFA,2,0)=5,1,0)</formula>
    </cfRule>
    <cfRule type="expression" dxfId="307" priority="490">
      <formula>IF(VLOOKUP($F158,PROFA,2,0)=6,1,0)</formula>
    </cfRule>
    <cfRule type="expression" dxfId="306" priority="491">
      <formula>IF(VLOOKUP($F158,PROFA,2,0)=7,1,0)</formula>
    </cfRule>
    <cfRule type="expression" dxfId="305" priority="492">
      <formula>IF(VLOOKUP($F158,PROFA,2,0)=8,1,0)</formula>
    </cfRule>
  </conditionalFormatting>
  <conditionalFormatting sqref="F160">
    <cfRule type="expression" dxfId="304" priority="477">
      <formula>IF(VLOOKUP($F160,PROFA,2,0)=1,1,0)</formula>
    </cfRule>
    <cfRule type="expression" dxfId="303" priority="478">
      <formula>IF(VLOOKUP($F160,PROFA,2,0)=2,1,0)</formula>
    </cfRule>
    <cfRule type="expression" dxfId="302" priority="479">
      <formula>IF(VLOOKUP($F160,PROFA,2,0)=3,1,0)</formula>
    </cfRule>
    <cfRule type="expression" dxfId="301" priority="480">
      <formula>IF(VLOOKUP($F160,PROFA,2,0)=4,1,0)</formula>
    </cfRule>
    <cfRule type="expression" dxfId="300" priority="481">
      <formula>IF(VLOOKUP($F160,PROFA,2,0)=5,1,0)</formula>
    </cfRule>
    <cfRule type="expression" dxfId="299" priority="482">
      <formula>IF(VLOOKUP($F160,PROFA,2,0)=6,1,0)</formula>
    </cfRule>
    <cfRule type="expression" dxfId="298" priority="483">
      <formula>IF(VLOOKUP($F160,PROFA,2,0)=7,1,0)</formula>
    </cfRule>
    <cfRule type="expression" dxfId="297" priority="484">
      <formula>IF(VLOOKUP($F160,PROFA,2,0)=8,1,0)</formula>
    </cfRule>
  </conditionalFormatting>
  <conditionalFormatting sqref="F161">
    <cfRule type="expression" dxfId="296" priority="469">
      <formula>IF(VLOOKUP($F161,PROFA,2,0)=1,1,0)</formula>
    </cfRule>
    <cfRule type="expression" dxfId="295" priority="470">
      <formula>IF(VLOOKUP($F161,PROFA,2,0)=2,1,0)</formula>
    </cfRule>
    <cfRule type="expression" dxfId="294" priority="471">
      <formula>IF(VLOOKUP($F161,PROFA,2,0)=3,1,0)</formula>
    </cfRule>
    <cfRule type="expression" dxfId="293" priority="472">
      <formula>IF(VLOOKUP($F161,PROFA,2,0)=4,1,0)</formula>
    </cfRule>
    <cfRule type="expression" dxfId="292" priority="473">
      <formula>IF(VLOOKUP($F161,PROFA,2,0)=5,1,0)</formula>
    </cfRule>
    <cfRule type="expression" dxfId="291" priority="474">
      <formula>IF(VLOOKUP($F161,PROFA,2,0)=6,1,0)</formula>
    </cfRule>
    <cfRule type="expression" dxfId="290" priority="475">
      <formula>IF(VLOOKUP($F161,PROFA,2,0)=7,1,0)</formula>
    </cfRule>
    <cfRule type="expression" dxfId="289" priority="476">
      <formula>IF(VLOOKUP($F161,PROFA,2,0)=8,1,0)</formula>
    </cfRule>
  </conditionalFormatting>
  <conditionalFormatting sqref="F164">
    <cfRule type="expression" dxfId="288" priority="461">
      <formula>IF(VLOOKUP($F164,PROFA,2,0)=1,1,0)</formula>
    </cfRule>
    <cfRule type="expression" dxfId="287" priority="462">
      <formula>IF(VLOOKUP($F164,PROFA,2,0)=2,1,0)</formula>
    </cfRule>
    <cfRule type="expression" dxfId="286" priority="463">
      <formula>IF(VLOOKUP($F164,PROFA,2,0)=3,1,0)</formula>
    </cfRule>
    <cfRule type="expression" dxfId="285" priority="464">
      <formula>IF(VLOOKUP($F164,PROFA,2,0)=4,1,0)</formula>
    </cfRule>
    <cfRule type="expression" dxfId="284" priority="465">
      <formula>IF(VLOOKUP($F164,PROFA,2,0)=5,1,0)</formula>
    </cfRule>
    <cfRule type="expression" dxfId="283" priority="466">
      <formula>IF(VLOOKUP($F164,PROFA,2,0)=6,1,0)</formula>
    </cfRule>
    <cfRule type="expression" dxfId="282" priority="467">
      <formula>IF(VLOOKUP($F164,PROFA,2,0)=7,1,0)</formula>
    </cfRule>
    <cfRule type="expression" dxfId="281" priority="468">
      <formula>IF(VLOOKUP($F164,PROFA,2,0)=8,1,0)</formula>
    </cfRule>
  </conditionalFormatting>
  <conditionalFormatting sqref="F167">
    <cfRule type="expression" dxfId="280" priority="453">
      <formula>IF(VLOOKUP($F167,PROFA,2,0)=1,1,0)</formula>
    </cfRule>
    <cfRule type="expression" dxfId="279" priority="454">
      <formula>IF(VLOOKUP($F167,PROFA,2,0)=2,1,0)</formula>
    </cfRule>
    <cfRule type="expression" dxfId="278" priority="455">
      <formula>IF(VLOOKUP($F167,PROFA,2,0)=3,1,0)</formula>
    </cfRule>
    <cfRule type="expression" dxfId="277" priority="456">
      <formula>IF(VLOOKUP($F167,PROFA,2,0)=4,1,0)</formula>
    </cfRule>
    <cfRule type="expression" dxfId="276" priority="457">
      <formula>IF(VLOOKUP($F167,PROFA,2,0)=5,1,0)</formula>
    </cfRule>
    <cfRule type="expression" dxfId="275" priority="458">
      <formula>IF(VLOOKUP($F167,PROFA,2,0)=6,1,0)</formula>
    </cfRule>
    <cfRule type="expression" dxfId="274" priority="459">
      <formula>IF(VLOOKUP($F167,PROFA,2,0)=7,1,0)</formula>
    </cfRule>
    <cfRule type="expression" dxfId="273" priority="460">
      <formula>IF(VLOOKUP($F167,PROFA,2,0)=8,1,0)</formula>
    </cfRule>
  </conditionalFormatting>
  <conditionalFormatting sqref="F168">
    <cfRule type="expression" dxfId="272" priority="437">
      <formula>IF(VLOOKUP($F168,PROFA,2,0)=1,1,0)</formula>
    </cfRule>
    <cfRule type="expression" dxfId="271" priority="438">
      <formula>IF(VLOOKUP($F168,PROFA,2,0)=2,1,0)</formula>
    </cfRule>
    <cfRule type="expression" dxfId="270" priority="439">
      <formula>IF(VLOOKUP($F168,PROFA,2,0)=3,1,0)</formula>
    </cfRule>
    <cfRule type="expression" dxfId="269" priority="440">
      <formula>IF(VLOOKUP($F168,PROFA,2,0)=4,1,0)</formula>
    </cfRule>
    <cfRule type="expression" dxfId="268" priority="441">
      <formula>IF(VLOOKUP($F168,PROFA,2,0)=5,1,0)</formula>
    </cfRule>
    <cfRule type="expression" dxfId="267" priority="442">
      <formula>IF(VLOOKUP($F168,PROFA,2,0)=6,1,0)</formula>
    </cfRule>
    <cfRule type="expression" dxfId="266" priority="443">
      <formula>IF(VLOOKUP($F168,PROFA,2,0)=7,1,0)</formula>
    </cfRule>
    <cfRule type="expression" dxfId="265" priority="444">
      <formula>IF(VLOOKUP($F168,PROFA,2,0)=8,1,0)</formula>
    </cfRule>
  </conditionalFormatting>
  <conditionalFormatting sqref="F169">
    <cfRule type="expression" dxfId="264" priority="429">
      <formula>IF(VLOOKUP($F169,PROFA,2,0)=1,1,0)</formula>
    </cfRule>
    <cfRule type="expression" dxfId="263" priority="430">
      <formula>IF(VLOOKUP($F169,PROFA,2,0)=2,1,0)</formula>
    </cfRule>
    <cfRule type="expression" dxfId="262" priority="431">
      <formula>IF(VLOOKUP($F169,PROFA,2,0)=3,1,0)</formula>
    </cfRule>
    <cfRule type="expression" dxfId="261" priority="432">
      <formula>IF(VLOOKUP($F169,PROFA,2,0)=4,1,0)</formula>
    </cfRule>
    <cfRule type="expression" dxfId="260" priority="433">
      <formula>IF(VLOOKUP($F169,PROFA,2,0)=5,1,0)</formula>
    </cfRule>
    <cfRule type="expression" dxfId="259" priority="434">
      <formula>IF(VLOOKUP($F169,PROFA,2,0)=6,1,0)</formula>
    </cfRule>
    <cfRule type="expression" dxfId="258" priority="435">
      <formula>IF(VLOOKUP($F169,PROFA,2,0)=7,1,0)</formula>
    </cfRule>
    <cfRule type="expression" dxfId="257" priority="436">
      <formula>IF(VLOOKUP($F169,PROFA,2,0)=8,1,0)</formula>
    </cfRule>
  </conditionalFormatting>
  <conditionalFormatting sqref="F172">
    <cfRule type="expression" dxfId="256" priority="421">
      <formula>IF(VLOOKUP($F172,PROFA,2,0)=1,1,0)</formula>
    </cfRule>
    <cfRule type="expression" dxfId="255" priority="422">
      <formula>IF(VLOOKUP($F172,PROFA,2,0)=2,1,0)</formula>
    </cfRule>
    <cfRule type="expression" dxfId="254" priority="423">
      <formula>IF(VLOOKUP($F172,PROFA,2,0)=3,1,0)</formula>
    </cfRule>
    <cfRule type="expression" dxfId="253" priority="424">
      <formula>IF(VLOOKUP($F172,PROFA,2,0)=4,1,0)</formula>
    </cfRule>
    <cfRule type="expression" dxfId="252" priority="425">
      <formula>IF(VLOOKUP($F172,PROFA,2,0)=5,1,0)</formula>
    </cfRule>
    <cfRule type="expression" dxfId="251" priority="426">
      <formula>IF(VLOOKUP($F172,PROFA,2,0)=6,1,0)</formula>
    </cfRule>
    <cfRule type="expression" dxfId="250" priority="427">
      <formula>IF(VLOOKUP($F172,PROFA,2,0)=7,1,0)</formula>
    </cfRule>
    <cfRule type="expression" dxfId="249" priority="428">
      <formula>IF(VLOOKUP($F172,PROFA,2,0)=8,1,0)</formula>
    </cfRule>
  </conditionalFormatting>
  <conditionalFormatting sqref="F173">
    <cfRule type="expression" dxfId="248" priority="413">
      <formula>IF(VLOOKUP($F173,PROFA,2,0)=1,1,0)</formula>
    </cfRule>
    <cfRule type="expression" dxfId="247" priority="414">
      <formula>IF(VLOOKUP($F173,PROFA,2,0)=2,1,0)</formula>
    </cfRule>
    <cfRule type="expression" dxfId="246" priority="415">
      <formula>IF(VLOOKUP($F173,PROFA,2,0)=3,1,0)</formula>
    </cfRule>
    <cfRule type="expression" dxfId="245" priority="416">
      <formula>IF(VLOOKUP($F173,PROFA,2,0)=4,1,0)</formula>
    </cfRule>
    <cfRule type="expression" dxfId="244" priority="417">
      <formula>IF(VLOOKUP($F173,PROFA,2,0)=5,1,0)</formula>
    </cfRule>
    <cfRule type="expression" dxfId="243" priority="418">
      <formula>IF(VLOOKUP($F173,PROFA,2,0)=6,1,0)</formula>
    </cfRule>
    <cfRule type="expression" dxfId="242" priority="419">
      <formula>IF(VLOOKUP($F173,PROFA,2,0)=7,1,0)</formula>
    </cfRule>
    <cfRule type="expression" dxfId="241" priority="420">
      <formula>IF(VLOOKUP($F173,PROFA,2,0)=8,1,0)</formula>
    </cfRule>
  </conditionalFormatting>
  <conditionalFormatting sqref="F20">
    <cfRule type="expression" dxfId="240" priority="404">
      <formula>IF(VLOOKUP($F20,PROFA,2,0)=1,1,0)</formula>
    </cfRule>
    <cfRule type="expression" dxfId="239" priority="405">
      <formula>IF(VLOOKUP($F20,PROFA,2,0)=2,1,0)</formula>
    </cfRule>
    <cfRule type="expression" dxfId="238" priority="406">
      <formula>IF(VLOOKUP($F20,PROFA,2,0)=3,1,0)</formula>
    </cfRule>
    <cfRule type="expression" dxfId="237" priority="407">
      <formula>IF(VLOOKUP($F20,PROFA,2,0)=4,1,0)</formula>
    </cfRule>
    <cfRule type="expression" dxfId="236" priority="408">
      <formula>IF(VLOOKUP($F20,PROFA,2,0)=5,1,0)</formula>
    </cfRule>
    <cfRule type="expression" dxfId="235" priority="409">
      <formula>IF(VLOOKUP($F20,PROFA,2,0)=6,1,0)</formula>
    </cfRule>
    <cfRule type="expression" dxfId="234" priority="410">
      <formula>IF(VLOOKUP($F20,PROFA,2,0)=7,1,0)</formula>
    </cfRule>
    <cfRule type="expression" dxfId="233" priority="411">
      <formula>IF(VLOOKUP($F20,PROFA,2,0)=8,1,0)</formula>
    </cfRule>
    <cfRule type="expression" dxfId="232" priority="412">
      <formula>IF(VLOOKUP($F20,PROFA,2,0)=9,1,0)</formula>
    </cfRule>
  </conditionalFormatting>
  <conditionalFormatting sqref="F22">
    <cfRule type="expression" dxfId="231" priority="395">
      <formula>IF(VLOOKUP($F22,PROFA,2,0)=1,1,0)</formula>
    </cfRule>
    <cfRule type="expression" dxfId="230" priority="396">
      <formula>IF(VLOOKUP($F22,PROFA,2,0)=2,1,0)</formula>
    </cfRule>
    <cfRule type="expression" dxfId="229" priority="397">
      <formula>IF(VLOOKUP($F22,PROFA,2,0)=3,1,0)</formula>
    </cfRule>
    <cfRule type="expression" dxfId="228" priority="398">
      <formula>IF(VLOOKUP($F22,PROFA,2,0)=4,1,0)</formula>
    </cfRule>
    <cfRule type="expression" dxfId="227" priority="399">
      <formula>IF(VLOOKUP($F22,PROFA,2,0)=5,1,0)</formula>
    </cfRule>
    <cfRule type="expression" dxfId="226" priority="400">
      <formula>IF(VLOOKUP($F22,PROFA,2,0)=6,1,0)</formula>
    </cfRule>
    <cfRule type="expression" dxfId="225" priority="401">
      <formula>IF(VLOOKUP($F22,PROFA,2,0)=7,1,0)</formula>
    </cfRule>
    <cfRule type="expression" dxfId="224" priority="402">
      <formula>IF(VLOOKUP($F22,PROFA,2,0)=8,1,0)</formula>
    </cfRule>
    <cfRule type="expression" dxfId="223" priority="403">
      <formula>IF(VLOOKUP($F22,PROFA,2,0)=9,1,0)</formula>
    </cfRule>
  </conditionalFormatting>
  <conditionalFormatting sqref="F24">
    <cfRule type="expression" dxfId="222" priority="386">
      <formula>IF(VLOOKUP($F24,PROFA,2,0)=1,1,0)</formula>
    </cfRule>
    <cfRule type="expression" dxfId="221" priority="387">
      <formula>IF(VLOOKUP($F24,PROFA,2,0)=2,1,0)</formula>
    </cfRule>
    <cfRule type="expression" dxfId="220" priority="388">
      <formula>IF(VLOOKUP($F24,PROFA,2,0)=3,1,0)</formula>
    </cfRule>
    <cfRule type="expression" dxfId="219" priority="389">
      <formula>IF(VLOOKUP($F24,PROFA,2,0)=4,1,0)</formula>
    </cfRule>
    <cfRule type="expression" dxfId="218" priority="390">
      <formula>IF(VLOOKUP($F24,PROFA,2,0)=5,1,0)</formula>
    </cfRule>
    <cfRule type="expression" dxfId="217" priority="391">
      <formula>IF(VLOOKUP($F24,PROFA,2,0)=6,1,0)</formula>
    </cfRule>
    <cfRule type="expression" dxfId="216" priority="392">
      <formula>IF(VLOOKUP($F24,PROFA,2,0)=7,1,0)</formula>
    </cfRule>
    <cfRule type="expression" dxfId="215" priority="393">
      <formula>IF(VLOOKUP($F24,PROFA,2,0)=8,1,0)</formula>
    </cfRule>
    <cfRule type="expression" dxfId="214" priority="394">
      <formula>IF(VLOOKUP($F24,PROFA,2,0)=9,1,0)</formula>
    </cfRule>
  </conditionalFormatting>
  <conditionalFormatting sqref="F27">
    <cfRule type="expression" dxfId="213" priority="377">
      <formula>IF(VLOOKUP($F27,PROFA,2,0)=1,1,0)</formula>
    </cfRule>
    <cfRule type="expression" dxfId="212" priority="378">
      <formula>IF(VLOOKUP($F27,PROFA,2,0)=2,1,0)</formula>
    </cfRule>
    <cfRule type="expression" dxfId="211" priority="379">
      <formula>IF(VLOOKUP($F27,PROFA,2,0)=3,1,0)</formula>
    </cfRule>
    <cfRule type="expression" dxfId="210" priority="380">
      <formula>IF(VLOOKUP($F27,PROFA,2,0)=4,1,0)</formula>
    </cfRule>
    <cfRule type="expression" dxfId="209" priority="381">
      <formula>IF(VLOOKUP($F27,PROFA,2,0)=5,1,0)</formula>
    </cfRule>
    <cfRule type="expression" dxfId="208" priority="382">
      <formula>IF(VLOOKUP($F27,PROFA,2,0)=6,1,0)</formula>
    </cfRule>
    <cfRule type="expression" dxfId="207" priority="383">
      <formula>IF(VLOOKUP($F27,PROFA,2,0)=7,1,0)</formula>
    </cfRule>
    <cfRule type="expression" dxfId="206" priority="384">
      <formula>IF(VLOOKUP($F27,PROFA,2,0)=8,1,0)</formula>
    </cfRule>
    <cfRule type="expression" dxfId="205" priority="385">
      <formula>IF(VLOOKUP($F27,PROFA,2,0)=9,1,0)</formula>
    </cfRule>
  </conditionalFormatting>
  <conditionalFormatting sqref="F34">
    <cfRule type="expression" dxfId="204" priority="368">
      <formula>IF(VLOOKUP($F34,PROFA,2,0)=1,1,0)</formula>
    </cfRule>
    <cfRule type="expression" dxfId="203" priority="369">
      <formula>IF(VLOOKUP($F34,PROFA,2,0)=2,1,0)</formula>
    </cfRule>
    <cfRule type="expression" dxfId="202" priority="370">
      <formula>IF(VLOOKUP($F34,PROFA,2,0)=3,1,0)</formula>
    </cfRule>
    <cfRule type="expression" dxfId="201" priority="371">
      <formula>IF(VLOOKUP($F34,PROFA,2,0)=4,1,0)</formula>
    </cfRule>
    <cfRule type="expression" dxfId="200" priority="372">
      <formula>IF(VLOOKUP($F34,PROFA,2,0)=5,1,0)</formula>
    </cfRule>
    <cfRule type="expression" dxfId="199" priority="373">
      <formula>IF(VLOOKUP($F34,PROFA,2,0)=6,1,0)</formula>
    </cfRule>
    <cfRule type="expression" dxfId="198" priority="374">
      <formula>IF(VLOOKUP($F34,PROFA,2,0)=7,1,0)</formula>
    </cfRule>
    <cfRule type="expression" dxfId="197" priority="375">
      <formula>IF(VLOOKUP($F34,PROFA,2,0)=8,1,0)</formula>
    </cfRule>
    <cfRule type="expression" dxfId="196" priority="376">
      <formula>IF(VLOOKUP($F34,PROFA,2,0)=9,1,0)</formula>
    </cfRule>
  </conditionalFormatting>
  <conditionalFormatting sqref="F42">
    <cfRule type="expression" dxfId="195" priority="359">
      <formula>IF(VLOOKUP($F42,PROFA,2,0)=1,1,0)</formula>
    </cfRule>
    <cfRule type="expression" dxfId="194" priority="360">
      <formula>IF(VLOOKUP($F42,PROFA,2,0)=2,1,0)</formula>
    </cfRule>
    <cfRule type="expression" dxfId="193" priority="361">
      <formula>IF(VLOOKUP($F42,PROFA,2,0)=3,1,0)</formula>
    </cfRule>
    <cfRule type="expression" dxfId="192" priority="362">
      <formula>IF(VLOOKUP($F42,PROFA,2,0)=4,1,0)</formula>
    </cfRule>
    <cfRule type="expression" dxfId="191" priority="363">
      <formula>IF(VLOOKUP($F42,PROFA,2,0)=5,1,0)</formula>
    </cfRule>
    <cfRule type="expression" dxfId="190" priority="364">
      <formula>IF(VLOOKUP($F42,PROFA,2,0)=6,1,0)</formula>
    </cfRule>
    <cfRule type="expression" dxfId="189" priority="365">
      <formula>IF(VLOOKUP($F42,PROFA,2,0)=7,1,0)</formula>
    </cfRule>
    <cfRule type="expression" dxfId="188" priority="366">
      <formula>IF(VLOOKUP($F42,PROFA,2,0)=8,1,0)</formula>
    </cfRule>
    <cfRule type="expression" dxfId="187" priority="367">
      <formula>IF(VLOOKUP($F42,PROFA,2,0)=9,1,0)</formula>
    </cfRule>
  </conditionalFormatting>
  <conditionalFormatting sqref="F48">
    <cfRule type="expression" dxfId="186" priority="350">
      <formula>IF(VLOOKUP($F48,PROFA,2,0)=1,1,0)</formula>
    </cfRule>
    <cfRule type="expression" dxfId="185" priority="351">
      <formula>IF(VLOOKUP($F48,PROFA,2,0)=2,1,0)</formula>
    </cfRule>
    <cfRule type="expression" dxfId="184" priority="352">
      <formula>IF(VLOOKUP($F48,PROFA,2,0)=3,1,0)</formula>
    </cfRule>
    <cfRule type="expression" dxfId="183" priority="353">
      <formula>IF(VLOOKUP($F48,PROFA,2,0)=4,1,0)</formula>
    </cfRule>
    <cfRule type="expression" dxfId="182" priority="354">
      <formula>IF(VLOOKUP($F48,PROFA,2,0)=5,1,0)</formula>
    </cfRule>
    <cfRule type="expression" dxfId="181" priority="355">
      <formula>IF(VLOOKUP($F48,PROFA,2,0)=6,1,0)</formula>
    </cfRule>
    <cfRule type="expression" dxfId="180" priority="356">
      <formula>IF(VLOOKUP($F48,PROFA,2,0)=7,1,0)</formula>
    </cfRule>
    <cfRule type="expression" dxfId="179" priority="357">
      <formula>IF(VLOOKUP($F48,PROFA,2,0)=8,1,0)</formula>
    </cfRule>
    <cfRule type="expression" dxfId="178" priority="358">
      <formula>IF(VLOOKUP($F48,PROFA,2,0)=9,1,0)</formula>
    </cfRule>
  </conditionalFormatting>
  <conditionalFormatting sqref="F64">
    <cfRule type="expression" dxfId="177" priority="341">
      <formula>IF(VLOOKUP($F64,PROFA,2,0)=1,1,0)</formula>
    </cfRule>
    <cfRule type="expression" dxfId="176" priority="342">
      <formula>IF(VLOOKUP($F64,PROFA,2,0)=2,1,0)</formula>
    </cfRule>
    <cfRule type="expression" dxfId="175" priority="343">
      <formula>IF(VLOOKUP($F64,PROFA,2,0)=3,1,0)</formula>
    </cfRule>
    <cfRule type="expression" dxfId="174" priority="344">
      <formula>IF(VLOOKUP($F64,PROFA,2,0)=4,1,0)</formula>
    </cfRule>
    <cfRule type="expression" dxfId="173" priority="345">
      <formula>IF(VLOOKUP($F64,PROFA,2,0)=5,1,0)</formula>
    </cfRule>
    <cfRule type="expression" dxfId="172" priority="346">
      <formula>IF(VLOOKUP($F64,PROFA,2,0)=6,1,0)</formula>
    </cfRule>
    <cfRule type="expression" dxfId="171" priority="347">
      <formula>IF(VLOOKUP($F64,PROFA,2,0)=7,1,0)</formula>
    </cfRule>
    <cfRule type="expression" dxfId="170" priority="348">
      <formula>IF(VLOOKUP($F64,PROFA,2,0)=8,1,0)</formula>
    </cfRule>
    <cfRule type="expression" dxfId="169" priority="349">
      <formula>IF(VLOOKUP($F64,PROFA,2,0)=9,1,0)</formula>
    </cfRule>
  </conditionalFormatting>
  <conditionalFormatting sqref="F71">
    <cfRule type="expression" dxfId="168" priority="332">
      <formula>IF(VLOOKUP($F71,PROFA,2,0)=1,1,0)</formula>
    </cfRule>
    <cfRule type="expression" dxfId="167" priority="333">
      <formula>IF(VLOOKUP($F71,PROFA,2,0)=2,1,0)</formula>
    </cfRule>
    <cfRule type="expression" dxfId="166" priority="334">
      <formula>IF(VLOOKUP($F71,PROFA,2,0)=3,1,0)</formula>
    </cfRule>
    <cfRule type="expression" dxfId="165" priority="335">
      <formula>IF(VLOOKUP($F71,PROFA,2,0)=4,1,0)</formula>
    </cfRule>
    <cfRule type="expression" dxfId="164" priority="336">
      <formula>IF(VLOOKUP($F71,PROFA,2,0)=5,1,0)</formula>
    </cfRule>
    <cfRule type="expression" dxfId="163" priority="337">
      <formula>IF(VLOOKUP($F71,PROFA,2,0)=6,1,0)</formula>
    </cfRule>
    <cfRule type="expression" dxfId="162" priority="338">
      <formula>IF(VLOOKUP($F71,PROFA,2,0)=7,1,0)</formula>
    </cfRule>
    <cfRule type="expression" dxfId="161" priority="339">
      <formula>IF(VLOOKUP($F71,PROFA,2,0)=8,1,0)</formula>
    </cfRule>
    <cfRule type="expression" dxfId="160" priority="340">
      <formula>IF(VLOOKUP($F71,PROFA,2,0)=9,1,0)</formula>
    </cfRule>
  </conditionalFormatting>
  <conditionalFormatting sqref="F77">
    <cfRule type="expression" dxfId="159" priority="323">
      <formula>IF(VLOOKUP($F77,PROFA,2,0)=1,1,0)</formula>
    </cfRule>
    <cfRule type="expression" dxfId="158" priority="324">
      <formula>IF(VLOOKUP($F77,PROFA,2,0)=2,1,0)</formula>
    </cfRule>
    <cfRule type="expression" dxfId="157" priority="325">
      <formula>IF(VLOOKUP($F77,PROFA,2,0)=3,1,0)</formula>
    </cfRule>
    <cfRule type="expression" dxfId="156" priority="326">
      <formula>IF(VLOOKUP($F77,PROFA,2,0)=4,1,0)</formula>
    </cfRule>
    <cfRule type="expression" dxfId="155" priority="327">
      <formula>IF(VLOOKUP($F77,PROFA,2,0)=5,1,0)</formula>
    </cfRule>
    <cfRule type="expression" dxfId="154" priority="328">
      <formula>IF(VLOOKUP($F77,PROFA,2,0)=6,1,0)</formula>
    </cfRule>
    <cfRule type="expression" dxfId="153" priority="329">
      <formula>IF(VLOOKUP($F77,PROFA,2,0)=7,1,0)</formula>
    </cfRule>
    <cfRule type="expression" dxfId="152" priority="330">
      <formula>IF(VLOOKUP($F77,PROFA,2,0)=8,1,0)</formula>
    </cfRule>
    <cfRule type="expression" dxfId="151" priority="331">
      <formula>IF(VLOOKUP($F77,PROFA,2,0)=9,1,0)</formula>
    </cfRule>
  </conditionalFormatting>
  <conditionalFormatting sqref="F83">
    <cfRule type="expression" dxfId="150" priority="314">
      <formula>IF(VLOOKUP($F83,PROFA,2,0)=1,1,0)</formula>
    </cfRule>
    <cfRule type="expression" dxfId="149" priority="315">
      <formula>IF(VLOOKUP($F83,PROFA,2,0)=2,1,0)</formula>
    </cfRule>
    <cfRule type="expression" dxfId="148" priority="316">
      <formula>IF(VLOOKUP($F83,PROFA,2,0)=3,1,0)</formula>
    </cfRule>
    <cfRule type="expression" dxfId="147" priority="317">
      <formula>IF(VLOOKUP($F83,PROFA,2,0)=4,1,0)</formula>
    </cfRule>
    <cfRule type="expression" dxfId="146" priority="318">
      <formula>IF(VLOOKUP($F83,PROFA,2,0)=5,1,0)</formula>
    </cfRule>
    <cfRule type="expression" dxfId="145" priority="319">
      <formula>IF(VLOOKUP($F83,PROFA,2,0)=6,1,0)</formula>
    </cfRule>
    <cfRule type="expression" dxfId="144" priority="320">
      <formula>IF(VLOOKUP($F83,PROFA,2,0)=7,1,0)</formula>
    </cfRule>
    <cfRule type="expression" dxfId="143" priority="321">
      <formula>IF(VLOOKUP($F83,PROFA,2,0)=8,1,0)</formula>
    </cfRule>
    <cfRule type="expression" dxfId="142" priority="322">
      <formula>IF(VLOOKUP($F83,PROFA,2,0)=9,1,0)</formula>
    </cfRule>
  </conditionalFormatting>
  <conditionalFormatting sqref="F93">
    <cfRule type="expression" dxfId="141" priority="305">
      <formula>IF(VLOOKUP($F93,PROFA,2,0)=1,1,0)</formula>
    </cfRule>
    <cfRule type="expression" dxfId="140" priority="306">
      <formula>IF(VLOOKUP($F93,PROFA,2,0)=2,1,0)</formula>
    </cfRule>
    <cfRule type="expression" dxfId="139" priority="307">
      <formula>IF(VLOOKUP($F93,PROFA,2,0)=3,1,0)</formula>
    </cfRule>
    <cfRule type="expression" dxfId="138" priority="308">
      <formula>IF(VLOOKUP($F93,PROFA,2,0)=4,1,0)</formula>
    </cfRule>
    <cfRule type="expression" dxfId="137" priority="309">
      <formula>IF(VLOOKUP($F93,PROFA,2,0)=5,1,0)</formula>
    </cfRule>
    <cfRule type="expression" dxfId="136" priority="310">
      <formula>IF(VLOOKUP($F93,PROFA,2,0)=6,1,0)</formula>
    </cfRule>
    <cfRule type="expression" dxfId="135" priority="311">
      <formula>IF(VLOOKUP($F93,PROFA,2,0)=7,1,0)</formula>
    </cfRule>
    <cfRule type="expression" dxfId="134" priority="312">
      <formula>IF(VLOOKUP($F93,PROFA,2,0)=8,1,0)</formula>
    </cfRule>
    <cfRule type="expression" dxfId="133" priority="313">
      <formula>IF(VLOOKUP($F93,PROFA,2,0)=9,1,0)</formula>
    </cfRule>
  </conditionalFormatting>
  <conditionalFormatting sqref="F101">
    <cfRule type="expression" dxfId="132" priority="296">
      <formula>IF(VLOOKUP($F101,PROFA,2,0)=1,1,0)</formula>
    </cfRule>
    <cfRule type="expression" dxfId="131" priority="297">
      <formula>IF(VLOOKUP($F101,PROFA,2,0)=2,1,0)</formula>
    </cfRule>
    <cfRule type="expression" dxfId="130" priority="298">
      <formula>IF(VLOOKUP($F101,PROFA,2,0)=3,1,0)</formula>
    </cfRule>
    <cfRule type="expression" dxfId="129" priority="299">
      <formula>IF(VLOOKUP($F101,PROFA,2,0)=4,1,0)</formula>
    </cfRule>
    <cfRule type="expression" dxfId="128" priority="300">
      <formula>IF(VLOOKUP($F101,PROFA,2,0)=5,1,0)</formula>
    </cfRule>
    <cfRule type="expression" dxfId="127" priority="301">
      <formula>IF(VLOOKUP($F101,PROFA,2,0)=6,1,0)</formula>
    </cfRule>
    <cfRule type="expression" dxfId="126" priority="302">
      <formula>IF(VLOOKUP($F101,PROFA,2,0)=7,1,0)</formula>
    </cfRule>
    <cfRule type="expression" dxfId="125" priority="303">
      <formula>IF(VLOOKUP($F101,PROFA,2,0)=8,1,0)</formula>
    </cfRule>
    <cfRule type="expression" dxfId="124" priority="304">
      <formula>IF(VLOOKUP($F101,PROFA,2,0)=9,1,0)</formula>
    </cfRule>
  </conditionalFormatting>
  <conditionalFormatting sqref="F102">
    <cfRule type="expression" dxfId="123" priority="287">
      <formula>IF(VLOOKUP($F102,PROFA,2,0)=1,1,0)</formula>
    </cfRule>
    <cfRule type="expression" dxfId="122" priority="288">
      <formula>IF(VLOOKUP($F102,PROFA,2,0)=2,1,0)</formula>
    </cfRule>
    <cfRule type="expression" dxfId="121" priority="289">
      <formula>IF(VLOOKUP($F102,PROFA,2,0)=3,1,0)</formula>
    </cfRule>
    <cfRule type="expression" dxfId="120" priority="290">
      <formula>IF(VLOOKUP($F102,PROFA,2,0)=4,1,0)</formula>
    </cfRule>
    <cfRule type="expression" dxfId="119" priority="291">
      <formula>IF(VLOOKUP($F102,PROFA,2,0)=5,1,0)</formula>
    </cfRule>
    <cfRule type="expression" dxfId="118" priority="292">
      <formula>IF(VLOOKUP($F102,PROFA,2,0)=6,1,0)</formula>
    </cfRule>
    <cfRule type="expression" dxfId="117" priority="293">
      <formula>IF(VLOOKUP($F102,PROFA,2,0)=7,1,0)</formula>
    </cfRule>
    <cfRule type="expression" dxfId="116" priority="294">
      <formula>IF(VLOOKUP($F102,PROFA,2,0)=8,1,0)</formula>
    </cfRule>
    <cfRule type="expression" dxfId="115" priority="295">
      <formula>IF(VLOOKUP($F102,PROFA,2,0)=9,1,0)</formula>
    </cfRule>
  </conditionalFormatting>
  <conditionalFormatting sqref="F117">
    <cfRule type="expression" dxfId="114" priority="278">
      <formula>IF(VLOOKUP($F117,PROFA,2,0)=1,1,0)</formula>
    </cfRule>
    <cfRule type="expression" dxfId="113" priority="279">
      <formula>IF(VLOOKUP($F117,PROFA,2,0)=2,1,0)</formula>
    </cfRule>
    <cfRule type="expression" dxfId="112" priority="280">
      <formula>IF(VLOOKUP($F117,PROFA,2,0)=3,1,0)</formula>
    </cfRule>
    <cfRule type="expression" dxfId="111" priority="281">
      <formula>IF(VLOOKUP($F117,PROFA,2,0)=4,1,0)</formula>
    </cfRule>
    <cfRule type="expression" dxfId="110" priority="282">
      <formula>IF(VLOOKUP($F117,PROFA,2,0)=5,1,0)</formula>
    </cfRule>
    <cfRule type="expression" dxfId="109" priority="283">
      <formula>IF(VLOOKUP($F117,PROFA,2,0)=6,1,0)</formula>
    </cfRule>
    <cfRule type="expression" dxfId="108" priority="284">
      <formula>IF(VLOOKUP($F117,PROFA,2,0)=7,1,0)</formula>
    </cfRule>
    <cfRule type="expression" dxfId="107" priority="285">
      <formula>IF(VLOOKUP($F117,PROFA,2,0)=8,1,0)</formula>
    </cfRule>
    <cfRule type="expression" dxfId="106" priority="286">
      <formula>IF(VLOOKUP($F117,PROFA,2,0)=9,1,0)</formula>
    </cfRule>
  </conditionalFormatting>
  <conditionalFormatting sqref="F118">
    <cfRule type="expression" dxfId="105" priority="269">
      <formula>IF(VLOOKUP($F118,PROFA,2,0)=1,1,0)</formula>
    </cfRule>
    <cfRule type="expression" dxfId="104" priority="270">
      <formula>IF(VLOOKUP($F118,PROFA,2,0)=2,1,0)</formula>
    </cfRule>
    <cfRule type="expression" dxfId="103" priority="271">
      <formula>IF(VLOOKUP($F118,PROFA,2,0)=3,1,0)</formula>
    </cfRule>
    <cfRule type="expression" dxfId="102" priority="272">
      <formula>IF(VLOOKUP($F118,PROFA,2,0)=4,1,0)</formula>
    </cfRule>
    <cfRule type="expression" dxfId="101" priority="273">
      <formula>IF(VLOOKUP($F118,PROFA,2,0)=5,1,0)</formula>
    </cfRule>
    <cfRule type="expression" dxfId="100" priority="274">
      <formula>IF(VLOOKUP($F118,PROFA,2,0)=6,1,0)</formula>
    </cfRule>
    <cfRule type="expression" dxfId="99" priority="275">
      <formula>IF(VLOOKUP($F118,PROFA,2,0)=7,1,0)</formula>
    </cfRule>
    <cfRule type="expression" dxfId="98" priority="276">
      <formula>IF(VLOOKUP($F118,PROFA,2,0)=8,1,0)</formula>
    </cfRule>
    <cfRule type="expression" dxfId="97" priority="277">
      <formula>IF(VLOOKUP($F118,PROFA,2,0)=9,1,0)</formula>
    </cfRule>
  </conditionalFormatting>
  <conditionalFormatting sqref="F119">
    <cfRule type="expression" dxfId="96" priority="260">
      <formula>IF(VLOOKUP($F119,PROFA,2,0)=1,1,0)</formula>
    </cfRule>
    <cfRule type="expression" dxfId="95" priority="261">
      <formula>IF(VLOOKUP($F119,PROFA,2,0)=2,1,0)</formula>
    </cfRule>
    <cfRule type="expression" dxfId="94" priority="262">
      <formula>IF(VLOOKUP($F119,PROFA,2,0)=3,1,0)</formula>
    </cfRule>
    <cfRule type="expression" dxfId="93" priority="263">
      <formula>IF(VLOOKUP($F119,PROFA,2,0)=4,1,0)</formula>
    </cfRule>
    <cfRule type="expression" dxfId="92" priority="264">
      <formula>IF(VLOOKUP($F119,PROFA,2,0)=5,1,0)</formula>
    </cfRule>
    <cfRule type="expression" dxfId="91" priority="265">
      <formula>IF(VLOOKUP($F119,PROFA,2,0)=6,1,0)</formula>
    </cfRule>
    <cfRule type="expression" dxfId="90" priority="266">
      <formula>IF(VLOOKUP($F119,PROFA,2,0)=7,1,0)</formula>
    </cfRule>
    <cfRule type="expression" dxfId="89" priority="267">
      <formula>IF(VLOOKUP($F119,PROFA,2,0)=8,1,0)</formula>
    </cfRule>
    <cfRule type="expression" dxfId="88" priority="268">
      <formula>IF(VLOOKUP($F119,PROFA,2,0)=9,1,0)</formula>
    </cfRule>
  </conditionalFormatting>
  <conditionalFormatting sqref="F138">
    <cfRule type="expression" dxfId="87" priority="233">
      <formula>IF(VLOOKUP($F138,PROFA,2,0)=1,1,0)</formula>
    </cfRule>
    <cfRule type="expression" dxfId="86" priority="234">
      <formula>IF(VLOOKUP($F138,PROFA,2,0)=2,1,0)</formula>
    </cfRule>
    <cfRule type="expression" dxfId="85" priority="235">
      <formula>IF(VLOOKUP($F138,PROFA,2,0)=3,1,0)</formula>
    </cfRule>
    <cfRule type="expression" dxfId="84" priority="236">
      <formula>IF(VLOOKUP($F138,PROFA,2,0)=4,1,0)</formula>
    </cfRule>
    <cfRule type="expression" dxfId="83" priority="237">
      <formula>IF(VLOOKUP($F138,PROFA,2,0)=5,1,0)</formula>
    </cfRule>
    <cfRule type="expression" dxfId="82" priority="238">
      <formula>IF(VLOOKUP($F138,PROFA,2,0)=6,1,0)</formula>
    </cfRule>
    <cfRule type="expression" dxfId="81" priority="239">
      <formula>IF(VLOOKUP($F138,PROFA,2,0)=7,1,0)</formula>
    </cfRule>
    <cfRule type="expression" dxfId="80" priority="240">
      <formula>IF(VLOOKUP($F138,PROFA,2,0)=8,1,0)</formula>
    </cfRule>
    <cfRule type="expression" dxfId="79" priority="241">
      <formula>IF(VLOOKUP($F138,PROFA,2,0)=9,1,0)</formula>
    </cfRule>
  </conditionalFormatting>
  <conditionalFormatting sqref="F139">
    <cfRule type="expression" dxfId="78" priority="224">
      <formula>IF(VLOOKUP($F139,PROFA,2,0)=1,1,0)</formula>
    </cfRule>
    <cfRule type="expression" dxfId="77" priority="225">
      <formula>IF(VLOOKUP($F139,PROFA,2,0)=2,1,0)</formula>
    </cfRule>
    <cfRule type="expression" dxfId="76" priority="226">
      <formula>IF(VLOOKUP($F139,PROFA,2,0)=3,1,0)</formula>
    </cfRule>
    <cfRule type="expression" dxfId="75" priority="227">
      <formula>IF(VLOOKUP($F139,PROFA,2,0)=4,1,0)</formula>
    </cfRule>
    <cfRule type="expression" dxfId="74" priority="228">
      <formula>IF(VLOOKUP($F139,PROFA,2,0)=5,1,0)</formula>
    </cfRule>
    <cfRule type="expression" dxfId="73" priority="229">
      <formula>IF(VLOOKUP($F139,PROFA,2,0)=6,1,0)</formula>
    </cfRule>
    <cfRule type="expression" dxfId="72" priority="230">
      <formula>IF(VLOOKUP($F139,PROFA,2,0)=7,1,0)</formula>
    </cfRule>
    <cfRule type="expression" dxfId="71" priority="231">
      <formula>IF(VLOOKUP($F139,PROFA,2,0)=8,1,0)</formula>
    </cfRule>
    <cfRule type="expression" dxfId="70" priority="232">
      <formula>IF(VLOOKUP($F139,PROFA,2,0)=9,1,0)</formula>
    </cfRule>
  </conditionalFormatting>
  <conditionalFormatting sqref="F146">
    <cfRule type="expression" dxfId="69" priority="215">
      <formula>IF(VLOOKUP($F146,PROFA,2,0)=1,1,0)</formula>
    </cfRule>
    <cfRule type="expression" dxfId="68" priority="216">
      <formula>IF(VLOOKUP($F146,PROFA,2,0)=2,1,0)</formula>
    </cfRule>
    <cfRule type="expression" dxfId="67" priority="217">
      <formula>IF(VLOOKUP($F146,PROFA,2,0)=3,1,0)</formula>
    </cfRule>
    <cfRule type="expression" dxfId="66" priority="218">
      <formula>IF(VLOOKUP($F146,PROFA,2,0)=4,1,0)</formula>
    </cfRule>
    <cfRule type="expression" dxfId="65" priority="219">
      <formula>IF(VLOOKUP($F146,PROFA,2,0)=5,1,0)</formula>
    </cfRule>
    <cfRule type="expression" dxfId="64" priority="220">
      <formula>IF(VLOOKUP($F146,PROFA,2,0)=6,1,0)</formula>
    </cfRule>
    <cfRule type="expression" dxfId="63" priority="221">
      <formula>IF(VLOOKUP($F146,PROFA,2,0)=7,1,0)</formula>
    </cfRule>
    <cfRule type="expression" dxfId="62" priority="222">
      <formula>IF(VLOOKUP($F146,PROFA,2,0)=8,1,0)</formula>
    </cfRule>
    <cfRule type="expression" dxfId="61" priority="223">
      <formula>IF(VLOOKUP($F146,PROFA,2,0)=9,1,0)</formula>
    </cfRule>
  </conditionalFormatting>
  <conditionalFormatting sqref="F165">
    <cfRule type="expression" dxfId="60" priority="206">
      <formula>IF(VLOOKUP($F165,PROFA,2,0)=1,1,0)</formula>
    </cfRule>
    <cfRule type="expression" dxfId="59" priority="207">
      <formula>IF(VLOOKUP($F165,PROFA,2,0)=2,1,0)</formula>
    </cfRule>
    <cfRule type="expression" dxfId="58" priority="208">
      <formula>IF(VLOOKUP($F165,PROFA,2,0)=3,1,0)</formula>
    </cfRule>
    <cfRule type="expression" dxfId="57" priority="209">
      <formula>IF(VLOOKUP($F165,PROFA,2,0)=4,1,0)</formula>
    </cfRule>
    <cfRule type="expression" dxfId="56" priority="210">
      <formula>IF(VLOOKUP($F165,PROFA,2,0)=5,1,0)</formula>
    </cfRule>
    <cfRule type="expression" dxfId="55" priority="211">
      <formula>IF(VLOOKUP($F165,PROFA,2,0)=6,1,0)</formula>
    </cfRule>
    <cfRule type="expression" dxfId="54" priority="212">
      <formula>IF(VLOOKUP($F165,PROFA,2,0)=7,1,0)</formula>
    </cfRule>
    <cfRule type="expression" dxfId="53" priority="213">
      <formula>IF(VLOOKUP($F165,PROFA,2,0)=8,1,0)</formula>
    </cfRule>
    <cfRule type="expression" dxfId="52" priority="214">
      <formula>IF(VLOOKUP($F165,PROFA,2,0)=9,1,0)</formula>
    </cfRule>
  </conditionalFormatting>
  <conditionalFormatting sqref="F166">
    <cfRule type="expression" dxfId="51" priority="197">
      <formula>IF(VLOOKUP($F166,PROFA,2,0)=1,1,0)</formula>
    </cfRule>
    <cfRule type="expression" dxfId="50" priority="198">
      <formula>IF(VLOOKUP($F166,PROFA,2,0)=2,1,0)</formula>
    </cfRule>
    <cfRule type="expression" dxfId="49" priority="199">
      <formula>IF(VLOOKUP($F166,PROFA,2,0)=3,1,0)</formula>
    </cfRule>
    <cfRule type="expression" dxfId="48" priority="200">
      <formula>IF(VLOOKUP($F166,PROFA,2,0)=4,1,0)</formula>
    </cfRule>
    <cfRule type="expression" dxfId="47" priority="201">
      <formula>IF(VLOOKUP($F166,PROFA,2,0)=5,1,0)</formula>
    </cfRule>
    <cfRule type="expression" dxfId="46" priority="202">
      <formula>IF(VLOOKUP($F166,PROFA,2,0)=6,1,0)</formula>
    </cfRule>
    <cfRule type="expression" dxfId="45" priority="203">
      <formula>IF(VLOOKUP($F166,PROFA,2,0)=7,1,0)</formula>
    </cfRule>
    <cfRule type="expression" dxfId="44" priority="204">
      <formula>IF(VLOOKUP($F166,PROFA,2,0)=8,1,0)</formula>
    </cfRule>
    <cfRule type="expression" dxfId="43" priority="205">
      <formula>IF(VLOOKUP($F166,PROFA,2,0)=9,1,0)</formula>
    </cfRule>
  </conditionalFormatting>
  <conditionalFormatting sqref="F175">
    <cfRule type="expression" dxfId="42" priority="179">
      <formula>IF(VLOOKUP($F175,PROFA,2,0)=1,1,0)</formula>
    </cfRule>
    <cfRule type="expression" dxfId="41" priority="180">
      <formula>IF(VLOOKUP($F175,PROFA,2,0)=2,1,0)</formula>
    </cfRule>
    <cfRule type="expression" dxfId="40" priority="181">
      <formula>IF(VLOOKUP($F175,PROFA,2,0)=3,1,0)</formula>
    </cfRule>
    <cfRule type="expression" dxfId="39" priority="182">
      <formula>IF(VLOOKUP($F175,PROFA,2,0)=4,1,0)</formula>
    </cfRule>
    <cfRule type="expression" dxfId="38" priority="183">
      <formula>IF(VLOOKUP($F175,PROFA,2,0)=5,1,0)</formula>
    </cfRule>
    <cfRule type="expression" dxfId="37" priority="184">
      <formula>IF(VLOOKUP($F175,PROFA,2,0)=6,1,0)</formula>
    </cfRule>
    <cfRule type="expression" dxfId="36" priority="185">
      <formula>IF(VLOOKUP($F175,PROFA,2,0)=7,1,0)</formula>
    </cfRule>
    <cfRule type="expression" dxfId="35" priority="186">
      <formula>IF(VLOOKUP($F175,PROFA,2,0)=8,1,0)</formula>
    </cfRule>
    <cfRule type="expression" dxfId="34" priority="187">
      <formula>IF(VLOOKUP($F175,PROFA,2,0)=9,1,0)</formula>
    </cfRule>
  </conditionalFormatting>
  <conditionalFormatting sqref="F176">
    <cfRule type="expression" dxfId="33" priority="170">
      <formula>IF(VLOOKUP($F176,PROFA,2,0)=1,1,0)</formula>
    </cfRule>
    <cfRule type="expression" dxfId="32" priority="171">
      <formula>IF(VLOOKUP($F176,PROFA,2,0)=2,1,0)</formula>
    </cfRule>
    <cfRule type="expression" dxfId="31" priority="172">
      <formula>IF(VLOOKUP($F176,PROFA,2,0)=3,1,0)</formula>
    </cfRule>
    <cfRule type="expression" dxfId="30" priority="173">
      <formula>IF(VLOOKUP($F176,PROFA,2,0)=4,1,0)</formula>
    </cfRule>
    <cfRule type="expression" dxfId="29" priority="174">
      <formula>IF(VLOOKUP($F176,PROFA,2,0)=5,1,0)</formula>
    </cfRule>
    <cfRule type="expression" dxfId="28" priority="175">
      <formula>IF(VLOOKUP($F176,PROFA,2,0)=6,1,0)</formula>
    </cfRule>
    <cfRule type="expression" dxfId="27" priority="176">
      <formula>IF(VLOOKUP($F176,PROFA,2,0)=7,1,0)</formula>
    </cfRule>
    <cfRule type="expression" dxfId="26" priority="177">
      <formula>IF(VLOOKUP($F176,PROFA,2,0)=8,1,0)</formula>
    </cfRule>
    <cfRule type="expression" dxfId="25" priority="178">
      <formula>IF(VLOOKUP($F176,PROFA,2,0)=9,1,0)</formula>
    </cfRule>
  </conditionalFormatting>
  <conditionalFormatting sqref="F196">
    <cfRule type="expression" dxfId="24" priority="17">
      <formula>IF(VLOOKUP($F196,PROFA,2,0)=1,1,0)</formula>
    </cfRule>
    <cfRule type="expression" dxfId="23" priority="18">
      <formula>IF(VLOOKUP($F196,PROFA,2,0)=2,1,0)</formula>
    </cfRule>
    <cfRule type="expression" dxfId="22" priority="19">
      <formula>IF(VLOOKUP($F196,PROFA,2,0)=3,1,0)</formula>
    </cfRule>
    <cfRule type="expression" dxfId="21" priority="20">
      <formula>IF(VLOOKUP($F196,PROFA,2,0)=4,1,0)</formula>
    </cfRule>
    <cfRule type="expression" dxfId="20" priority="21">
      <formula>IF(VLOOKUP($F196,PROFA,2,0)=5,1,0)</formula>
    </cfRule>
    <cfRule type="expression" dxfId="19" priority="22">
      <formula>IF(VLOOKUP($F196,PROFA,2,0)=6,1,0)</formula>
    </cfRule>
    <cfRule type="expression" dxfId="18" priority="23">
      <formula>IF(VLOOKUP($F196,PROFA,2,0)=7,1,0)</formula>
    </cfRule>
    <cfRule type="expression" dxfId="17" priority="24">
      <formula>IF(VLOOKUP($F196,PROFA,2,0)=8,1,0)</formula>
    </cfRule>
    <cfRule type="expression" dxfId="16" priority="25">
      <formula>IF(VLOOKUP($F196,PROFA,2,0)=9,1,0)</formula>
    </cfRule>
  </conditionalFormatting>
  <conditionalFormatting sqref="F154">
    <cfRule type="expression" dxfId="15" priority="9">
      <formula>IF(VLOOKUP($F154,PROFA,2,0)=1,1,0)</formula>
    </cfRule>
    <cfRule type="expression" dxfId="14" priority="10">
      <formula>IF(VLOOKUP($F154,PROFA,2,0)=2,1,0)</formula>
    </cfRule>
    <cfRule type="expression" dxfId="13" priority="11">
      <formula>IF(VLOOKUP($F154,PROFA,2,0)=3,1,0)</formula>
    </cfRule>
    <cfRule type="expression" dxfId="12" priority="12">
      <formula>IF(VLOOKUP($F154,PROFA,2,0)=4,1,0)</formula>
    </cfRule>
    <cfRule type="expression" dxfId="11" priority="13">
      <formula>IF(VLOOKUP($F154,PROFA,2,0)=5,1,0)</formula>
    </cfRule>
    <cfRule type="expression" dxfId="10" priority="14">
      <formula>IF(VLOOKUP($F154,PROFA,2,0)=6,1,0)</formula>
    </cfRule>
    <cfRule type="expression" dxfId="9" priority="15">
      <formula>IF(VLOOKUP($F154,PROFA,2,0)=7,1,0)</formula>
    </cfRule>
    <cfRule type="expression" dxfId="8" priority="16">
      <formula>IF(VLOOKUP($F154,PROFA,2,0)=8,1,0)</formula>
    </cfRule>
  </conditionalFormatting>
  <conditionalFormatting sqref="F188">
    <cfRule type="expression" dxfId="7" priority="1">
      <formula>IF(VLOOKUP($F188,PROFA,2,0)=1,1,0)</formula>
    </cfRule>
    <cfRule type="expression" dxfId="6" priority="2">
      <formula>IF(VLOOKUP($F188,PROFA,2,0)=2,1,0)</formula>
    </cfRule>
    <cfRule type="expression" dxfId="5" priority="3">
      <formula>IF(VLOOKUP($F188,PROFA,2,0)=3,1,0)</formula>
    </cfRule>
    <cfRule type="expression" dxfId="4" priority="4">
      <formula>IF(VLOOKUP($F188,PROFA,2,0)=4,1,0)</formula>
    </cfRule>
    <cfRule type="expression" dxfId="3" priority="5">
      <formula>IF(VLOOKUP($F188,PROFA,2,0)=5,1,0)</formula>
    </cfRule>
    <cfRule type="expression" dxfId="2" priority="6">
      <formula>IF(VLOOKUP($F188,PROFA,2,0)=6,1,0)</formula>
    </cfRule>
    <cfRule type="expression" dxfId="1" priority="7">
      <formula>IF(VLOOKUP($F188,PROFA,2,0)=7,1,0)</formula>
    </cfRule>
    <cfRule type="expression" dxfId="0" priority="8">
      <formula>IF(VLOOKUP($F188,PROFA,2,0)=8,1,0)</formula>
    </cfRule>
  </conditionalFormatting>
  <dataValidations count="12">
    <dataValidation type="list" allowBlank="1" showInputMessage="1" showErrorMessage="1" sqref="AA80:AA83 AA66:AA76 AA85:AA209 AA19:AA62">
      <formula1>INDIRECT(VLOOKUP($A19,ACTA,2,0))</formula1>
    </dataValidation>
    <dataValidation type="date" allowBlank="1" showInputMessage="1" showErrorMessage="1" sqref="X1047341:X1048576 H19:I21 X19:X90 X92:X133 X137:X209">
      <formula1>43101</formula1>
      <formula2>44926</formula2>
    </dataValidation>
    <dataValidation type="list" allowBlank="1" showInputMessage="1" showErrorMessage="1" sqref="AA84 AA65 AA79">
      <formula1>INDIRECT(VLOOKUP($A62,ACTA,2,0))</formula1>
    </dataValidation>
    <dataValidation type="list" allowBlank="1" showInputMessage="1" showErrorMessage="1" sqref="C55 C40:C41 C19:C38 C44:C52 C57:C209">
      <formula1>PROCESO</formula1>
    </dataValidation>
    <dataValidation type="date" allowBlank="1" showInputMessage="1" showErrorMessage="1" sqref="H158:I164 H200:I200 H175 H22:I54 H195:I196 H55:H155 I56:I142 I144:I155">
      <formula1>43101</formula1>
      <formula2>46022</formula2>
    </dataValidation>
    <dataValidation type="list" allowBlank="1" showInputMessage="1" showErrorMessage="1" sqref="AA63 AA77">
      <formula1>INDIRECT(VLOOKUP($A61,ACTA,2,0))</formula1>
    </dataValidation>
    <dataValidation type="list" allowBlank="1" showInputMessage="1" showErrorMessage="1" sqref="AA64 AA78">
      <formula1>INDIRECT(VLOOKUP(#REF!,ACTA,2,0))</formula1>
    </dataValidation>
    <dataValidation type="list" allowBlank="1" showInputMessage="1" showErrorMessage="1" sqref="A19:A209">
      <formula1>ACT</formula1>
    </dataValidation>
    <dataValidation type="list" allowBlank="1" showInputMessage="1" showErrorMessage="1" sqref="D19:D209">
      <formula1>"Misional,Apoyo,Estratégico,Seguimiento y Evaluación,Todos los Procesos"</formula1>
    </dataValidation>
    <dataValidation type="list" allowBlank="1" showInputMessage="1" showErrorMessage="1" sqref="E19:E209">
      <formula1>LIDER</formula1>
    </dataValidation>
    <dataValidation type="list" allowBlank="1" showInputMessage="1" showErrorMessage="1" sqref="F19:F209">
      <formula1>PROF</formula1>
    </dataValidation>
    <dataValidation type="decimal" allowBlank="1" showInputMessage="1" showErrorMessage="1" sqref="W19:W209">
      <formula1>0</formula1>
      <formula2>1</formula2>
    </dataValidation>
  </dataValidations>
  <printOptions horizontalCentered="1"/>
  <pageMargins left="1.1811023622047245" right="0.39370078740157483" top="0.39370078740157483" bottom="0.39370078740157483" header="0.19685039370078741" footer="0.19685039370078741"/>
  <pageSetup paperSize="5" scale="75" pageOrder="overThenDown" orientation="landscape" r:id="rId1"/>
  <headerFooter>
    <oddFooter>&amp;R&amp;"Arial,Normal"&amp;6Página &amp;P de &amp;N</oddFooter>
  </headerFooter>
  <colBreaks count="1" manualBreakCount="1">
    <brk id="9" max="18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3:E155"/>
  <sheetViews>
    <sheetView topLeftCell="A127" zoomScaleNormal="100" workbookViewId="0">
      <selection activeCell="B27" sqref="B27"/>
    </sheetView>
  </sheetViews>
  <sheetFormatPr baseColWidth="10" defaultRowHeight="15" x14ac:dyDescent="0.25"/>
  <cols>
    <col min="1" max="1" width="56" customWidth="1"/>
    <col min="2" max="3" width="34.28515625" customWidth="1"/>
  </cols>
  <sheetData>
    <row r="3" spans="1:5" x14ac:dyDescent="0.25">
      <c r="A3" s="25" t="s">
        <v>53</v>
      </c>
      <c r="B3" s="25" t="s">
        <v>6</v>
      </c>
      <c r="C3" s="25" t="s">
        <v>187</v>
      </c>
      <c r="D3" s="24"/>
      <c r="E3" s="24"/>
    </row>
    <row r="4" spans="1:5" x14ac:dyDescent="0.25">
      <c r="A4" s="87" t="s">
        <v>50</v>
      </c>
      <c r="B4" s="87" t="s">
        <v>61</v>
      </c>
      <c r="C4" s="87" t="s">
        <v>158</v>
      </c>
      <c r="D4" s="87"/>
      <c r="E4" s="88">
        <v>0.16</v>
      </c>
    </row>
    <row r="5" spans="1:5" x14ac:dyDescent="0.25">
      <c r="A5" s="27" t="s">
        <v>52</v>
      </c>
      <c r="B5" s="27" t="s">
        <v>62</v>
      </c>
      <c r="C5" s="27" t="s">
        <v>155</v>
      </c>
      <c r="D5" s="27"/>
      <c r="E5" s="28">
        <v>0.12</v>
      </c>
    </row>
    <row r="6" spans="1:5" x14ac:dyDescent="0.25">
      <c r="A6" s="27" t="s">
        <v>45</v>
      </c>
      <c r="B6" s="27" t="s">
        <v>63</v>
      </c>
      <c r="C6" s="27" t="s">
        <v>155</v>
      </c>
      <c r="D6" s="27"/>
      <c r="E6" s="28">
        <v>0.12</v>
      </c>
    </row>
    <row r="7" spans="1:5" x14ac:dyDescent="0.25">
      <c r="A7" s="29" t="s">
        <v>51</v>
      </c>
      <c r="B7" s="29" t="s">
        <v>64</v>
      </c>
      <c r="C7" s="29" t="s">
        <v>156</v>
      </c>
      <c r="D7" s="29"/>
      <c r="E7" s="30">
        <v>0.12</v>
      </c>
    </row>
    <row r="8" spans="1:5" x14ac:dyDescent="0.25">
      <c r="A8" s="87" t="s">
        <v>44</v>
      </c>
      <c r="B8" s="87" t="s">
        <v>65</v>
      </c>
      <c r="C8" s="87" t="s">
        <v>158</v>
      </c>
      <c r="D8" s="87"/>
      <c r="E8" s="88">
        <v>0.12</v>
      </c>
    </row>
    <row r="9" spans="1:5" x14ac:dyDescent="0.25">
      <c r="A9" s="89" t="s">
        <v>43</v>
      </c>
      <c r="B9" s="89" t="s">
        <v>66</v>
      </c>
      <c r="C9" s="89" t="s">
        <v>154</v>
      </c>
      <c r="D9" s="89"/>
      <c r="E9" s="90">
        <v>0.12</v>
      </c>
    </row>
    <row r="10" spans="1:5" x14ac:dyDescent="0.25">
      <c r="A10" s="31" t="s">
        <v>46</v>
      </c>
      <c r="B10" s="31" t="s">
        <v>67</v>
      </c>
      <c r="C10" s="31" t="s">
        <v>157</v>
      </c>
      <c r="D10" s="31"/>
      <c r="E10" s="32">
        <v>0.12</v>
      </c>
    </row>
    <row r="11" spans="1:5" x14ac:dyDescent="0.25">
      <c r="A11" s="87" t="s">
        <v>47</v>
      </c>
      <c r="B11" s="87" t="s">
        <v>68</v>
      </c>
      <c r="C11" s="87" t="s">
        <v>158</v>
      </c>
      <c r="D11" s="87"/>
      <c r="E11" s="88">
        <v>0.12</v>
      </c>
    </row>
    <row r="12" spans="1:5" x14ac:dyDescent="0.25">
      <c r="A12" s="24"/>
      <c r="B12" s="24"/>
      <c r="C12" s="24"/>
      <c r="D12" s="24"/>
      <c r="E12" s="26">
        <f>SUM(E4:E11)</f>
        <v>1</v>
      </c>
    </row>
    <row r="14" spans="1:5" x14ac:dyDescent="0.25">
      <c r="A14" s="5" t="s">
        <v>54</v>
      </c>
    </row>
    <row r="15" spans="1:5" ht="30" x14ac:dyDescent="0.25">
      <c r="A15" s="6" t="s">
        <v>165</v>
      </c>
    </row>
    <row r="16" spans="1:5" x14ac:dyDescent="0.25">
      <c r="A16" s="6"/>
    </row>
    <row r="18" spans="1:3" x14ac:dyDescent="0.25">
      <c r="A18" s="5" t="s">
        <v>48</v>
      </c>
      <c r="B18" t="s">
        <v>116</v>
      </c>
      <c r="C18" t="s">
        <v>117</v>
      </c>
    </row>
    <row r="19" spans="1:3" x14ac:dyDescent="0.25">
      <c r="A19" s="97" t="s">
        <v>220</v>
      </c>
      <c r="B19" s="97">
        <v>1</v>
      </c>
      <c r="C19" s="97" t="s">
        <v>221</v>
      </c>
    </row>
    <row r="20" spans="1:3" x14ac:dyDescent="0.25">
      <c r="A20" s="97" t="s">
        <v>190</v>
      </c>
      <c r="B20" s="97">
        <v>2</v>
      </c>
      <c r="C20" s="97" t="s">
        <v>162</v>
      </c>
    </row>
    <row r="21" spans="1:3" x14ac:dyDescent="0.25">
      <c r="A21" s="97" t="s">
        <v>223</v>
      </c>
      <c r="B21" s="97">
        <v>3</v>
      </c>
      <c r="C21" s="97" t="s">
        <v>222</v>
      </c>
    </row>
    <row r="22" spans="1:3" x14ac:dyDescent="0.25">
      <c r="A22" s="97" t="s">
        <v>160</v>
      </c>
      <c r="B22" s="97">
        <v>4</v>
      </c>
      <c r="C22" s="97" t="s">
        <v>163</v>
      </c>
    </row>
    <row r="23" spans="1:3" x14ac:dyDescent="0.25">
      <c r="A23" s="97" t="s">
        <v>193</v>
      </c>
      <c r="B23" s="97">
        <v>5</v>
      </c>
      <c r="C23" s="97" t="s">
        <v>164</v>
      </c>
    </row>
    <row r="24" spans="1:3" x14ac:dyDescent="0.25">
      <c r="A24" s="97" t="s">
        <v>159</v>
      </c>
      <c r="B24" s="97">
        <v>6</v>
      </c>
      <c r="C24" s="97" t="s">
        <v>224</v>
      </c>
    </row>
    <row r="25" spans="1:3" x14ac:dyDescent="0.25">
      <c r="A25" s="97" t="s">
        <v>210</v>
      </c>
      <c r="B25" s="97">
        <v>7</v>
      </c>
      <c r="C25" s="97" t="s">
        <v>161</v>
      </c>
    </row>
    <row r="26" spans="1:3" x14ac:dyDescent="0.25">
      <c r="A26" s="97" t="s">
        <v>211</v>
      </c>
      <c r="B26" s="97">
        <v>8</v>
      </c>
      <c r="C26" s="97" t="s">
        <v>207</v>
      </c>
    </row>
    <row r="27" spans="1:3" x14ac:dyDescent="0.25">
      <c r="A27" s="97" t="s">
        <v>42</v>
      </c>
      <c r="B27" s="97">
        <v>9</v>
      </c>
      <c r="C27" s="97" t="s">
        <v>191</v>
      </c>
    </row>
    <row r="29" spans="1:3" x14ac:dyDescent="0.25">
      <c r="A29" s="53" t="s">
        <v>146</v>
      </c>
      <c r="B29" s="53"/>
      <c r="C29" s="53"/>
    </row>
    <row r="30" spans="1:3" x14ac:dyDescent="0.25">
      <c r="A30" s="53" t="s">
        <v>69</v>
      </c>
      <c r="B30" s="53" t="s">
        <v>49</v>
      </c>
      <c r="C30" s="53"/>
    </row>
    <row r="33" spans="1:3" x14ac:dyDescent="0.25">
      <c r="A33" s="5" t="s">
        <v>50</v>
      </c>
      <c r="B33" s="5" t="str">
        <f>VLOOKUP(A33,ACTA,2,0)</f>
        <v>CRITERIO1</v>
      </c>
    </row>
    <row r="34" spans="1:3" x14ac:dyDescent="0.25">
      <c r="A34" t="s">
        <v>103</v>
      </c>
      <c r="B34" s="7">
        <f>C34</f>
        <v>0.06</v>
      </c>
      <c r="C34" s="7">
        <v>0.06</v>
      </c>
    </row>
    <row r="35" spans="1:3" x14ac:dyDescent="0.25">
      <c r="A35" t="s">
        <v>102</v>
      </c>
      <c r="B35" s="7">
        <f>B34+C35</f>
        <v>0.1</v>
      </c>
      <c r="C35" s="7">
        <v>0.04</v>
      </c>
    </row>
    <row r="36" spans="1:3" x14ac:dyDescent="0.25">
      <c r="A36" t="s">
        <v>101</v>
      </c>
      <c r="B36" s="7">
        <f t="shared" ref="B36:B47" si="0">B35+C36</f>
        <v>0.11</v>
      </c>
      <c r="C36" s="7">
        <v>0.01</v>
      </c>
    </row>
    <row r="37" spans="1:3" x14ac:dyDescent="0.25">
      <c r="A37" t="s">
        <v>109</v>
      </c>
      <c r="B37" s="7">
        <f t="shared" si="0"/>
        <v>0.12</v>
      </c>
      <c r="C37" s="7">
        <v>0.01</v>
      </c>
    </row>
    <row r="38" spans="1:3" x14ac:dyDescent="0.25">
      <c r="A38" t="s">
        <v>104</v>
      </c>
      <c r="B38" s="7">
        <f t="shared" si="0"/>
        <v>0.37</v>
      </c>
      <c r="C38" s="7">
        <v>0.25</v>
      </c>
    </row>
    <row r="39" spans="1:3" x14ac:dyDescent="0.25">
      <c r="A39" t="s">
        <v>105</v>
      </c>
      <c r="B39" s="7">
        <f t="shared" si="0"/>
        <v>0.62</v>
      </c>
      <c r="C39" s="7">
        <v>0.25</v>
      </c>
    </row>
    <row r="40" spans="1:3" x14ac:dyDescent="0.25">
      <c r="A40" t="s">
        <v>110</v>
      </c>
      <c r="B40" s="7">
        <f t="shared" si="0"/>
        <v>0.72</v>
      </c>
      <c r="C40" s="7">
        <v>0.1</v>
      </c>
    </row>
    <row r="41" spans="1:3" x14ac:dyDescent="0.25">
      <c r="A41" t="s">
        <v>107</v>
      </c>
      <c r="B41" s="7">
        <f t="shared" si="0"/>
        <v>0.77</v>
      </c>
      <c r="C41" s="7">
        <v>0.05</v>
      </c>
    </row>
    <row r="42" spans="1:3" x14ac:dyDescent="0.25">
      <c r="A42" t="s">
        <v>106</v>
      </c>
      <c r="B42" s="7">
        <f t="shared" si="0"/>
        <v>0.78</v>
      </c>
      <c r="C42" s="7">
        <v>0.01</v>
      </c>
    </row>
    <row r="43" spans="1:3" x14ac:dyDescent="0.25">
      <c r="A43" t="s">
        <v>108</v>
      </c>
      <c r="B43" s="7">
        <f t="shared" si="0"/>
        <v>0.83000000000000007</v>
      </c>
      <c r="C43" s="7">
        <v>0.05</v>
      </c>
    </row>
    <row r="44" spans="1:3" x14ac:dyDescent="0.25">
      <c r="A44" t="s">
        <v>111</v>
      </c>
      <c r="B44" s="7">
        <f t="shared" si="0"/>
        <v>0.88000000000000012</v>
      </c>
      <c r="C44" s="7">
        <v>0.05</v>
      </c>
    </row>
    <row r="45" spans="1:3" x14ac:dyDescent="0.25">
      <c r="A45" t="s">
        <v>112</v>
      </c>
      <c r="B45" s="7">
        <f t="shared" si="0"/>
        <v>0.94000000000000017</v>
      </c>
      <c r="C45" s="7">
        <v>0.06</v>
      </c>
    </row>
    <row r="46" spans="1:3" x14ac:dyDescent="0.25">
      <c r="A46" t="s">
        <v>113</v>
      </c>
      <c r="B46" s="7">
        <f t="shared" si="0"/>
        <v>0.95000000000000018</v>
      </c>
      <c r="C46" s="7">
        <v>0.01</v>
      </c>
    </row>
    <row r="47" spans="1:3" x14ac:dyDescent="0.25">
      <c r="A47" t="s">
        <v>177</v>
      </c>
      <c r="B47" s="7">
        <f t="shared" si="0"/>
        <v>1.0000000000000002</v>
      </c>
      <c r="C47" s="7">
        <v>0.05</v>
      </c>
    </row>
    <row r="48" spans="1:3" x14ac:dyDescent="0.25">
      <c r="C48" s="7">
        <f>SUM(C34:C47)</f>
        <v>1.0000000000000002</v>
      </c>
    </row>
    <row r="50" spans="1:3" x14ac:dyDescent="0.25">
      <c r="A50" s="5" t="s">
        <v>52</v>
      </c>
      <c r="B50" s="5" t="str">
        <f>VLOOKUP(A50,ACTA,2,0)</f>
        <v>CRITERIO2</v>
      </c>
    </row>
    <row r="51" spans="1:3" x14ac:dyDescent="0.25">
      <c r="A51" t="s">
        <v>167</v>
      </c>
      <c r="B51" s="7">
        <f>C51</f>
        <v>0.05</v>
      </c>
      <c r="C51" s="7">
        <v>0.05</v>
      </c>
    </row>
    <row r="52" spans="1:3" x14ac:dyDescent="0.25">
      <c r="A52" t="s">
        <v>166</v>
      </c>
      <c r="B52" s="7">
        <f>B51+C52</f>
        <v>0.55000000000000004</v>
      </c>
      <c r="C52" s="7">
        <v>0.5</v>
      </c>
    </row>
    <row r="53" spans="1:3" x14ac:dyDescent="0.25">
      <c r="A53" t="s">
        <v>168</v>
      </c>
      <c r="B53" s="7">
        <f>B52+C53</f>
        <v>0.95000000000000007</v>
      </c>
      <c r="C53" s="7">
        <v>0.4</v>
      </c>
    </row>
    <row r="54" spans="1:3" x14ac:dyDescent="0.25">
      <c r="A54" t="s">
        <v>169</v>
      </c>
      <c r="B54" s="7">
        <f>B53+C54</f>
        <v>1</v>
      </c>
      <c r="C54" s="7">
        <v>0.05</v>
      </c>
    </row>
    <row r="55" spans="1:3" x14ac:dyDescent="0.25">
      <c r="B55" s="7"/>
      <c r="C55" s="7">
        <f>SUM(C51:C54)</f>
        <v>1</v>
      </c>
    </row>
    <row r="56" spans="1:3" x14ac:dyDescent="0.25">
      <c r="B56" s="7"/>
    </row>
    <row r="59" spans="1:3" x14ac:dyDescent="0.25">
      <c r="A59" s="5" t="s">
        <v>45</v>
      </c>
      <c r="B59" s="5" t="str">
        <f>VLOOKUP(A59,ACTA,2,0)</f>
        <v>CRITERIO3</v>
      </c>
    </row>
    <row r="60" spans="1:3" x14ac:dyDescent="0.25">
      <c r="A60" t="s">
        <v>59</v>
      </c>
      <c r="B60" s="7">
        <f>C60</f>
        <v>0.1</v>
      </c>
      <c r="C60" s="7">
        <v>0.1</v>
      </c>
    </row>
    <row r="61" spans="1:3" x14ac:dyDescent="0.25">
      <c r="A61" t="s">
        <v>60</v>
      </c>
      <c r="B61" s="7">
        <f>B60+C61</f>
        <v>0.79999999999999993</v>
      </c>
      <c r="C61" s="7">
        <v>0.7</v>
      </c>
    </row>
    <row r="62" spans="1:3" x14ac:dyDescent="0.25">
      <c r="A62" t="s">
        <v>57</v>
      </c>
      <c r="B62" s="7">
        <f>B61+C62</f>
        <v>1</v>
      </c>
      <c r="C62" s="7">
        <v>0.2</v>
      </c>
    </row>
    <row r="63" spans="1:3" x14ac:dyDescent="0.25">
      <c r="B63" s="7"/>
      <c r="C63" s="7">
        <f>SUM(C60:C62)</f>
        <v>1</v>
      </c>
    </row>
    <row r="64" spans="1:3" x14ac:dyDescent="0.25">
      <c r="B64" s="7"/>
    </row>
    <row r="67" spans="1:3" x14ac:dyDescent="0.25">
      <c r="A67" s="5" t="s">
        <v>51</v>
      </c>
      <c r="B67" s="5" t="str">
        <f>VLOOKUP(A67,ACTA,2,0)</f>
        <v>CRITERIO4</v>
      </c>
    </row>
    <row r="68" spans="1:3" x14ac:dyDescent="0.25">
      <c r="A68" t="s">
        <v>170</v>
      </c>
      <c r="B68" s="7">
        <f>C68</f>
        <v>0.15</v>
      </c>
      <c r="C68" s="7">
        <v>0.15</v>
      </c>
    </row>
    <row r="69" spans="1:3" x14ac:dyDescent="0.25">
      <c r="A69" t="s">
        <v>171</v>
      </c>
      <c r="B69" s="7">
        <f>B68+C69</f>
        <v>0.3</v>
      </c>
      <c r="C69" s="7">
        <v>0.15</v>
      </c>
    </row>
    <row r="70" spans="1:3" x14ac:dyDescent="0.25">
      <c r="A70" t="s">
        <v>101</v>
      </c>
      <c r="B70" s="7">
        <f t="shared" ref="B70:B76" si="1">B69+C70</f>
        <v>0.31</v>
      </c>
      <c r="C70" s="7">
        <v>0.01</v>
      </c>
    </row>
    <row r="71" spans="1:3" x14ac:dyDescent="0.25">
      <c r="A71" t="s">
        <v>172</v>
      </c>
      <c r="B71" s="7">
        <f t="shared" si="1"/>
        <v>0.49</v>
      </c>
      <c r="C71" s="7">
        <v>0.18</v>
      </c>
    </row>
    <row r="72" spans="1:3" x14ac:dyDescent="0.25">
      <c r="A72" t="s">
        <v>105</v>
      </c>
      <c r="B72" s="7">
        <f t="shared" si="1"/>
        <v>0.66999999999999993</v>
      </c>
      <c r="C72" s="7">
        <v>0.18</v>
      </c>
    </row>
    <row r="73" spans="1:3" x14ac:dyDescent="0.25">
      <c r="A73" t="s">
        <v>173</v>
      </c>
      <c r="B73" s="7">
        <f t="shared" si="1"/>
        <v>0.84999999999999987</v>
      </c>
      <c r="C73" s="7">
        <v>0.18</v>
      </c>
    </row>
    <row r="74" spans="1:3" x14ac:dyDescent="0.25">
      <c r="A74" t="s">
        <v>174</v>
      </c>
      <c r="B74" s="7">
        <f t="shared" si="1"/>
        <v>0.93999999999999984</v>
      </c>
      <c r="C74" s="7">
        <v>0.09</v>
      </c>
    </row>
    <row r="75" spans="1:3" x14ac:dyDescent="0.25">
      <c r="A75" t="s">
        <v>175</v>
      </c>
      <c r="B75" s="7">
        <f t="shared" si="1"/>
        <v>0.94999999999999984</v>
      </c>
      <c r="C75" s="7">
        <v>0.01</v>
      </c>
    </row>
    <row r="76" spans="1:3" x14ac:dyDescent="0.25">
      <c r="A76" t="s">
        <v>176</v>
      </c>
      <c r="B76" s="7">
        <f t="shared" si="1"/>
        <v>0.99999999999999989</v>
      </c>
      <c r="C76" s="7">
        <v>0.05</v>
      </c>
    </row>
    <row r="77" spans="1:3" x14ac:dyDescent="0.25">
      <c r="B77" s="7"/>
      <c r="C77" s="7">
        <f>SUM(C68:C76)</f>
        <v>0.99999999999999989</v>
      </c>
    </row>
    <row r="78" spans="1:3" x14ac:dyDescent="0.25">
      <c r="B78" s="7"/>
    </row>
    <row r="81" spans="1:3" x14ac:dyDescent="0.25">
      <c r="A81" s="5" t="s">
        <v>44</v>
      </c>
      <c r="B81" s="5" t="str">
        <f>VLOOKUP(A81,ACTA,2,0)</f>
        <v>CRITERIO5</v>
      </c>
    </row>
    <row r="82" spans="1:3" x14ac:dyDescent="0.25">
      <c r="A82" t="s">
        <v>170</v>
      </c>
      <c r="B82" s="7">
        <f>C82</f>
        <v>0.15</v>
      </c>
      <c r="C82" s="7">
        <v>0.15</v>
      </c>
    </row>
    <row r="83" spans="1:3" x14ac:dyDescent="0.25">
      <c r="A83" t="s">
        <v>178</v>
      </c>
      <c r="B83" s="7">
        <f>B82+C83</f>
        <v>0.3</v>
      </c>
      <c r="C83" s="7">
        <v>0.15</v>
      </c>
    </row>
    <row r="84" spans="1:3" x14ac:dyDescent="0.25">
      <c r="A84" t="s">
        <v>101</v>
      </c>
      <c r="B84" s="7">
        <f t="shared" ref="B84:B90" si="2">B83+C84</f>
        <v>0.31</v>
      </c>
      <c r="C84" s="7">
        <v>0.01</v>
      </c>
    </row>
    <row r="85" spans="1:3" x14ac:dyDescent="0.25">
      <c r="A85" t="s">
        <v>172</v>
      </c>
      <c r="B85" s="7">
        <f t="shared" si="2"/>
        <v>0.49</v>
      </c>
      <c r="C85" s="7">
        <v>0.18</v>
      </c>
    </row>
    <row r="86" spans="1:3" x14ac:dyDescent="0.25">
      <c r="A86" t="s">
        <v>105</v>
      </c>
      <c r="B86" s="7">
        <f t="shared" si="2"/>
        <v>0.66999999999999993</v>
      </c>
      <c r="C86" s="7">
        <v>0.18</v>
      </c>
    </row>
    <row r="87" spans="1:3" x14ac:dyDescent="0.25">
      <c r="A87" t="s">
        <v>173</v>
      </c>
      <c r="B87" s="7">
        <f t="shared" si="2"/>
        <v>0.84999999999999987</v>
      </c>
      <c r="C87" s="7">
        <v>0.18</v>
      </c>
    </row>
    <row r="88" spans="1:3" x14ac:dyDescent="0.25">
      <c r="A88" t="s">
        <v>174</v>
      </c>
      <c r="B88" s="7">
        <f t="shared" si="2"/>
        <v>0.93999999999999984</v>
      </c>
      <c r="C88" s="7">
        <v>0.09</v>
      </c>
    </row>
    <row r="89" spans="1:3" x14ac:dyDescent="0.25">
      <c r="A89" t="s">
        <v>175</v>
      </c>
      <c r="B89" s="7">
        <f t="shared" si="2"/>
        <v>0.94999999999999984</v>
      </c>
      <c r="C89" s="7">
        <v>0.01</v>
      </c>
    </row>
    <row r="90" spans="1:3" x14ac:dyDescent="0.25">
      <c r="A90" t="s">
        <v>176</v>
      </c>
      <c r="B90" s="7">
        <f t="shared" si="2"/>
        <v>0.99999999999999989</v>
      </c>
      <c r="C90" s="7">
        <v>0.05</v>
      </c>
    </row>
    <row r="91" spans="1:3" x14ac:dyDescent="0.25">
      <c r="B91" s="7"/>
      <c r="C91" s="7">
        <f>SUM(C82:C90)</f>
        <v>0.99999999999999989</v>
      </c>
    </row>
    <row r="92" spans="1:3" x14ac:dyDescent="0.25">
      <c r="B92" s="7"/>
    </row>
    <row r="95" spans="1:3" x14ac:dyDescent="0.25">
      <c r="A95" s="5" t="s">
        <v>43</v>
      </c>
      <c r="B95" s="5" t="str">
        <f>VLOOKUP(A95,ACTA,2,0)</f>
        <v>CRITERIO6</v>
      </c>
    </row>
    <row r="96" spans="1:3" x14ac:dyDescent="0.25">
      <c r="A96" s="24" t="s">
        <v>179</v>
      </c>
      <c r="B96" s="7">
        <f>C96</f>
        <v>0.15</v>
      </c>
      <c r="C96" s="7">
        <v>0.15</v>
      </c>
    </row>
    <row r="97" spans="1:3" x14ac:dyDescent="0.25">
      <c r="A97" s="24" t="s">
        <v>180</v>
      </c>
      <c r="B97" s="7">
        <f>B96+C97</f>
        <v>0.3</v>
      </c>
      <c r="C97" s="7">
        <v>0.15</v>
      </c>
    </row>
    <row r="98" spans="1:3" x14ac:dyDescent="0.25">
      <c r="A98" s="24" t="s">
        <v>101</v>
      </c>
      <c r="B98" s="7">
        <f t="shared" ref="B98:B103" si="3">B97+C98</f>
        <v>0.31</v>
      </c>
      <c r="C98" s="7">
        <v>0.01</v>
      </c>
    </row>
    <row r="99" spans="1:3" x14ac:dyDescent="0.25">
      <c r="A99" s="24" t="s">
        <v>58</v>
      </c>
      <c r="B99" s="7">
        <f t="shared" si="3"/>
        <v>0.56000000000000005</v>
      </c>
      <c r="C99" s="7">
        <v>0.25</v>
      </c>
    </row>
    <row r="100" spans="1:3" x14ac:dyDescent="0.25">
      <c r="A100" s="24" t="s">
        <v>181</v>
      </c>
      <c r="B100" s="7">
        <f t="shared" si="3"/>
        <v>0.81</v>
      </c>
      <c r="C100" s="7">
        <v>0.25</v>
      </c>
    </row>
    <row r="101" spans="1:3" x14ac:dyDescent="0.25">
      <c r="A101" s="24" t="s">
        <v>174</v>
      </c>
      <c r="B101" s="7">
        <f t="shared" si="3"/>
        <v>0.9</v>
      </c>
      <c r="C101" s="7">
        <v>0.09</v>
      </c>
    </row>
    <row r="102" spans="1:3" x14ac:dyDescent="0.25">
      <c r="A102" s="24" t="s">
        <v>175</v>
      </c>
      <c r="B102" s="7">
        <f t="shared" si="3"/>
        <v>0.91</v>
      </c>
      <c r="C102" s="7">
        <v>0.01</v>
      </c>
    </row>
    <row r="103" spans="1:3" x14ac:dyDescent="0.25">
      <c r="A103" s="24" t="s">
        <v>182</v>
      </c>
      <c r="B103" s="7">
        <f t="shared" si="3"/>
        <v>1</v>
      </c>
      <c r="C103" s="7">
        <v>0.09</v>
      </c>
    </row>
    <row r="104" spans="1:3" x14ac:dyDescent="0.25">
      <c r="A104" s="24"/>
      <c r="B104" s="7"/>
      <c r="C104" s="7">
        <f>SUM(C96:C103)</f>
        <v>1</v>
      </c>
    </row>
    <row r="105" spans="1:3" x14ac:dyDescent="0.25">
      <c r="A105" s="24"/>
      <c r="B105" s="7"/>
    </row>
    <row r="108" spans="1:3" x14ac:dyDescent="0.25">
      <c r="A108" s="5" t="s">
        <v>46</v>
      </c>
      <c r="B108" s="5" t="str">
        <f>VLOOKUP(A108,ACTA,2,0)</f>
        <v>CRITERIO7</v>
      </c>
    </row>
    <row r="109" spans="1:3" x14ac:dyDescent="0.25">
      <c r="A109" t="s">
        <v>149</v>
      </c>
      <c r="B109" s="7">
        <f>C109</f>
        <v>0.1</v>
      </c>
      <c r="C109" s="7">
        <v>0.1</v>
      </c>
    </row>
    <row r="110" spans="1:3" x14ac:dyDescent="0.25">
      <c r="A110" t="s">
        <v>150</v>
      </c>
      <c r="B110" s="7">
        <f>B109+C110</f>
        <v>0.5</v>
      </c>
      <c r="C110" s="7">
        <v>0.4</v>
      </c>
    </row>
    <row r="111" spans="1:3" x14ac:dyDescent="0.25">
      <c r="A111" t="s">
        <v>151</v>
      </c>
      <c r="B111" s="7">
        <f>B110+C111</f>
        <v>0.8</v>
      </c>
      <c r="C111" s="7">
        <v>0.3</v>
      </c>
    </row>
    <row r="112" spans="1:3" x14ac:dyDescent="0.25">
      <c r="A112" t="s">
        <v>152</v>
      </c>
      <c r="B112" s="7">
        <f>B111+C112</f>
        <v>1</v>
      </c>
      <c r="C112" s="7">
        <v>0.2</v>
      </c>
    </row>
    <row r="113" spans="1:3" x14ac:dyDescent="0.25">
      <c r="B113" s="7"/>
      <c r="C113" s="7">
        <f>SUM(C109:C112)</f>
        <v>1</v>
      </c>
    </row>
    <row r="114" spans="1:3" x14ac:dyDescent="0.25">
      <c r="B114" s="7"/>
    </row>
    <row r="115" spans="1:3" x14ac:dyDescent="0.25">
      <c r="B115" s="7"/>
    </row>
    <row r="117" spans="1:3" x14ac:dyDescent="0.25">
      <c r="A117" s="5" t="s">
        <v>47</v>
      </c>
      <c r="B117" s="5" t="str">
        <f>VLOOKUP(A117,ACTA,2,0)</f>
        <v>CRITERIO8</v>
      </c>
    </row>
    <row r="118" spans="1:3" x14ac:dyDescent="0.25">
      <c r="A118" t="s">
        <v>170</v>
      </c>
      <c r="B118" s="7">
        <f>C118</f>
        <v>0.15</v>
      </c>
      <c r="C118" s="7">
        <v>0.15</v>
      </c>
    </row>
    <row r="119" spans="1:3" x14ac:dyDescent="0.25">
      <c r="A119" t="s">
        <v>183</v>
      </c>
      <c r="B119" s="7">
        <f>B118+C119</f>
        <v>0.3</v>
      </c>
      <c r="C119" s="7">
        <v>0.15</v>
      </c>
    </row>
    <row r="120" spans="1:3" x14ac:dyDescent="0.25">
      <c r="A120" t="s">
        <v>101</v>
      </c>
      <c r="B120" s="7">
        <f t="shared" ref="B120:B126" si="4">B119+C120</f>
        <v>0.31</v>
      </c>
      <c r="C120" s="7">
        <v>0.01</v>
      </c>
    </row>
    <row r="121" spans="1:3" x14ac:dyDescent="0.25">
      <c r="A121" t="s">
        <v>172</v>
      </c>
      <c r="B121" s="7">
        <f t="shared" si="4"/>
        <v>0.49</v>
      </c>
      <c r="C121" s="7">
        <v>0.18</v>
      </c>
    </row>
    <row r="122" spans="1:3" x14ac:dyDescent="0.25">
      <c r="A122" t="s">
        <v>105</v>
      </c>
      <c r="B122" s="7">
        <f t="shared" si="4"/>
        <v>0.66999999999999993</v>
      </c>
      <c r="C122" s="7">
        <v>0.18</v>
      </c>
    </row>
    <row r="123" spans="1:3" x14ac:dyDescent="0.25">
      <c r="A123" t="s">
        <v>173</v>
      </c>
      <c r="B123" s="7">
        <f t="shared" si="4"/>
        <v>0.84999999999999987</v>
      </c>
      <c r="C123" s="7">
        <v>0.18</v>
      </c>
    </row>
    <row r="124" spans="1:3" x14ac:dyDescent="0.25">
      <c r="A124" t="s">
        <v>174</v>
      </c>
      <c r="B124" s="7">
        <f t="shared" si="4"/>
        <v>0.93999999999999984</v>
      </c>
      <c r="C124" s="7">
        <v>0.09</v>
      </c>
    </row>
    <row r="125" spans="1:3" x14ac:dyDescent="0.25">
      <c r="A125" t="s">
        <v>175</v>
      </c>
      <c r="B125" s="7">
        <f t="shared" si="4"/>
        <v>0.94999999999999984</v>
      </c>
      <c r="C125" s="7">
        <v>0.01</v>
      </c>
    </row>
    <row r="126" spans="1:3" x14ac:dyDescent="0.25">
      <c r="A126" t="s">
        <v>176</v>
      </c>
      <c r="B126" s="7">
        <f t="shared" si="4"/>
        <v>0.99999999999999989</v>
      </c>
      <c r="C126" s="7">
        <v>0.05</v>
      </c>
    </row>
    <row r="127" spans="1:3" x14ac:dyDescent="0.25">
      <c r="B127" s="7"/>
      <c r="C127" s="7">
        <f>SUM(C118:C126)</f>
        <v>0.99999999999999989</v>
      </c>
    </row>
    <row r="128" spans="1:3" x14ac:dyDescent="0.25">
      <c r="B128" s="7"/>
    </row>
    <row r="138" spans="1:3" x14ac:dyDescent="0.25">
      <c r="A138" s="8" t="s">
        <v>70</v>
      </c>
      <c r="B138" s="8" t="s">
        <v>71</v>
      </c>
      <c r="C138" s="8" t="s">
        <v>72</v>
      </c>
    </row>
    <row r="139" spans="1:3" ht="22.5" customHeight="1" x14ac:dyDescent="0.25">
      <c r="A139" s="21" t="s">
        <v>73</v>
      </c>
      <c r="B139" s="21" t="s">
        <v>126</v>
      </c>
      <c r="C139" s="21" t="s">
        <v>74</v>
      </c>
    </row>
    <row r="140" spans="1:3" ht="22.5" customHeight="1" x14ac:dyDescent="0.25">
      <c r="A140" s="21" t="s">
        <v>127</v>
      </c>
      <c r="B140" s="21" t="s">
        <v>75</v>
      </c>
      <c r="C140" s="21" t="s">
        <v>128</v>
      </c>
    </row>
    <row r="141" spans="1:3" ht="22.5" customHeight="1" x14ac:dyDescent="0.25">
      <c r="A141" s="21" t="s">
        <v>129</v>
      </c>
      <c r="B141" s="21" t="s">
        <v>131</v>
      </c>
      <c r="C141" s="21" t="s">
        <v>130</v>
      </c>
    </row>
    <row r="142" spans="1:3" ht="22.5" customHeight="1" x14ac:dyDescent="0.25">
      <c r="A142" s="21" t="s">
        <v>76</v>
      </c>
      <c r="B142" s="21" t="s">
        <v>77</v>
      </c>
      <c r="C142" s="21" t="s">
        <v>78</v>
      </c>
    </row>
    <row r="143" spans="1:3" ht="22.5" customHeight="1" x14ac:dyDescent="0.25">
      <c r="A143" s="21" t="s">
        <v>79</v>
      </c>
      <c r="B143" s="21" t="s">
        <v>133</v>
      </c>
      <c r="C143" s="21" t="s">
        <v>132</v>
      </c>
    </row>
    <row r="144" spans="1:3" ht="22.5" customHeight="1" x14ac:dyDescent="0.25">
      <c r="A144" s="9" t="s">
        <v>80</v>
      </c>
      <c r="B144" s="10" t="s">
        <v>135</v>
      </c>
      <c r="C144" s="11" t="s">
        <v>134</v>
      </c>
    </row>
    <row r="145" spans="1:3" ht="22.5" customHeight="1" x14ac:dyDescent="0.25">
      <c r="A145" s="9" t="s">
        <v>81</v>
      </c>
      <c r="B145" s="10" t="s">
        <v>137</v>
      </c>
      <c r="C145" s="11" t="s">
        <v>136</v>
      </c>
    </row>
    <row r="146" spans="1:3" ht="22.5" customHeight="1" x14ac:dyDescent="0.25">
      <c r="A146" s="9" t="s">
        <v>82</v>
      </c>
      <c r="B146" s="10" t="s">
        <v>139</v>
      </c>
      <c r="C146" s="11" t="s">
        <v>138</v>
      </c>
    </row>
    <row r="147" spans="1:3" ht="22.5" customHeight="1" x14ac:dyDescent="0.25">
      <c r="A147" s="9" t="s">
        <v>83</v>
      </c>
      <c r="B147" s="10" t="s">
        <v>84</v>
      </c>
      <c r="C147" s="11" t="s">
        <v>85</v>
      </c>
    </row>
    <row r="148" spans="1:3" ht="22.5" customHeight="1" x14ac:dyDescent="0.25">
      <c r="A148" s="9" t="s">
        <v>140</v>
      </c>
      <c r="B148" s="12" t="s">
        <v>184</v>
      </c>
      <c r="C148" s="11" t="s">
        <v>86</v>
      </c>
    </row>
    <row r="149" spans="1:3" ht="22.5" customHeight="1" x14ac:dyDescent="0.25">
      <c r="A149" s="13" t="s">
        <v>87</v>
      </c>
      <c r="B149" s="14" t="s">
        <v>77</v>
      </c>
      <c r="C149" s="14" t="s">
        <v>78</v>
      </c>
    </row>
    <row r="150" spans="1:3" ht="22.5" customHeight="1" x14ac:dyDescent="0.25">
      <c r="A150" s="13" t="s">
        <v>88</v>
      </c>
      <c r="B150" s="15" t="s">
        <v>77</v>
      </c>
      <c r="C150" s="14" t="s">
        <v>78</v>
      </c>
    </row>
    <row r="151" spans="1:3" ht="22.5" customHeight="1" x14ac:dyDescent="0.25">
      <c r="A151" s="13" t="s">
        <v>89</v>
      </c>
      <c r="B151" s="16" t="s">
        <v>143</v>
      </c>
      <c r="C151" s="14" t="s">
        <v>142</v>
      </c>
    </row>
    <row r="152" spans="1:3" ht="22.5" customHeight="1" x14ac:dyDescent="0.25">
      <c r="A152" s="13" t="s">
        <v>141</v>
      </c>
      <c r="B152" s="14" t="s">
        <v>184</v>
      </c>
      <c r="C152" s="14" t="s">
        <v>86</v>
      </c>
    </row>
    <row r="153" spans="1:3" ht="22.5" customHeight="1" x14ac:dyDescent="0.25">
      <c r="A153" s="17" t="s">
        <v>90</v>
      </c>
      <c r="B153" s="18" t="s">
        <v>145</v>
      </c>
      <c r="C153" s="19" t="s">
        <v>144</v>
      </c>
    </row>
    <row r="154" spans="1:3" ht="22.5" customHeight="1" x14ac:dyDescent="0.25">
      <c r="A154" s="17" t="s">
        <v>91</v>
      </c>
      <c r="B154" s="20" t="s">
        <v>184</v>
      </c>
      <c r="C154" s="19" t="s">
        <v>86</v>
      </c>
    </row>
    <row r="155" spans="1:3" ht="22.5" customHeight="1" x14ac:dyDescent="0.25">
      <c r="A155" s="13" t="s">
        <v>98</v>
      </c>
      <c r="B155" s="13" t="s">
        <v>99</v>
      </c>
      <c r="C155" s="13" t="s">
        <v>185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25</vt:i4>
      </vt:variant>
    </vt:vector>
  </HeadingPairs>
  <TitlesOfParts>
    <vt:vector size="27" baseType="lpstr">
      <vt:lpstr>PAA 2021 Versión 1</vt:lpstr>
      <vt:lpstr>Listas Desplegables</vt:lpstr>
      <vt:lpstr>ACT</vt:lpstr>
      <vt:lpstr>ACTA</vt:lpstr>
      <vt:lpstr>'PAA 2021 Versión 1'!Área_de_impresión</vt:lpstr>
      <vt:lpstr>CRITERIO1</vt:lpstr>
      <vt:lpstr>CRITERIO1A</vt:lpstr>
      <vt:lpstr>CRITERIO2</vt:lpstr>
      <vt:lpstr>CRITERIO2A</vt:lpstr>
      <vt:lpstr>CRITERIO3</vt:lpstr>
      <vt:lpstr>CRITERIO3A</vt:lpstr>
      <vt:lpstr>CRITERIO4</vt:lpstr>
      <vt:lpstr>CRITERIO4A</vt:lpstr>
      <vt:lpstr>CRITERIO5</vt:lpstr>
      <vt:lpstr>CRITERIO5A</vt:lpstr>
      <vt:lpstr>CRITERIO6</vt:lpstr>
      <vt:lpstr>CRITERIO6A</vt:lpstr>
      <vt:lpstr>CRITERIO7</vt:lpstr>
      <vt:lpstr>CRITERIO7A</vt:lpstr>
      <vt:lpstr>CRITERIO8</vt:lpstr>
      <vt:lpstr>CRITERIO8A</vt:lpstr>
      <vt:lpstr>LIDER</vt:lpstr>
      <vt:lpstr>PROCESO</vt:lpstr>
      <vt:lpstr>PROCESO2</vt:lpstr>
      <vt:lpstr>PROF</vt:lpstr>
      <vt:lpstr>PROFA</vt:lpstr>
      <vt:lpstr>'PAA 2021 Versión 1'!Títulos_a_imprimir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JONNATHAN ANDRES LARA HERRERA</dc:creator>
  <cp:lastModifiedBy>Hewlett-Packard Company</cp:lastModifiedBy>
  <cp:lastPrinted>2020-08-27T19:31:24Z</cp:lastPrinted>
  <dcterms:created xsi:type="dcterms:W3CDTF">2018-02-07T23:53:02Z</dcterms:created>
  <dcterms:modified xsi:type="dcterms:W3CDTF">2021-01-27T22:12:44Z</dcterms:modified>
</cp:coreProperties>
</file>