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omments1.xml" ContentType="application/vnd.openxmlformats-officedocument.spreadsheetml.comments+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64011"/>
  <mc:AlternateContent xmlns:mc="http://schemas.openxmlformats.org/markup-compatibility/2006">
    <mc:Choice Requires="x15">
      <x15ac:absPath xmlns:x15ac="http://schemas.microsoft.com/office/spreadsheetml/2010/11/ac" url="D:\Documents\MARCELA RODRIGUEZ\TRABAJO\CVP\2. Ejecucion Plan Anual de Auditorías 2020\Octubre\PAAC\"/>
    </mc:Choice>
  </mc:AlternateContent>
  <bookViews>
    <workbookView xWindow="0" yWindow="0" windowWidth="20490" windowHeight="7050" tabRatio="864" activeTab="2"/>
  </bookViews>
  <sheets>
    <sheet name="Resultados riesgos" sheetId="22" r:id="rId1"/>
    <sheet name="Resumen estado Riesgos" sheetId="25" r:id="rId2"/>
    <sheet name="Resultados PAAC" sheetId="23" r:id="rId3"/>
    <sheet name="Resultados Comp . pro" sheetId="24" r:id="rId4"/>
    <sheet name="1. MAPA DE RIESGOS " sheetId="1" r:id="rId5"/>
    <sheet name="1.1 ESTRATEGIA RIESGOS" sheetId="16" r:id="rId6"/>
    <sheet name="2. ANTITRAMITES" sheetId="18" r:id="rId7"/>
    <sheet name="2.1 ESTRAT RACIONALIZ TRAMI" sheetId="21" r:id="rId8"/>
    <sheet name="3. RENDICION DE CUENTAS" sheetId="9" r:id="rId9"/>
    <sheet name="4. ATENCION AL CIUDADANO" sheetId="10" r:id="rId10"/>
    <sheet name="5. TRANSPARENCIA " sheetId="11" r:id="rId11"/>
    <sheet name="6. INICIATIVAS" sheetId="12" r:id="rId12"/>
    <sheet name="7. CODIGO DE INTEGRIDAD" sheetId="20" r:id="rId13"/>
    <sheet name="CONTROL DE CAMBIOS REGISTROS " sheetId="15" r:id="rId14"/>
  </sheets>
  <externalReferences>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s>
  <definedNames>
    <definedName name="_">[1]BD!$B$7:$F$7</definedName>
    <definedName name="_xlnm._FilterDatabase" localSheetId="4" hidden="1">'1. MAPA DE RIESGOS '!$A$5:$X$137</definedName>
    <definedName name="_xlnm._FilterDatabase" localSheetId="5" hidden="1">'1.1 ESTRATEGIA RIESGOS'!$A$8:$O$28</definedName>
    <definedName name="_xlnm._FilterDatabase" localSheetId="6" hidden="1">'2. ANTITRAMITES'!$A$5:$AG$6</definedName>
    <definedName name="_xlnm._FilterDatabase" localSheetId="7" hidden="1">'2.1 ESTRAT RACIONALIZ TRAMI'!$A$27:$O$27</definedName>
    <definedName name="_xlnm._FilterDatabase" localSheetId="8" hidden="1">'3. RENDICION DE CUENTAS'!$A$4:$T$34</definedName>
    <definedName name="_xlnm._FilterDatabase" localSheetId="9" hidden="1">'4. ATENCION AL CIUDADANO'!$A$5:$T$23</definedName>
    <definedName name="_xlnm._FilterDatabase" localSheetId="10" hidden="1">'5. TRANSPARENCIA '!$A$4:$Y$41</definedName>
    <definedName name="_xlnm._FilterDatabase" localSheetId="11" hidden="1">'6. INICIATIVAS'!$A$4:$T$13</definedName>
    <definedName name="_xlnm._FilterDatabase" localSheetId="12" hidden="1">'7. CODIGO DE INTEGRIDAD'!$A$5:$Q$5</definedName>
    <definedName name="_xlnm._FilterDatabase" localSheetId="13" hidden="1">'CONTROL DE CAMBIOS REGISTROS '!$A$4:$O$4</definedName>
    <definedName name="_Hlk514259072" localSheetId="2">'Resultados PAAC'!$E$8</definedName>
    <definedName name="´´">[2]BD!$B$7:$F$7</definedName>
    <definedName name="Alcance">[3]BD!$B$4:$F$4</definedName>
    <definedName name="AnalisisImpacto">[3]BD!$B$167:$C$191</definedName>
    <definedName name="_xlnm.Print_Area" localSheetId="4">'1. MAPA DE RIESGOS '!$A$1:$AG$110</definedName>
    <definedName name="_xlnm.Print_Area" localSheetId="6">'2. ANTITRAMITES'!$A$1:$AP$9</definedName>
    <definedName name="_xlnm.Print_Area" localSheetId="9">'4. ATENCION AL CIUDADANO'!$A$1:$T$23</definedName>
    <definedName name="_xlnm.Print_Area" localSheetId="10">'5. TRANSPARENCIA '!$A$1:$U$42</definedName>
    <definedName name="_xlnm.Print_Area" localSheetId="11">'6. INICIATIVAS'!$A$1:$T$13</definedName>
    <definedName name="_xlnm.Print_Area" localSheetId="12">'7. CODIGO DE INTEGRIDAD'!$A$1:$H$5</definedName>
    <definedName name="AVANCE">[4]BD!#REF!</definedName>
    <definedName name="Clasificacion" localSheetId="6">#REF!</definedName>
    <definedName name="Clasificacion" localSheetId="7">#REF!</definedName>
    <definedName name="Clasificacion" localSheetId="9">#REF!</definedName>
    <definedName name="Clasificacion" localSheetId="10">#REF!</definedName>
    <definedName name="Clasificacion" localSheetId="12">#REF!</definedName>
    <definedName name="Clasificacion" localSheetId="3">#REF!</definedName>
    <definedName name="Clasificacion" localSheetId="2">#REF!</definedName>
    <definedName name="Clasificacion" localSheetId="0">#REF!</definedName>
    <definedName name="Clasificacion" localSheetId="1">#REF!</definedName>
    <definedName name="Clasificacion">#REF!</definedName>
    <definedName name="CONSOLIDADO">[4]BD!#REF!</definedName>
    <definedName name="Costo">[3]BD!$B$2:$F$2</definedName>
    <definedName name="costos">[1]BD!$B$2:$F$2</definedName>
    <definedName name="CRITERIORC">[3]BD!$D$57:$E$71</definedName>
    <definedName name="departamentos">[5]TABLA!$D$2:$D$36</definedName>
    <definedName name="DI" localSheetId="6">[6]INFORMACIÓN!#REF!</definedName>
    <definedName name="DI" localSheetId="7">[7]INFORMACIÓN!#REF!</definedName>
    <definedName name="DI" localSheetId="9">[8]INFORMACIÓN!#REF!</definedName>
    <definedName name="DI" localSheetId="10">[9]INFORMACIÓN!#REF!</definedName>
    <definedName name="DI" localSheetId="12">[7]INFORMACIÓN!#REF!</definedName>
    <definedName name="DI" localSheetId="3">[10]INFORMACIÓN!#REF!</definedName>
    <definedName name="DI" localSheetId="2">[10]INFORMACIÓN!#REF!</definedName>
    <definedName name="DI" localSheetId="0">[11]INFORMACIÓN!#REF!</definedName>
    <definedName name="DI" localSheetId="1">[7]INFORMACIÓN!#REF!</definedName>
    <definedName name="DI">[7]INFORMACIÓN!#REF!</definedName>
    <definedName name="Disminuir">[3]BD!$F$224:$F$225</definedName>
    <definedName name="DOF">[12]BD!$B$167:$C$191</definedName>
    <definedName name="Frecuencia2">[3]BD!$D$137:$D$141</definedName>
    <definedName name="Gestión_EstratégicaP" localSheetId="1">[3]BD!#REF!</definedName>
    <definedName name="Gestión_EstratégicaP">[3]BD!#REF!</definedName>
    <definedName name="GSST">[3]BD!$B$7:$F$7</definedName>
    <definedName name="HPARRA" localSheetId="1">[12]BD!#REF!</definedName>
    <definedName name="HPARRA">[12]BD!#REF!</definedName>
    <definedName name="lista" localSheetId="6">#REF!</definedName>
    <definedName name="lista" localSheetId="7">#REF!</definedName>
    <definedName name="lista" localSheetId="11">#REF!</definedName>
    <definedName name="lista" localSheetId="12">#REF!</definedName>
    <definedName name="lista" localSheetId="3">#REF!</definedName>
    <definedName name="lista" localSheetId="2">#REF!</definedName>
    <definedName name="lista" localSheetId="0">#REF!</definedName>
    <definedName name="lista" localSheetId="1">#REF!</definedName>
    <definedName name="lista">#REF!</definedName>
    <definedName name="nivel">[5]TABLA!$C$2:$C$3</definedName>
    <definedName name="ObjetivosP" localSheetId="1">[3]BD!#REF!</definedName>
    <definedName name="ObjetivosP">[3]BD!#REF!</definedName>
    <definedName name="opera_tivida">[1]BD!$B$5:$F$5</definedName>
    <definedName name="Operatividad">[3]BD!$B$5:$F$5</definedName>
    <definedName name="orden">[5]TABLA!$A$3:$A$4</definedName>
    <definedName name="PAAC">#REF!</definedName>
    <definedName name="PAC">#REF!</definedName>
    <definedName name="PACC">#REF!</definedName>
    <definedName name="Periodicidad">[3]BD!$A$202:$A$210</definedName>
    <definedName name="preliminar">#REF!</definedName>
    <definedName name="Procedimiento">[3]BD!$A$86:$P$86</definedName>
    <definedName name="Procesos" localSheetId="6">#REF!</definedName>
    <definedName name="Procesos" localSheetId="7">#REF!</definedName>
    <definedName name="Procesos" localSheetId="9">#REF!</definedName>
    <definedName name="Procesos" localSheetId="10">#REF!</definedName>
    <definedName name="Procesos" localSheetId="12">#REF!</definedName>
    <definedName name="Procesos" localSheetId="3">#REF!</definedName>
    <definedName name="Procesos" localSheetId="2">#REF!</definedName>
    <definedName name="Procesos" localSheetId="0">#REF!</definedName>
    <definedName name="Procesos" localSheetId="1">#REF!</definedName>
    <definedName name="Procesos">#REF!</definedName>
    <definedName name="Responsable">[3]BD!$D$266:$D$278</definedName>
    <definedName name="RESULTADOS">#REF!</definedName>
    <definedName name="RESULTADOS2">[4]INFORMACIÓN!#REF!</definedName>
    <definedName name="sector">[5]TABLA!$B$2:$B$26</definedName>
    <definedName name="SGA">[3]BD!$B$6:$F$6</definedName>
    <definedName name="SolidezControl">[3]BD!$A$212:$B$220</definedName>
    <definedName name="Tiempo">[3]BD!$B$3:$F$3</definedName>
    <definedName name="TIPO">[3]BD!$A$28:$A$35</definedName>
    <definedName name="TipoC">[3]BD!$A$38</definedName>
    <definedName name="TipoControl">[3]BD!$A$315:$A$316</definedName>
    <definedName name="TipoP">[3]BD!$B$80:$B$83</definedName>
    <definedName name="Tipos">[5]TABLA!$G$2:$G$4</definedName>
    <definedName name="TratamientoCorrupcion" localSheetId="12">[3]BD!$A$324:$B$339</definedName>
    <definedName name="TratamientoCorrupcion">[13]BD!$A$324:$B$339</definedName>
    <definedName name="TratamientoRiesgo">[3]BD!$A$297:$B$312</definedName>
    <definedName name="VALOR">[3]BD!$D$25:$E$49</definedName>
    <definedName name="vigencias">[5]TABLA!$E$2:$E$7</definedName>
  </definedNames>
  <calcPr calcId="162913"/>
  <pivotCaches>
    <pivotCache cacheId="2" r:id="rId32"/>
  </pivotCaches>
</workbook>
</file>

<file path=xl/calcChain.xml><?xml version="1.0" encoding="utf-8"?>
<calcChain xmlns="http://schemas.openxmlformats.org/spreadsheetml/2006/main">
  <c r="J15" i="24" l="1"/>
  <c r="J12" i="24"/>
  <c r="E19" i="24"/>
  <c r="E17" i="24"/>
  <c r="E10" i="24"/>
  <c r="E9" i="24"/>
  <c r="E8" i="24"/>
  <c r="E7" i="24"/>
  <c r="E5" i="24"/>
  <c r="E4" i="24"/>
  <c r="B19" i="24"/>
  <c r="B18" i="24"/>
  <c r="B17" i="24"/>
  <c r="B16" i="24"/>
  <c r="B15" i="24"/>
  <c r="B14" i="24"/>
  <c r="B13" i="24"/>
  <c r="B12" i="24"/>
  <c r="B11" i="24"/>
  <c r="B10" i="24"/>
  <c r="B9" i="24"/>
  <c r="B8" i="24"/>
  <c r="B7" i="24"/>
  <c r="B6" i="24"/>
  <c r="B5" i="24"/>
  <c r="B4" i="24"/>
  <c r="X105" i="1" l="1"/>
  <c r="AE104" i="1"/>
  <c r="C5" i="23" s="1"/>
  <c r="B5" i="23"/>
  <c r="X104" i="1"/>
  <c r="X103" i="1"/>
  <c r="X102" i="1"/>
  <c r="A101" i="1"/>
  <c r="D100" i="1"/>
  <c r="C100" i="1"/>
  <c r="B100" i="1"/>
  <c r="A100" i="1"/>
  <c r="AE96" i="1"/>
  <c r="AE91" i="1"/>
  <c r="AE90" i="1"/>
  <c r="AA90" i="1"/>
  <c r="AE86" i="1"/>
  <c r="AA83" i="1"/>
  <c r="AA80" i="1"/>
  <c r="AE77" i="1"/>
  <c r="AE74" i="1"/>
  <c r="AA74" i="1"/>
  <c r="AE73" i="1"/>
  <c r="AA73" i="1"/>
  <c r="AE65" i="1"/>
  <c r="AA65" i="1"/>
  <c r="AE64" i="1"/>
  <c r="AA64" i="1"/>
  <c r="AE63" i="1"/>
  <c r="AA63" i="1"/>
  <c r="AE62" i="1"/>
  <c r="AA62" i="1"/>
  <c r="AA61" i="1"/>
  <c r="AE60" i="1"/>
  <c r="A58" i="1"/>
  <c r="D57" i="1"/>
  <c r="C57" i="1"/>
  <c r="B57" i="1"/>
  <c r="A57" i="1"/>
  <c r="AE54" i="1"/>
  <c r="AE53" i="1"/>
  <c r="AA53" i="1"/>
  <c r="AE52" i="1"/>
  <c r="AA35" i="1"/>
  <c r="AE33" i="1"/>
  <c r="AA33" i="1"/>
  <c r="AE32" i="1"/>
  <c r="AA32" i="1"/>
  <c r="AE30" i="1"/>
  <c r="AA30" i="1"/>
  <c r="AE29" i="1"/>
  <c r="AA29" i="1"/>
  <c r="AE28" i="1"/>
  <c r="AA28" i="1"/>
  <c r="AE27" i="1"/>
  <c r="AA27" i="1"/>
  <c r="AE26" i="1"/>
  <c r="AA26" i="1"/>
  <c r="AE23" i="1"/>
  <c r="AA23" i="1"/>
  <c r="AE22" i="1"/>
  <c r="AA22" i="1"/>
  <c r="AA10" i="1"/>
  <c r="AE7" i="1"/>
  <c r="AE6" i="1"/>
  <c r="AA6" i="1"/>
  <c r="O19" i="25"/>
  <c r="N19" i="25"/>
  <c r="M19" i="25"/>
  <c r="L19" i="25"/>
  <c r="K19" i="25"/>
  <c r="J19" i="25"/>
  <c r="I19" i="25"/>
  <c r="H19" i="25"/>
  <c r="G19" i="25"/>
  <c r="F19" i="25"/>
  <c r="E19" i="25"/>
  <c r="D19" i="25"/>
  <c r="C19" i="25"/>
  <c r="B19" i="25"/>
  <c r="O11" i="16" l="1"/>
  <c r="AE103" i="1" l="1"/>
  <c r="AE102" i="1"/>
  <c r="D5" i="23" s="1"/>
  <c r="M14" i="20" l="1"/>
  <c r="P32" i="9"/>
  <c r="K33" i="21"/>
  <c r="Q13" i="20" l="1"/>
  <c r="Q12" i="20"/>
  <c r="Q11" i="20"/>
  <c r="Q10" i="20"/>
  <c r="Q9" i="20"/>
  <c r="Q8" i="20"/>
  <c r="Q7" i="20"/>
  <c r="Q6" i="20"/>
  <c r="T10" i="12"/>
  <c r="T9" i="12"/>
  <c r="T8" i="12"/>
  <c r="T7" i="12"/>
  <c r="T6" i="12"/>
  <c r="U38" i="11"/>
  <c r="U37" i="11"/>
  <c r="U35" i="11"/>
  <c r="U34" i="11"/>
  <c r="U32" i="11"/>
  <c r="U31" i="11"/>
  <c r="U30" i="11"/>
  <c r="U29" i="11"/>
  <c r="U28" i="11"/>
  <c r="U27" i="11"/>
  <c r="U26" i="11"/>
  <c r="U25" i="11"/>
  <c r="U23" i="11"/>
  <c r="U22" i="11"/>
  <c r="U21" i="11"/>
  <c r="U20" i="11"/>
  <c r="U19" i="11"/>
  <c r="U17" i="11"/>
  <c r="U16" i="11"/>
  <c r="U15" i="11"/>
  <c r="U14" i="11"/>
  <c r="U13" i="11"/>
  <c r="U12" i="11"/>
  <c r="U11" i="11"/>
  <c r="U10" i="11"/>
  <c r="U9" i="11"/>
  <c r="U8" i="11"/>
  <c r="U7" i="11"/>
  <c r="U6" i="11"/>
  <c r="T20" i="10"/>
  <c r="T19" i="10"/>
  <c r="T17" i="10"/>
  <c r="T15" i="10"/>
  <c r="T14" i="10"/>
  <c r="T12" i="10"/>
  <c r="T10" i="10"/>
  <c r="T9" i="10"/>
  <c r="T7" i="10"/>
  <c r="T31" i="9"/>
  <c r="T30" i="9"/>
  <c r="T29" i="9"/>
  <c r="T28" i="9"/>
  <c r="T26" i="9"/>
  <c r="T25" i="9"/>
  <c r="T24" i="9"/>
  <c r="T23" i="9"/>
  <c r="T22" i="9"/>
  <c r="T21" i="9"/>
  <c r="T20" i="9"/>
  <c r="T19" i="9"/>
  <c r="T18" i="9"/>
  <c r="T17" i="9"/>
  <c r="T16" i="9"/>
  <c r="T14" i="9"/>
  <c r="T13" i="9"/>
  <c r="T12" i="9"/>
  <c r="T11" i="9"/>
  <c r="T10" i="9"/>
  <c r="T9" i="9"/>
  <c r="T7" i="9"/>
  <c r="T6" i="9"/>
  <c r="O32" i="21"/>
  <c r="O31" i="21"/>
  <c r="O30" i="21"/>
  <c r="O29" i="21"/>
  <c r="O28" i="21"/>
  <c r="K34" i="21" s="1"/>
  <c r="O25" i="16"/>
  <c r="O24" i="16"/>
  <c r="O23" i="16"/>
  <c r="O22" i="16"/>
  <c r="O21" i="16"/>
  <c r="O20" i="16"/>
  <c r="O19" i="16"/>
  <c r="O17" i="16"/>
  <c r="O16" i="16"/>
  <c r="O15" i="16"/>
  <c r="O14" i="16"/>
  <c r="O13" i="16"/>
  <c r="O12" i="16"/>
  <c r="O10" i="16"/>
  <c r="O9" i="16"/>
  <c r="M16" i="20" l="1"/>
  <c r="M15" i="20"/>
  <c r="K51" i="24"/>
  <c r="M51" i="24" s="1"/>
  <c r="N51" i="24" s="1"/>
  <c r="K52" i="24"/>
  <c r="M52" i="24" s="1"/>
  <c r="N52" i="24" s="1"/>
  <c r="K53" i="24"/>
  <c r="M53" i="24" s="1"/>
  <c r="N53" i="24" s="1"/>
  <c r="K54" i="24"/>
  <c r="M54" i="24" s="1"/>
  <c r="N54" i="24" s="1"/>
  <c r="K55" i="24"/>
  <c r="M55" i="24" s="1"/>
  <c r="N55" i="24" s="1"/>
  <c r="K56" i="24"/>
  <c r="M56" i="24" s="1"/>
  <c r="N56" i="24" s="1"/>
  <c r="K57" i="24"/>
  <c r="M57" i="24" s="1"/>
  <c r="N57" i="24" s="1"/>
  <c r="K58" i="24"/>
  <c r="M58" i="24" s="1"/>
  <c r="N58" i="24" s="1"/>
  <c r="K59" i="24"/>
  <c r="M59" i="24" s="1"/>
  <c r="N59" i="24" s="1"/>
  <c r="K60" i="24"/>
  <c r="M60" i="24" s="1"/>
  <c r="N60" i="24" s="1"/>
  <c r="K61" i="24"/>
  <c r="M61" i="24" s="1"/>
  <c r="N61" i="24" s="1"/>
  <c r="K62" i="24"/>
  <c r="M62" i="24" s="1"/>
  <c r="N62" i="24" s="1"/>
  <c r="K63" i="24"/>
  <c r="M63" i="24" s="1"/>
  <c r="N63" i="24" s="1"/>
  <c r="K64" i="24"/>
  <c r="M64" i="24" s="1"/>
  <c r="N64" i="24" s="1"/>
  <c r="K65" i="24"/>
  <c r="M65" i="24" s="1"/>
  <c r="N65" i="24" s="1"/>
  <c r="K50" i="24"/>
  <c r="M50" i="24" s="1"/>
  <c r="N50" i="24" s="1"/>
  <c r="C66" i="24"/>
  <c r="D66" i="24"/>
  <c r="E66" i="24"/>
  <c r="F66" i="24"/>
  <c r="G66" i="24"/>
  <c r="H66" i="24"/>
  <c r="I66" i="24"/>
  <c r="J66" i="24"/>
  <c r="B66" i="24"/>
  <c r="K66" i="24" l="1"/>
  <c r="C19" i="24" l="1"/>
  <c r="C18" i="24"/>
  <c r="C17" i="24"/>
  <c r="C16" i="24"/>
  <c r="C15" i="24"/>
  <c r="C14" i="24"/>
  <c r="C13" i="24"/>
  <c r="C12" i="24"/>
  <c r="C11" i="24"/>
  <c r="C10" i="24"/>
  <c r="C9" i="24"/>
  <c r="C8" i="24"/>
  <c r="C7" i="24"/>
  <c r="C6" i="24"/>
  <c r="C5" i="24"/>
  <c r="C4" i="24"/>
  <c r="AL7" i="18" l="1"/>
  <c r="I8" i="24" l="1"/>
  <c r="I5" i="24"/>
  <c r="I4" i="24"/>
  <c r="P11" i="12"/>
  <c r="Q39" i="11"/>
  <c r="H19" i="24"/>
  <c r="H17" i="24"/>
  <c r="H16" i="24"/>
  <c r="H14" i="24"/>
  <c r="H12" i="24"/>
  <c r="H11" i="24"/>
  <c r="H10" i="24"/>
  <c r="H7" i="24"/>
  <c r="H5" i="24"/>
  <c r="H4" i="24"/>
  <c r="G19" i="24"/>
  <c r="G16" i="24"/>
  <c r="G11" i="24"/>
  <c r="G5" i="24"/>
  <c r="F19" i="24"/>
  <c r="F13" i="24"/>
  <c r="F10" i="24"/>
  <c r="F9" i="24"/>
  <c r="F8" i="24"/>
  <c r="F7" i="24"/>
  <c r="F5" i="24"/>
  <c r="F4" i="24"/>
  <c r="D13" i="24"/>
  <c r="AL9" i="18" l="1"/>
  <c r="AL8" i="18"/>
  <c r="K26" i="16"/>
  <c r="P21" i="10"/>
  <c r="D13" i="23" l="1"/>
  <c r="D12" i="23"/>
  <c r="D11" i="23"/>
  <c r="D10" i="23"/>
  <c r="D9" i="23"/>
  <c r="D8" i="23"/>
  <c r="C7" i="23"/>
  <c r="D6" i="23"/>
  <c r="B7" i="23"/>
  <c r="D7" i="23" l="1"/>
  <c r="D14" i="23" s="1"/>
  <c r="E14" i="23" s="1"/>
  <c r="K28" i="16"/>
  <c r="C6" i="23" s="1"/>
  <c r="C13" i="23"/>
  <c r="B13" i="23"/>
  <c r="P13" i="12"/>
  <c r="C12" i="23" s="1"/>
  <c r="P12" i="12"/>
  <c r="B12" i="23" s="1"/>
  <c r="Q41" i="11"/>
  <c r="C11" i="23" s="1"/>
  <c r="Q40" i="11"/>
  <c r="B11" i="23" s="1"/>
  <c r="P23" i="10"/>
  <c r="C10" i="23" s="1"/>
  <c r="P22" i="10"/>
  <c r="B10" i="23" s="1"/>
  <c r="P34" i="9"/>
  <c r="C9" i="23" s="1"/>
  <c r="P33" i="9"/>
  <c r="B9" i="23" s="1"/>
  <c r="K35" i="21"/>
  <c r="C8" i="23" s="1"/>
  <c r="B8" i="23"/>
  <c r="K27" i="16"/>
  <c r="B6" i="23" s="1"/>
  <c r="B14" i="23" l="1"/>
  <c r="C14" i="23"/>
</calcChain>
</file>

<file path=xl/comments1.xml><?xml version="1.0" encoding="utf-8"?>
<comments xmlns="http://schemas.openxmlformats.org/spreadsheetml/2006/main">
  <authors>
    <author>Manuel Andres Farias Pinzon</author>
  </authors>
  <commentList>
    <comment ref="I3" authorId="0" shapeId="0">
      <text>
        <r>
          <rPr>
            <b/>
            <sz val="9"/>
            <color indexed="81"/>
            <rFont val="Tahoma"/>
          </rPr>
          <t>para el próximo seguimiento es necesario revisar la cantidad de acciones que le aplica a cada proceso y así sacar la formula del calculo por cada actividad</t>
        </r>
      </text>
    </comment>
  </commentList>
</comments>
</file>

<file path=xl/comments2.xml><?xml version="1.0" encoding="utf-8"?>
<comments xmlns="http://schemas.openxmlformats.org/spreadsheetml/2006/main">
  <authors>
    <author>Claudia Marcela García</author>
  </authors>
  <commentList>
    <comment ref="F1" authorId="0" shapeId="0">
      <text>
        <r>
          <rPr>
            <b/>
            <sz val="9"/>
            <color indexed="81"/>
            <rFont val="Tahoma"/>
            <family val="2"/>
          </rPr>
          <t>Claudia Marcela García:</t>
        </r>
        <r>
          <rPr>
            <sz val="9"/>
            <color indexed="81"/>
            <rFont val="Tahoma"/>
            <family val="2"/>
          </rPr>
          <t xml:space="preserve">
Por definir si se codifica o se deja como Documento de Referencia del SIG. </t>
        </r>
      </text>
    </comment>
  </commentList>
</comments>
</file>

<file path=xl/comments3.xml><?xml version="1.0" encoding="utf-8"?>
<comments xmlns="http://schemas.openxmlformats.org/spreadsheetml/2006/main">
  <authors>
    <author>Manuel Andres Farias Pinzon</author>
  </authors>
  <commentList>
    <comment ref="K33" authorId="0" shapeId="0">
      <text>
        <r>
          <rPr>
            <b/>
            <sz val="12"/>
            <color indexed="81"/>
            <rFont val="Tahoma"/>
            <family val="2"/>
          </rPr>
          <t>Dos (2) actividades que entran dentro de la fecha de corte al 31Ago2020</t>
        </r>
      </text>
    </comment>
  </commentList>
</comments>
</file>

<file path=xl/comments4.xml><?xml version="1.0" encoding="utf-8"?>
<comments xmlns="http://schemas.openxmlformats.org/spreadsheetml/2006/main">
  <authors>
    <author>Manuel Andres Farias Pinzon</author>
  </authors>
  <commentList>
    <comment ref="J18" authorId="0" shapeId="0">
      <text>
        <r>
          <rPr>
            <b/>
            <sz val="9"/>
            <color indexed="81"/>
            <rFont val="Tahoma"/>
            <charset val="1"/>
          </rPr>
          <t>MEMO 2020IE6509 - CRONOGRAMA EVENTO PARA SEGUNDO SEMESTRE DE 2020 PARA DUT del 06Jul2020 tienen previsto programar entre el 1º y el 15 de octubre de 2020 el evento de rendición de cuentas
entre los ciudadanos y la Entidad</t>
        </r>
      </text>
    </comment>
  </commentList>
</comments>
</file>

<file path=xl/comments5.xml><?xml version="1.0" encoding="utf-8"?>
<comments xmlns="http://schemas.openxmlformats.org/spreadsheetml/2006/main">
  <authors>
    <author>portatil</author>
  </authors>
  <commentList>
    <comment ref="A4" authorId="0" shapeId="0">
      <text>
        <r>
          <rPr>
            <b/>
            <sz val="9"/>
            <color indexed="81"/>
            <rFont val="Tahoma"/>
            <family val="2"/>
          </rPr>
          <t>portatil:</t>
        </r>
        <r>
          <rPr>
            <sz val="9"/>
            <color indexed="81"/>
            <rFont val="Tahoma"/>
            <family val="2"/>
          </rPr>
          <t xml:space="preserve">
Colocar la fecha de corte Agosto 30 de 2018</t>
        </r>
      </text>
    </comment>
  </commentList>
</comments>
</file>

<file path=xl/comments6.xml><?xml version="1.0" encoding="utf-8"?>
<comments xmlns="http://schemas.openxmlformats.org/spreadsheetml/2006/main">
  <authors>
    <author>Manuel Andres Farias Pinzon</author>
  </authors>
  <commentList>
    <comment ref="M15" authorId="0" shapeId="0">
      <text>
        <r>
          <rPr>
            <sz val="11"/>
            <color indexed="81"/>
            <rFont val="Tahoma"/>
            <family val="2"/>
          </rPr>
          <t xml:space="preserve">Siete (7) actividades entran dentro del sgundo seguimiento para el corte al 31Ago2020
</t>
        </r>
      </text>
    </comment>
  </commentList>
</comments>
</file>

<file path=xl/sharedStrings.xml><?xml version="1.0" encoding="utf-8"?>
<sst xmlns="http://schemas.openxmlformats.org/spreadsheetml/2006/main" count="3473" uniqueCount="1781">
  <si>
    <t>1. Proceso</t>
  </si>
  <si>
    <t>2. Procedimiento</t>
  </si>
  <si>
    <t>5. Riesgo</t>
  </si>
  <si>
    <t>6. Descripción</t>
  </si>
  <si>
    <t>7. Tipo</t>
  </si>
  <si>
    <t>8. Causas</t>
  </si>
  <si>
    <t>9. Consecuencias</t>
  </si>
  <si>
    <t/>
  </si>
  <si>
    <t>MAPA DE RIESGOS</t>
  </si>
  <si>
    <t>Código: 208-PLA-Ft-78</t>
  </si>
  <si>
    <t>2. COMPONENTE: ESTRATEGIA ANTITRÁMITES</t>
  </si>
  <si>
    <t>Nº</t>
  </si>
  <si>
    <t>NOMBRE DEL TRÁMITE</t>
  </si>
  <si>
    <t xml:space="preserve">TIPO DE RACIONALIZACIÓN </t>
  </si>
  <si>
    <t>Descripción de la acción</t>
  </si>
  <si>
    <t>Responsable</t>
  </si>
  <si>
    <t>Fecha inicio</t>
  </si>
  <si>
    <t>Fecha final</t>
  </si>
  <si>
    <t>Producto y/o beneficio</t>
  </si>
  <si>
    <t>Evidencia</t>
  </si>
  <si>
    <t>Descripción avance</t>
  </si>
  <si>
    <t>%</t>
  </si>
  <si>
    <t>Observaciones/
recomendaciones</t>
  </si>
  <si>
    <t>Fecha de reprogramación</t>
  </si>
  <si>
    <t>NORMATIVO</t>
  </si>
  <si>
    <t>ADMINISTRATIVO</t>
  </si>
  <si>
    <t>TECNOLÓGICOS</t>
  </si>
  <si>
    <t>INTEROPERABILIDAD</t>
  </si>
  <si>
    <t>Eliminación del trámite por norma</t>
  </si>
  <si>
    <t>Eliminación del trámite por traslado de competencia a otra entidad</t>
  </si>
  <si>
    <t>Eliminación del trámite por fusión de trámites</t>
  </si>
  <si>
    <t>Reducción, incentivos o eliminación</t>
  </si>
  <si>
    <t>Ampliación de la vigencia del productos y/o servicio</t>
  </si>
  <si>
    <t>Eliminación o reducción de requisitos</t>
  </si>
  <si>
    <t>Reducción de tiempo de duración</t>
  </si>
  <si>
    <t>Extensión de horarios de atención</t>
  </si>
  <si>
    <t>Ampliación de puntos de atención</t>
  </si>
  <si>
    <t>Reducción de pasos para el ciudadano</t>
  </si>
  <si>
    <t>Ampliación de canales de obtención de resultados</t>
  </si>
  <si>
    <t>Estandarización de trámites o formularios</t>
  </si>
  <si>
    <t>Optimización de procesos o procedimientos</t>
  </si>
  <si>
    <t>Pago en línea</t>
  </si>
  <si>
    <t>Formularios en línea</t>
  </si>
  <si>
    <t>Envío de documentos electrónicos</t>
  </si>
  <si>
    <t>Mecanismos de seguimiento al estado del trámite</t>
  </si>
  <si>
    <t>Firma electrónica</t>
  </si>
  <si>
    <t>Trámite total en línea</t>
  </si>
  <si>
    <t>Cadena de trámites</t>
  </si>
  <si>
    <t>Ventanilla Única Virtual</t>
  </si>
  <si>
    <t>3. COMPONENTE: RENDICIÓN DE CUENTAS</t>
  </si>
  <si>
    <t>ACCIÓN</t>
  </si>
  <si>
    <t>RESPONSABLE</t>
  </si>
  <si>
    <t>FECHA INICIO</t>
  </si>
  <si>
    <t>FECHA FINAL</t>
  </si>
  <si>
    <t>PRODUCTO</t>
  </si>
  <si>
    <t>EVIDENCIA</t>
  </si>
  <si>
    <t>DESCRIPCIÓN AVANCE</t>
  </si>
  <si>
    <t>OBSERVACIONES/
RECOMENDACIONES</t>
  </si>
  <si>
    <t>FECHA DE REPROGRAMACIÓN</t>
  </si>
  <si>
    <t>4. COMPONENTE: MECANISMOS PARA MEJORAR LA ATENCIÓN AL CIUDADANO</t>
  </si>
  <si>
    <t>NORMATIVO Y PROCIDEMENTAL</t>
  </si>
  <si>
    <t>5. COMPONENTE: MECANISMOS PARA LA TRANSPARENCIA Y ACCESO A LA INFORMACIÓN</t>
  </si>
  <si>
    <t>INDICADOR</t>
  </si>
  <si>
    <t>LINEAMIENTO DE TRANSPARENCIA ACTIVA</t>
  </si>
  <si>
    <t>LINEAMIENTOS DE TRANSPARENCIA PASIVA</t>
  </si>
  <si>
    <t>ELABORACIÓN DE LOS INSTRUMENTOS DE GESTIÓN DE LA INFORMACIÓN</t>
  </si>
  <si>
    <t>CRITERIO DIFERENCIAL DE ACCESIBILIDAD</t>
  </si>
  <si>
    <t>6. COMPONENTE: INICIATIVAS ADICIONALES</t>
  </si>
  <si>
    <t>SUBCOMPONENTE
ETAPA / FASE</t>
  </si>
  <si>
    <t>ACTIVIDAD</t>
  </si>
  <si>
    <t>META O
PRODUCTO</t>
  </si>
  <si>
    <t>FECHA DE REALIZACIÓN</t>
  </si>
  <si>
    <t xml:space="preserve">Inicio
mm/aa </t>
  </si>
  <si>
    <t>Fin
mm/aa</t>
  </si>
  <si>
    <t xml:space="preserve">VERSION </t>
  </si>
  <si>
    <t>PROCESO</t>
  </si>
  <si>
    <t>FECHA</t>
  </si>
  <si>
    <t>CAMBIO REALIZADO</t>
  </si>
  <si>
    <t>ANTITRAMITES</t>
  </si>
  <si>
    <t>RENDICION DE CUENTAS</t>
  </si>
  <si>
    <t>ATENCION AL CIUDADANO</t>
  </si>
  <si>
    <t>INICIATIVAS</t>
  </si>
  <si>
    <t>CODIGO DE INTEGRIDAD</t>
  </si>
  <si>
    <t>PLAN ANTICORRUPCIÓN Y DE ATENCIÓN AL CIUDADANO 
7. COMPONENTE ADICIONAL: PLAN DE GESTIÓN DE LA INTEGRIDAD</t>
  </si>
  <si>
    <t xml:space="preserve">DESCRIPCIÓN DE AVANCE </t>
  </si>
  <si>
    <t>Asistencia técnica para la obtención de licencias de construcción y/o actos de reconocimiento</t>
  </si>
  <si>
    <t xml:space="preserve">Oficina Asesora de Planeación </t>
  </si>
  <si>
    <t>ESTRUCTURA ADMINISTRATIVA Y DIRECCIONAMIENTO ESTRATÉGICO</t>
  </si>
  <si>
    <t>FORTALECIMIENTO DE LOS CANALES DE ATENCIÓN</t>
  </si>
  <si>
    <t>TALENTO HUMANO</t>
  </si>
  <si>
    <t>RELACIONAMIENTO CON EL CIUDADANO</t>
  </si>
  <si>
    <t>PETICIONES, QUEJAS, RECLAMOS, SUGERENCIAS Y DENUNCIAS</t>
  </si>
  <si>
    <t>MONITOREO DEL ACCESO A LA INFORMACIÓN PÚBLICA</t>
  </si>
  <si>
    <t>Fortalecimiento  Alistamiento</t>
  </si>
  <si>
    <t>Fortalecimiento Implementación</t>
  </si>
  <si>
    <t>Seguimiento y Evaluación</t>
  </si>
  <si>
    <t xml:space="preserve">TRANSPARENCIA </t>
  </si>
  <si>
    <t>ANÁLISIS DEL ESTADO DEL PROCESO DE RENDICIÓN DE CUENTAS</t>
  </si>
  <si>
    <t xml:space="preserve">ESTRATEGIA DE LA ADMINISTRACIÓN DEL RIESGO </t>
  </si>
  <si>
    <t>Código: 208-PLA-Ft-88</t>
  </si>
  <si>
    <t xml:space="preserve">CAJA DE LA VIVIENDA POPULAR </t>
  </si>
  <si>
    <t>COMPONENTE/
SUBCOMPONENTE</t>
  </si>
  <si>
    <t xml:space="preserve">ACTIVIDAD </t>
  </si>
  <si>
    <t>META/PRODUCTO</t>
  </si>
  <si>
    <t>EVIDENCIAS</t>
  </si>
  <si>
    <t>ESTRATEGIA DE RACIONALIZACIÓN DE TRÁMITES</t>
  </si>
  <si>
    <t>COMPONENTE RACIONALIZACIÓN DE TRÁMITES</t>
  </si>
  <si>
    <t>TRÁMITE/OPA</t>
  </si>
  <si>
    <t>NOMBRE DEL TRÁMITE/OPA</t>
  </si>
  <si>
    <t>Trámite</t>
  </si>
  <si>
    <t>Urbanización y Titulaciones</t>
  </si>
  <si>
    <t>Postulación Bien(es) Fiscales Titulables a sus Ocupantes</t>
  </si>
  <si>
    <t>Reasentamientos Humanos</t>
  </si>
  <si>
    <t>Postulación Programas de reubicación de asentamientos humanos ubicados en zonas de alto riesgo</t>
  </si>
  <si>
    <t>OPA</t>
  </si>
  <si>
    <t>Mejoramiento de Vivienda</t>
  </si>
  <si>
    <t>Gestión Financiera</t>
  </si>
  <si>
    <t>Expedición de de Paz y Salvo y /o certificación de deuda</t>
  </si>
  <si>
    <t>Expedición de recibos de pago</t>
  </si>
  <si>
    <t>Para la vigencia del año 2019 se inició con la socialización dentro de la Caja de la Vivienda Popular en aspectos generales de MIPG, incluyendo la política de racionalización de trámites, a partir de lo cual, entre el 15 de febrero y 20 de febrero se realizaron mesas de trabajo con los profesionales asignados por cada proceso formulando la respectiva Estrategia y Plan de Trabajo los cuales tienen como fecha de culminación el 31 de octubre de 2019.</t>
  </si>
  <si>
    <t>FASES</t>
  </si>
  <si>
    <t>ACTIVIDADES</t>
  </si>
  <si>
    <t>RESPONSABLE(S)</t>
  </si>
  <si>
    <t>FECHA INICIO DE ACTIVIDADES</t>
  </si>
  <si>
    <t>FECHA FINALIZACIÓN DE ACTIVIDADES</t>
  </si>
  <si>
    <t>RESULTADO</t>
  </si>
  <si>
    <t>2. Priorización de Trámites</t>
  </si>
  <si>
    <t>3. Racionalización de Trámites</t>
  </si>
  <si>
    <t>4. Interoperabilidad</t>
  </si>
  <si>
    <t>Implementación de la Política Antitrámites: La Caja de la Vivienda Popular inició trabajos a partir del segundo semestre del año 2019 para la puesta en funcionamiento la Política Antitrámites del periodo 2019 - 2020 donde se tienen planeadas las siguientes actividades:</t>
  </si>
  <si>
    <t xml:space="preserve">Versión: 1 </t>
  </si>
  <si>
    <t>3. Dependencia</t>
  </si>
  <si>
    <t>4. Líder de Proceso</t>
  </si>
  <si>
    <t>10. Probabilidad</t>
  </si>
  <si>
    <t>11. Impacto</t>
  </si>
  <si>
    <t>12. Riesgo Inherente</t>
  </si>
  <si>
    <t>13. Solidez Conjunto de Controles</t>
  </si>
  <si>
    <t>14. Riesgo Residual</t>
  </si>
  <si>
    <t>15. Tratamiento del Riesgo</t>
  </si>
  <si>
    <t>16. Actividad de Control</t>
  </si>
  <si>
    <t>17. Soporte</t>
  </si>
  <si>
    <t>18. Responsable</t>
  </si>
  <si>
    <t>19. Fecha Inicio</t>
  </si>
  <si>
    <t>21. Indicador</t>
  </si>
  <si>
    <t>22. Observaciones</t>
  </si>
  <si>
    <t>Vigente desde: 16-12-2019</t>
  </si>
  <si>
    <t xml:space="preserve">Versión: 4 </t>
  </si>
  <si>
    <t>Código: 208-PLA-Ft-89</t>
  </si>
  <si>
    <t>Versión: 2</t>
  </si>
  <si>
    <t>Vigente desde: 15/11/2019</t>
  </si>
  <si>
    <t>Determinar el orden e inscribir ante el SUIT los trámites y/u OPAs generados</t>
  </si>
  <si>
    <t>Trámites y/u OPA's inscritos en el SUIT</t>
  </si>
  <si>
    <t>Realizar mesas de trabajo para analizar los Trámites y OPA's inscritos en SUIT, esto con el fin de realizar propuestas de racionalización de carácter normativo, administrativo o tecnológico.</t>
  </si>
  <si>
    <t>Levantar el(os) plan(es) de acción correspondiente(s) a la estragtegia de racionalización propuesta en el punto anterior.</t>
  </si>
  <si>
    <t>Matriz de planes de acción</t>
  </si>
  <si>
    <t>Realizar las actividades de monitoreo y seguimiento a la estrategia de racionalización propuesta a través de SUIT</t>
  </si>
  <si>
    <t>Oficina Asesora de Planeación - Oficina de Control Interno</t>
  </si>
  <si>
    <t xml:space="preserve">Monitoreo y Seguimiento realizado realizado a través del SUIT </t>
  </si>
  <si>
    <t>Identificación de escenarios y aplicación del marco de interoperabilidad de GEL con el fin de verificar la viabilidad de realizar gestiones de interoperabilidad con otras entidades o instituciones de carácter privado.</t>
  </si>
  <si>
    <t>Plan de trabajo de interoperabilidad (en caso de efectuarse)</t>
  </si>
  <si>
    <t>Caracterizaciones de ciudadanos y grupos de interés validadas</t>
  </si>
  <si>
    <t xml:space="preserve">Caracterización de usuarios publicada en la carpeta de Calidad </t>
  </si>
  <si>
    <t>Jefe Oficina Asesora de Planeación</t>
  </si>
  <si>
    <t>Autodiagnóstico Rendición de Cuentas diligenciado</t>
  </si>
  <si>
    <t>Autodiágnostico Publicado en la Carpeta de Calidad</t>
  </si>
  <si>
    <t xml:space="preserve">Realizar Sensibilización sobre Rendición de Cuentas, con el apoyo de la Secertariía General o el Departamento Administrativo de la Funión Publica. </t>
  </si>
  <si>
    <t>Febrero 1 - 2020</t>
  </si>
  <si>
    <t>Abril 30 - 2020</t>
  </si>
  <si>
    <t>Sensibilización (1)</t>
  </si>
  <si>
    <t xml:space="preserve">Listados de Asistencia
Presentación </t>
  </si>
  <si>
    <t>Abril 1 - 2020</t>
  </si>
  <si>
    <t>Agosto 30 - 2020</t>
  </si>
  <si>
    <t xml:space="preserve">Plan de Mejoramiento formulado con Acciones de Mejora </t>
  </si>
  <si>
    <t>Plan de Mejoramiento</t>
  </si>
  <si>
    <t>ESTRATEGIA DE RENDICIÓN DE CUENTAS</t>
  </si>
  <si>
    <t>Evaluar el desarrollo de la Estrategia de Rendición de Cuentas, formulada en la vigencia 2020.</t>
  </si>
  <si>
    <t>Junio 1 - 2020</t>
  </si>
  <si>
    <t>Diciembre 30 - 2020</t>
  </si>
  <si>
    <t xml:space="preserve">Seguimiento a la estrategia </t>
  </si>
  <si>
    <t>Seguimiento al Cronograma</t>
  </si>
  <si>
    <t>Informe de Rendición de Cuentas - Anexos</t>
  </si>
  <si>
    <t>Informe de Rendición de Cuentas y sus anexos publicados</t>
  </si>
  <si>
    <t>IMPLEMENTACIÓN Y DESARROLLO DE LA ESTRATEGIA</t>
  </si>
  <si>
    <t>EVALUACIÓN A LA RENDICIÓN DE CUENTAS</t>
  </si>
  <si>
    <t xml:space="preserve">Informe de los resultados de las acciones del Espacio de Rendición de Cuentas, publicado para conocimiento de los grupos de interés. </t>
  </si>
  <si>
    <t>Inmediata (una vez finalice la rendición de cuentas)</t>
  </si>
  <si>
    <t xml:space="preserve"> Informe de la Rendición de Cuentas - Anexos</t>
  </si>
  <si>
    <t xml:space="preserve">Informe </t>
  </si>
  <si>
    <t xml:space="preserve"> MAPA  DE RIESGOS - PLAN ANTICORRUPCIÓN Y DE ATENCIÓN AL CIUDADANO 2020</t>
  </si>
  <si>
    <t xml:space="preserve">Promover mínimo dos (2) jornadas de socialización del proceso de asistencia técnica, entrega de licencias de construcción y/o actos de reconocimiento aprobados por curadurías urbanas y sensibilización para el proceso de ejecución de obra </t>
  </si>
  <si>
    <t>Director(a) Mejoramiento de Vivienda</t>
  </si>
  <si>
    <t>Evaluar  las jornadas de socialización del proceso de asistencia técnica, entrega de licencias de construcción y/o actos de reconocimiento o eventos de participación ciudadana a través de los(as) ciudadanos(as).</t>
  </si>
  <si>
    <t>Director(a) de Mejoramiento de Vivienda</t>
  </si>
  <si>
    <t>Informe</t>
  </si>
  <si>
    <t>5. Mejoramiento de Vivienda</t>
  </si>
  <si>
    <t>Director de Mejoramiento de Vivienda</t>
  </si>
  <si>
    <t>Dirección de Mejoramiento de Vivienda</t>
  </si>
  <si>
    <t>Improbable</t>
  </si>
  <si>
    <t>Insignificante</t>
  </si>
  <si>
    <t>Bajo</t>
  </si>
  <si>
    <t xml:space="preserve">Fuerte </t>
  </si>
  <si>
    <t>ACEPTAR</t>
  </si>
  <si>
    <t>Menor</t>
  </si>
  <si>
    <t>Corrupción</t>
  </si>
  <si>
    <t xml:space="preserve">Investigaciones por entes de control.
</t>
  </si>
  <si>
    <t>Rara Vez</t>
  </si>
  <si>
    <t xml:space="preserve">Catastrófico </t>
  </si>
  <si>
    <t>Alto</t>
  </si>
  <si>
    <t>COMPARTIR</t>
  </si>
  <si>
    <t>Reclamos o denuncias por parte de la ciudadanía.</t>
  </si>
  <si>
    <t>Operación</t>
  </si>
  <si>
    <t>Realizar cobros a los beneficiarios por los servicios prestados</t>
  </si>
  <si>
    <t xml:space="preserve">Corrupción </t>
  </si>
  <si>
    <t>Intereses de terceros, contratistas y/o funcionarios por percibir recursos escudados en el servicio gratuito que presta la entidad.</t>
  </si>
  <si>
    <t>Intereses de terceros, contratistas y/o funcionarios en realizar cobros por el servicio prestado a la comunidad</t>
  </si>
  <si>
    <t>Investigaciones por entes de control.</t>
  </si>
  <si>
    <t xml:space="preserve">Oficina Asesora de Planeación 
Dirección de Reasentamientos </t>
  </si>
  <si>
    <t xml:space="preserve">Reporte a la Alta Consejería para las Victimas </t>
  </si>
  <si>
    <t>1. Gestión Estratégica</t>
  </si>
  <si>
    <t>208-PLA-Pr-01 FORM, SEGUI. PROYECTOS DE INVERSIÓN
208-PLA-Pr-16 FORMULACIÓN Y SEGUIMIENTO INDICADORES</t>
  </si>
  <si>
    <t>Posible</t>
  </si>
  <si>
    <t>Moderado</t>
  </si>
  <si>
    <t>Oficina Asesora de Planeación</t>
  </si>
  <si>
    <t xml:space="preserve">12 Informes </t>
  </si>
  <si>
    <t>208-PLA-Pr-08 ADMINISTRACIÓN DEL RIESGO
208-PLA-Pr-25  GESTION DEL CAMBIO</t>
  </si>
  <si>
    <t>Fuerte</t>
  </si>
  <si>
    <t xml:space="preserve">Oficina Asesora de Planeación
Equipo SIG </t>
  </si>
  <si>
    <t xml:space="preserve">Memorando </t>
  </si>
  <si>
    <t>Formulación, reformulación y/o actualización y seguimiento a los proyectos de inversión
Formulación y seguimiento de indicadores</t>
  </si>
  <si>
    <t xml:space="preserve"> Oficina Asesora de Planeación </t>
  </si>
  <si>
    <t>Mayor</t>
  </si>
  <si>
    <t xml:space="preserve">Alto </t>
  </si>
  <si>
    <t>Compartir</t>
  </si>
  <si>
    <t>Dirección Jurídica</t>
  </si>
  <si>
    <t>Director Jurídico</t>
  </si>
  <si>
    <t xml:space="preserve">Operación </t>
  </si>
  <si>
    <t>EVITAR</t>
  </si>
  <si>
    <t>Director Jurídico - Apoyo a la Supervisión</t>
  </si>
  <si>
    <t>Cambios normativos no identificados</t>
  </si>
  <si>
    <t xml:space="preserve">Director Jurídico </t>
  </si>
  <si>
    <t>208-DJ-Pr-07 - REGISTRO Y APODERAMIENTO DE PROCESOS JUDICIALES</t>
  </si>
  <si>
    <t>Rotación de los Abogados Apoderados.</t>
  </si>
  <si>
    <t>Falta de seguimiento y control de los Procesos asignados.</t>
  </si>
  <si>
    <t xml:space="preserve">Dirección Jurídica </t>
  </si>
  <si>
    <t>Manipulación de información judicial o administrativa para el favorecimiento de terceros</t>
  </si>
  <si>
    <t>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t>
  </si>
  <si>
    <t>Catastrófico</t>
  </si>
  <si>
    <t>Extremo</t>
  </si>
  <si>
    <t>REDUCIR</t>
  </si>
  <si>
    <t>11. Gestión Documental</t>
  </si>
  <si>
    <t xml:space="preserve">Subdirección Administrativa
</t>
  </si>
  <si>
    <t>208-SADM-Pr-31 ORGANIZACIÓN DOCUMENTAL</t>
  </si>
  <si>
    <t xml:space="preserve">Cumplimiento </t>
  </si>
  <si>
    <t>Probable</t>
  </si>
  <si>
    <t>Jefe Oficina TIC</t>
  </si>
  <si>
    <t>Oficina TIC</t>
  </si>
  <si>
    <t>Daños, en algunos casos irreparables, de las herramientas tecnológicas</t>
  </si>
  <si>
    <t>Todos los procedimientos</t>
  </si>
  <si>
    <t xml:space="preserve">14. Gestión Tecnología de la Información y Comunicaciones </t>
  </si>
  <si>
    <t>Falta de credibilidad en la información generada por la entidad</t>
  </si>
  <si>
    <t>Casi Seguro</t>
  </si>
  <si>
    <t>Posibles procesos judiciales en contra de la entidad</t>
  </si>
  <si>
    <t>Investigaciones disciplinarias</t>
  </si>
  <si>
    <t>Uso de información sensible con fines maliciosos</t>
  </si>
  <si>
    <t xml:space="preserve">Dirección de Mejoramiento de Vivienda
</t>
  </si>
  <si>
    <t xml:space="preserve">Director de Mejoramiento de Vivienda
</t>
  </si>
  <si>
    <t>Devoluciones de proyectos estructurados por parte de la SDHT</t>
  </si>
  <si>
    <t>Desconocimiento de los procedimientos y lineamientos normativos para ejecutar los procesos de la Dirección.</t>
  </si>
  <si>
    <t>Reprocesos internos</t>
  </si>
  <si>
    <t>Procedimiento 208-MV-Pr-06 ajustado</t>
  </si>
  <si>
    <t>Oficios enviados</t>
  </si>
  <si>
    <t xml:space="preserve">Oficios Enviados </t>
  </si>
  <si>
    <t>Realizar campañas institucionales de prevención de la corrupción, a los funcionarios y/o contratistas de la Dirección en el que se resalte la necesidad de socializar a la comunidad frente a la gratuidad de los servicios que presta la CVP.</t>
  </si>
  <si>
    <t>Evidencias de campañas realizadas</t>
  </si>
  <si>
    <t xml:space="preserve">Pérdida de trazabilidad de la documentación de los procesos, en el Sistema Integrado de Gestión </t>
  </si>
  <si>
    <t xml:space="preserve">Desconocimiento de los documentos que norman el manejo de los contenidos del Sistema Integrado de Gestión </t>
  </si>
  <si>
    <t xml:space="preserve">Imposibilidad de responder algunas solicitudes de documentación obsoleta anterior al 2014. </t>
  </si>
  <si>
    <t xml:space="preserve">Informar mediante memorando a los Responsables de Proceso - Enlace, sobre los lineamientos establecidos para la documentación del Sistema Integrado de Gestión y su ruta de consulta. </t>
  </si>
  <si>
    <t>Ejecución incompleta  de las actividades planteadas en el Plan de Acción  de la política de Gestión Ambiental de la entidad</t>
  </si>
  <si>
    <t>208-PLA-Pr-17 IDENTIFICACIÓN ASPECTOS Y VALORACIÓN IMPACTOS AM
208-PLA-Pr-11  GESTIÓN DE RESIDUOS SÓLIDOS
208-PLA-Pr-18 MANEJO DE RESPEL DE LA CVP
208-PLA-Pr-09  MEJORA COND AMBIENTALES INTERNAS
208-PLA-Pr-12  GESTION ENERGETICA
208-PLA-Pr-26 GESTIÓN DE RESIDUOS TECNOLÓGICOS</t>
  </si>
  <si>
    <t>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t>
  </si>
  <si>
    <t>Desconocimiento de la importancia de la gestión ambiental en el desarrollo de todas las actividades de la entidad</t>
  </si>
  <si>
    <t xml:space="preserve">Escasa participación de las dependencias en las actividades de carácter ambiental </t>
  </si>
  <si>
    <t>Listados de asistencia
Presentaciones</t>
  </si>
  <si>
    <t xml:space="preserve">1 Sensibilización semestral </t>
  </si>
  <si>
    <t>208-DJ-Pr-15 GESTIÓN DE REQUERIMIENTOS DE REVISIÓN DE
LEGALIDAD DE ACTOS ADMINISTRATIVOS, CONCEPTOS
Y PRONUNCIAMIENTOS JURÍDICOS</t>
  </si>
  <si>
    <t>208-DJ-Pr-08 SEGUIMIENTO A PROCESOS JUDICIALES</t>
  </si>
  <si>
    <t>Incumplimiento en la normatividad vigente.</t>
  </si>
  <si>
    <t>Manejo inadecuado de la información publicada en la carpeta de conceptos de calidad.</t>
  </si>
  <si>
    <t>Emitir Conceptos con duplicidad y/o Conceptos fuera de la normatividad vigente.</t>
  </si>
  <si>
    <t xml:space="preserve">ACEPTAR </t>
  </si>
  <si>
    <t xml:space="preserve">Debido a la rotación que se presenta de Abogados Apoderados, los Procesos Jurídicos pueden quedar desprotegidos ante cualquier actuación que se presente, por falta de seguimiento.
</t>
  </si>
  <si>
    <t>Desactualización de SIPROJ - WEB.</t>
  </si>
  <si>
    <t>Perdida de Procesos Judiciales por falta de seguimiento o incumplimiento a requerimientos de juzgados.</t>
  </si>
  <si>
    <t>Presencia de Soborno o Cohecho por parte de un tercero.</t>
  </si>
  <si>
    <t>Manipulación de Informes.</t>
  </si>
  <si>
    <t>1. Pérdida, daño, perjuicio, o detrimento patrimonial para la entidad.
2. Afectación del buen nombre y reconocimiento de la entidad.</t>
  </si>
  <si>
    <t>1. Mala toma de decisiones.
2. Pérdida de credibilidad.</t>
  </si>
  <si>
    <t>Programación de actividades que requieren de recursos financieros,  los cuales no han sido asignados presupuestalmente</t>
  </si>
  <si>
    <t>Retrasos o no ejecución de actividades del plan de acción de la política de Gestión Ambiental de la entidad por falta de recursos financieros, conllevando incumpliento en la resolución 242 - 2014 - Secretaría Distrital de Ambiente</t>
  </si>
  <si>
    <t xml:space="preserve">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t>
  </si>
  <si>
    <t>Presupuesto asignado para la ejecución del Plan de Acción PIGA</t>
  </si>
  <si>
    <t>Propuesta estructurada de Plan de Acción con los recursos financieros requeridos</t>
  </si>
  <si>
    <t xml:space="preserve">Pérdida parcial o total de información  </t>
  </si>
  <si>
    <t xml:space="preserve">Pérdida o alteración en los archivos de la entidad debido a la ocurrencia de desastres. </t>
  </si>
  <si>
    <t xml:space="preserve">Fenómenos naturales o antropogénicos, tales como inundaciones, incendios, terremotos, asonadas, entre otros. </t>
  </si>
  <si>
    <t>Pérdida de la memoria institucional. Imposibilidad de consulta de información</t>
  </si>
  <si>
    <t>208-SADM-Pr-32 PRESERVACIÓN Y CONSERVACIÓN DOCUMENTAL</t>
  </si>
  <si>
    <t xml:space="preserve">Aplicación del Sistema Integrado de Conservación y su Programa de Emergencias y manejo de desastres </t>
  </si>
  <si>
    <t>208-SADM-Ft-143 TABLERO DE CONTROL V1</t>
  </si>
  <si>
    <t xml:space="preserve">Probable </t>
  </si>
  <si>
    <t xml:space="preserve">Moderado </t>
  </si>
  <si>
    <t>Débil</t>
  </si>
  <si>
    <t xml:space="preserve">Subdirector Administrativo
</t>
  </si>
  <si>
    <t xml:space="preserve">Incumplimiento de normativa de gestión documental </t>
  </si>
  <si>
    <t>Inadecuada aplicación del proceso de gestión documental por parte de las dependencias que no tienen bajo su responsabilidad el proceso</t>
  </si>
  <si>
    <t xml:space="preserve">Equipos de gestión documental que no implementan los procesos e instrumentos archivísticos dispuestos dentro del proceso de gestión documental </t>
  </si>
  <si>
    <t xml:space="preserve">Dificultad en el acceso a la información 
Hallazgos por archivos o expedientes que no cumplen con las disposiciones normativas externas e internas de organización documental  </t>
  </si>
  <si>
    <t xml:space="preserve">Evaluar los resultados de aprendizaje logrado en los equipos de gestión documental de las dependencias en las jornadas semestrales de sensibilización en procesos de gestión documental </t>
  </si>
  <si>
    <t xml:space="preserve">Evaluaciones de jornadas de sensibilización </t>
  </si>
  <si>
    <t>208-SADM-Pr-31 ORGANIZACIÓN DOCUMENTAL
208-SADM-Pr-19 CONSULTA DE DOCUMENTOS DE ARCHIVO
208-SADM-Pr-37 DISPOSICION FINAL DE DOCUMENTOS</t>
  </si>
  <si>
    <t>Pérdida de documentos para favorecer intereses particulares</t>
  </si>
  <si>
    <t xml:space="preserve">Acciones que conlleven la pérdida de documentos o expedientes con fines de lucro o beneficios recibidos de parte de terceros, a través de la mala aplicación u omisión de los instrumentos archivísticos y de control definidos por la Entidad.    </t>
  </si>
  <si>
    <t xml:space="preserve">Intereses particulares para desaparecer o sustraer documentos específicos.
</t>
  </si>
  <si>
    <t>Desconocimiento frente a la responsabilidad del manejo documental por parte del personal de los archivos de gestión</t>
  </si>
  <si>
    <t>Indagaciones e investigaciones derivadas de la pérdida o fuga de información, finalizando con sanciones de tipo administrativo, penal y disciplinario por parte de los entes de control.</t>
  </si>
  <si>
    <t xml:space="preserve">Desorden en los archivos y pérdida de documentos </t>
  </si>
  <si>
    <t xml:space="preserve">Rara Vez </t>
  </si>
  <si>
    <t xml:space="preserve">Expedición de Circular interna con lineamientos para la elaboración y actualización de los inventarios documentales en los archivos de gestión. </t>
  </si>
  <si>
    <t xml:space="preserve">Circular interna </t>
  </si>
  <si>
    <t xml:space="preserve">1 jornada de sensibilización  para el personal que labora en los archivos de gestión, con el fin de dar a conocer las implicaciones legales que conlleva el manejo documental la cual será evaluada para verificar la interiorización de los conocimientos. </t>
  </si>
  <si>
    <t xml:space="preserve">Evaluaciones de la sensibilización </t>
  </si>
  <si>
    <t>Implementación del Programa de Gestión Documental</t>
  </si>
  <si>
    <t>Subdirección Administrativa
Gestión Documental</t>
  </si>
  <si>
    <t>% de avance del cronograma</t>
  </si>
  <si>
    <t>Cronograma</t>
  </si>
  <si>
    <t xml:space="preserve">Implementación del cronograma del PGD </t>
  </si>
  <si>
    <t>Reporte trimestral</t>
  </si>
  <si>
    <t>Número de solicitudes atendidas efectivamente / Número de solicitudes realizadas.</t>
  </si>
  <si>
    <t>Reporte</t>
  </si>
  <si>
    <t>Oficina Asesora de  Planeación</t>
  </si>
  <si>
    <t>Archivos publicados en la página web de la Entidad</t>
  </si>
  <si>
    <t>Ruta de Publicación</t>
  </si>
  <si>
    <t>Remitir los documentos para publicación en la Página web de la Entidad, acorde a las solicitudes de las áreas.</t>
  </si>
  <si>
    <t>Publicaciones Página Web</t>
  </si>
  <si>
    <t>Página web actualizada</t>
  </si>
  <si>
    <t>Solicitudes con respuesta oportuna</t>
  </si>
  <si>
    <t>Documentos publicados</t>
  </si>
  <si>
    <t xml:space="preserve">Indice de Transparencia Bogota. </t>
  </si>
  <si>
    <t>Evaluación de Índice de Transparencia</t>
  </si>
  <si>
    <t>Formulario ITB desarrollado al 100%</t>
  </si>
  <si>
    <t xml:space="preserve">Oficina Asesora de Comunicaciones
Oficinas Asesoras de Planeación
</t>
  </si>
  <si>
    <t>Oficina Asesora de Planeación
Oficina Asesora de Comunicaciones</t>
  </si>
  <si>
    <t>Responsables de procesos y Oficina Asesora de Planeación .</t>
  </si>
  <si>
    <t>Responsables de proceso
Oficina Asesora de Planeación</t>
  </si>
  <si>
    <t xml:space="preserve">Matrices de Riesgos actualizadas y publicadas en la carpeta de calidad y en la página web de la entidad. </t>
  </si>
  <si>
    <t>Consulta y Divulgación</t>
  </si>
  <si>
    <t>Oficina Asesora de Planeación 
Oficina Asesora de Comunicaciones</t>
  </si>
  <si>
    <t>Monitoreo y Revisión</t>
  </si>
  <si>
    <t xml:space="preserve">Seguimiento efectuado, con reporte cuatrimestral.  </t>
  </si>
  <si>
    <t>Seguimiento</t>
  </si>
  <si>
    <t>Seguimiento publicado en la página web de la entidad - Informe.</t>
  </si>
  <si>
    <t xml:space="preserve">Sensibilización  </t>
  </si>
  <si>
    <t>Elaboración</t>
  </si>
  <si>
    <t>Oficina Asesora de Planeación
Responsables de Procesos</t>
  </si>
  <si>
    <t>Socialización</t>
  </si>
  <si>
    <t xml:space="preserve">Publicación </t>
  </si>
  <si>
    <t xml:space="preserve"> Monitoreo</t>
  </si>
  <si>
    <t xml:space="preserve">Tres (3) reportes cuatrimestrales
Uno (1) con corte a 30 de Abril
Uno (1) con corte a 31 de Agosto
Uno (1) con corte a 31 de Diciembre </t>
  </si>
  <si>
    <t xml:space="preserve">Seguimiento </t>
  </si>
  <si>
    <t>MAPA  DE RIESGOS - PLAN ANTICORRUPCIÓN Y DE ATENCIÓN AL CIUDADANO 2020</t>
  </si>
  <si>
    <t>Enero 31 - 2020</t>
  </si>
  <si>
    <t>Convocar mesas de trabajo para construir el Mapa de  Riesgos - Plan Anticorrupción y de Atención al Ciudadano de los 16 procesos de la entidad, a través de un proceso participativo con las diferentes dependencias de la Caja de la Vivienda Popular.</t>
  </si>
  <si>
    <t>Mesas de trabajo con cada uno de los 16 procesos (16)</t>
  </si>
  <si>
    <t>Responsables de procesos
Oficina Asesora de Planeación .</t>
  </si>
  <si>
    <t>Actualizar el Contexto del Proceso (DOFA) para la Gestión del Riesgo,  para el fortalecimiento de los controles de los Procesos de la Entidad.</t>
  </si>
  <si>
    <t>Contexto del Proceso (DOFA) actualizados y publicados</t>
  </si>
  <si>
    <t>Realizar el proceso de consulta y divulgación con actores internos y externos, previo a la publicación del  MAPA  DE RIESGOS - PLAN ANTICORRUPCIÓN Y DE ATENCIÓN AL CIUDADANO 2020  .</t>
  </si>
  <si>
    <t>Vigente desde: 8/08/2020</t>
  </si>
  <si>
    <t xml:space="preserve">MAPA  DE RIESGOS - PLAN ANTICORRUPCIÓN Y DE ATENCIÓN AL CIUDADANO 2020 </t>
  </si>
  <si>
    <t xml:space="preserve">Construcción del  MAPA  DE RIESGOS - PLAN ANTICORRUPCIÓN Y DE ATENCIÓN AL CIUDADANO 2020 </t>
  </si>
  <si>
    <t>Octubre 31 - 2020</t>
  </si>
  <si>
    <t xml:space="preserve">Publicar el  MAPA  DE RIESGOS - PLAN ANTICORRUPCIÓN Y DE ATENCIÓN AL CIUDADANO Vigencia - 2020  </t>
  </si>
  <si>
    <t xml:space="preserve">Publicación MAPA  DE RIESGOS - PLAN ANTICORRUPCIÓN Y DE ATENCIÓN AL CIUDADANO 2020 - FINAL </t>
  </si>
  <si>
    <t>Enero 31 -  2020</t>
  </si>
  <si>
    <t xml:space="preserve">Realizar seguimiento al  MAPA  DE RIESGOS - PLAN ANTICORRUPCIÓN Y DE ATENCIÓN AL CIUDADANO 2020, efectuando el monitoreo de los controles establecidos por los responsables de procesos radicados en la Oficina Asesora de Planeación. 
</t>
  </si>
  <si>
    <t xml:space="preserve"> ASPECTOS GENERALES DE LA MAPA  DE RIESGOS - PLAN ANTICORRUPCIÓN Y DE ATENCIÓN AL CIUDADANO 2020 </t>
  </si>
  <si>
    <t xml:space="preserve">MAPA  DE RIESGOS - PLAN ANTICORRUPCIÓN Y DE ATENCIÓN AL CIUDADANO 2020  </t>
  </si>
  <si>
    <t xml:space="preserve">Dar a conocer los lineamientos establecidos en el  MAPA  DE RIESGOS - PLAN ANTICORRUPCIÓN Y DE ATENCIÓN AL CIUDADANO 2020  , durante su elaboración, antes de su publicación y después de publicado </t>
  </si>
  <si>
    <t xml:space="preserve">Publicar el  MAPA  DE RIESGOS - PLAN ANTICORRUPCIÓN Y DE ATENCIÓN AL CIUDADANO 2020   y sus respectivas versiones  </t>
  </si>
  <si>
    <t xml:space="preserve">Monitorear y evaluar las actividades contempladas en cada componente del MAPA  DE RIESGOS - PLAN ANTICORRUPCIÓN Y DE ATENCIÓN AL CIUDADANO 2020 </t>
  </si>
  <si>
    <t>MAPA  DE RIESGOS - PLAN ANTICORRUPCIÓN Y DE ATENCIÓN AL CIUDADANO 2020 - PRELIMINAR.</t>
  </si>
  <si>
    <t>Enero 28 - 2020</t>
  </si>
  <si>
    <t>4. Reasentamientos Humanos</t>
  </si>
  <si>
    <t>Procedimiento Reubicación Definitiva</t>
  </si>
  <si>
    <t>Dirección de Reasentamientos Humanos</t>
  </si>
  <si>
    <t>Director(a) de Reasentamientos Humanos</t>
  </si>
  <si>
    <t>Malas practicas en el manejo de los expedientes</t>
  </si>
  <si>
    <t>Perdida de la información y trazabilidad en los procesos.
Afectación en la toma de decisiones.</t>
  </si>
  <si>
    <t xml:space="preserve">Perdida de la información y trazabilidad en los procesos.
Afectación en la toma de decisiones que recae en la misionalidad del proceso.
</t>
  </si>
  <si>
    <t xml:space="preserve"> Falta de transferencia oportuna de los documentos generados para la actualización del expediente.</t>
  </si>
  <si>
    <t xml:space="preserve">Actualizar cinco procedimientos del proceso de Reasentamientos Humanos estableciendo claramente los responsables y puntos de control para el correcto uso de los expedientes. </t>
  </si>
  <si>
    <t>Equipo del proceso "Reasentamientos Humanos" socializado.</t>
  </si>
  <si>
    <t>Cinco Procedimientos del proceso de la Dirección de Reasentamientos Humanos actualizados y socializados</t>
  </si>
  <si>
    <t>Listado de asistencia, registro fotográfico y presentación de socialización.</t>
  </si>
  <si>
    <t>(# de procedimientos actualizados / 5 procedimientos)*100</t>
  </si>
  <si>
    <t>(Socializaciones realizadas / 1 socialización programada)*100</t>
  </si>
  <si>
    <t xml:space="preserve">Desconocimiento de los procedimientos de la Dirección </t>
  </si>
  <si>
    <t>Alta rotación de personal que no facilita el adecuado manejo de la herramienta disponible por curva de aprendizaje.</t>
  </si>
  <si>
    <t xml:space="preserve">Perdida de la información y trazabilidad en los procesos.
Afectación en la toma de decisiones.
</t>
  </si>
  <si>
    <t>Inoportunidad en la actualización del Sistema de Información Geográfica.</t>
  </si>
  <si>
    <t>Inconsistencia en la información presentada en el Sistema de Información Geográfica.</t>
  </si>
  <si>
    <t>Verificar mensualmente la información de 5 expedientes activos aperturados desde el 01 de enero de 2018, contrastada contra el sistema de información geográfica para su actualización en los casos que aplique.</t>
  </si>
  <si>
    <t>Evidencias de la Información del expediente actualizada en el GIS</t>
  </si>
  <si>
    <t>( # expedientes verificados / 55 expedientes programados ) *100</t>
  </si>
  <si>
    <t>Optimizar instructivo 208-REAS-In-06 INSTRUCTIVO DE CARGUE Y ACTUALIZ DE INF DE LOS PROCESOS REAS EN GIS Vr1 Estableciendo puntos de control para su aplicación efectiva</t>
  </si>
  <si>
    <t>Instructivo modificado</t>
  </si>
  <si>
    <t>Un instructivo modificado</t>
  </si>
  <si>
    <t>Dos mesas de trabajo en las que se aborde el diseño de un esquema de entrenamiento para el desarrollo efectivo de las obligaciones de los contratistas y funcionarios de la Dirección.</t>
  </si>
  <si>
    <t>Dos actas de mesa de trabajo</t>
  </si>
  <si>
    <t>(# de mesas de trabajo desarrolladas/ 2 mesas de trabajo programadas)*100</t>
  </si>
  <si>
    <t>Imposibilidad para acceder a una solución habitacional definitiva.</t>
  </si>
  <si>
    <t>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t>
  </si>
  <si>
    <t>Reporte de los procesos consultados en el GIS y en caso de que se requiera requerimientos.</t>
  </si>
  <si>
    <t>( # procesos verificados / 55 procesos programados ) *100</t>
  </si>
  <si>
    <t>Procedimiento relocalización transitoria</t>
  </si>
  <si>
    <t>Aceptar y/o proponer algún tipo de retribución, a cambio de la gestión de un trámite específico al interior de la entidad.</t>
  </si>
  <si>
    <t>Desconocimiento de los beneficiarios de la gratuidad de los procesos.</t>
  </si>
  <si>
    <t>Pagar por lo que es gratuito</t>
  </si>
  <si>
    <t>Mediante la inclusión de un párrafo visible en los formatos de la dirección, donde se señale la gratuidad de los trámites y servicios prestados por la CVP e indicando los canales de denuncia.</t>
  </si>
  <si>
    <t>Formatos modificados</t>
  </si>
  <si>
    <t>Control interno Disciplinario</t>
  </si>
  <si>
    <t>Dirección de Gestión Corporativa y CID</t>
  </si>
  <si>
    <t>Director(a) de Gestión Corporativa y CID</t>
  </si>
  <si>
    <t>15. Gestión del Control Interno Disciplinario</t>
  </si>
  <si>
    <t>Violación de la reserva legal</t>
  </si>
  <si>
    <t>Conforme a lo consagrado en el artículo 95 de la Ley 734 de 2002:
Las actuaciones disciplinarias serán reservadas hasta cuando se formule el pliego de cargos/ auto de citación de audiencia o la providencia que ordene el archivo definitivo, sin perjuicio de los derechos de los sujetos procesales.</t>
  </si>
  <si>
    <t>Falta de integridad del funcionario encargado del proceso.</t>
  </si>
  <si>
    <t>Investigaciones disciplinarias, fiscales y penales.</t>
  </si>
  <si>
    <t>Realizar una (1) socialización a los profesionales sobre la violación de la reserva legal.</t>
  </si>
  <si>
    <t>Lista de asistencia.</t>
  </si>
  <si>
    <t>Director de Gestión Corporativa y CID</t>
  </si>
  <si>
    <t>Prescripción o  caducidad de la acción disciplinaria con la finalidad de favorecer a un tercero</t>
  </si>
  <si>
    <t>Interferir en el impulso procesal, desconociendo los términos establecidos en cada etapa de las actuaciones disciplinarios; generando una dilación en las actuaciones procesales.</t>
  </si>
  <si>
    <t>Beneficiar a los sujetos procesales dentro de las actuaciones disciplinarias contrariando lo señalado en la ley.</t>
  </si>
  <si>
    <t>Prescripción de la acción disciplinaria. - Sanciones disciplinarias o penales por algún tipo de omisión. - Acciones legales por el acaecimiento de estas sanciones procesales.</t>
  </si>
  <si>
    <t>Actualizar el procedimiento 208-CID-Pr-01 Control Interno Disciplinario incluyendo como punto de control verificar el numero de procesos disciplinarios en curso y estado actual en el cual se encuentran.</t>
  </si>
  <si>
    <t>Procedimiento actualizado</t>
  </si>
  <si>
    <t>8. Servicio al Ciudadano</t>
  </si>
  <si>
    <t>Gestión del Servicio al Ciudadano</t>
  </si>
  <si>
    <t>Inadecuada orientación a la ciudadanía sobre los trámites y servicios que ofrece la entidad y la no utilización de un lenguaje claro e incluyente</t>
  </si>
  <si>
    <t>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t>
  </si>
  <si>
    <t>Información entregada por los programas misionales esta desactualizada, incompleta o es poco clara.</t>
  </si>
  <si>
    <t>Desinformación y desorientación el ciudadano sobre los tramites y servicios que ofrece la CVP.</t>
  </si>
  <si>
    <t>Desconocimiento o no aplicación del lenguaje claro e incluyente por parte del personal del proceso de Servicio al Ciudadano.</t>
  </si>
  <si>
    <t>Dificultad de los ciudadanos el ejercer el efectivo goce de sus derechos y acceso a la información clara y transparente, que imposibilita la realización efectiva y oportuna de sus tramites y servicios ante la CVP.</t>
  </si>
  <si>
    <t>Actualizar el procedimiento de Gestión del Servicio al Ciudadano, en donde se incluya una actividad que establezca el procedimiento de solicitar a las dependencias o áreas de la CVP, el suministro de información actualizada de los tramites y servicios que han sido modificados.</t>
  </si>
  <si>
    <t>208-SC-Pr-06 GESTIÓN DEL SERVICIO AL CIUDADANO</t>
  </si>
  <si>
    <t>Ejecutar una estrategia sobre Lenguaje Claro e Incluyente, impartido a los servidores públicos del proceso de Servicio al Ciudadano, en el cual se sensibilice, evalué y realice informe de los resultados de la misma.</t>
  </si>
  <si>
    <t>Cobros indebidos por la realización de  trámites y servicios ante la CVP por parte de contratistas o funcionarios que pertenecen a la entidad.</t>
  </si>
  <si>
    <t xml:space="preserve">Posibilidad de que funcionarios o contratistas realicen cobros indebidos para realizar trámites o acceder a un servicio ante la Caja de la Vivienda Popular a los ciudadanos o usuarios de la entidad. </t>
  </si>
  <si>
    <t>El ciudadano desconoce que los trámites y servicios de la CVP son gratuitos y que no se requieren intermediarios</t>
  </si>
  <si>
    <t>Entregar dineros a intermediarios para la realización de sus tramites y servicios ante la CVP</t>
  </si>
  <si>
    <t>Los funcionarios o contratistas desconocen las consecuencias disciplinarias o legales que acarrean el cobro indebido a la ciudadanía</t>
  </si>
  <si>
    <t>Acciones judiciales en contra de la entidad.</t>
  </si>
  <si>
    <t>Crear un Instructivo en donde se defina el diseño y desarrollo de la estrategia de divulgación a nivel interno y externo sobre la Gratuidad de los Tramites y Servicios que presta la CVP.</t>
  </si>
  <si>
    <t>Instructivo que se cree</t>
  </si>
  <si>
    <t>Construir el MAPA  DE RIESGOS - PLAN ANTICORRUPCIÓN Y DE ATENCIÓN AL CIUDADANO 2020, tomando como base la Guía para la Administración de Riesgo.</t>
  </si>
  <si>
    <t>Monitorear la ejecución de los controles identificados en los riesgos del proceso "evaluación de la gestión" y el comportamiento de los indicadores asociados.</t>
  </si>
  <si>
    <t>Verificar el cumplimiento de los controles identificados.</t>
  </si>
  <si>
    <t xml:space="preserve">
Asesoría de Control Interno
</t>
  </si>
  <si>
    <t>De acuerdo a la periodicidad del control.</t>
  </si>
  <si>
    <t>Hacer seguimiento y evaluación al  MAPA  DE RIESGOS - PLAN ANTICORRUPCIÓN Y DE ATENCIÓN AL CIUDADANO 2020 del proceso  "evaluación de la gestión"  (evaluar causas, riesgos de corrupción y la efectividad de los controles incorporados en el Mapa de Riesgos de Corrupción del proceso).</t>
  </si>
  <si>
    <t>Correo electrónico dirigido a la OAP con el seguimiento de los riesgos de corrupción e informar novedades de actualización si aplican.</t>
  </si>
  <si>
    <t>Asesoría de Control Interno</t>
  </si>
  <si>
    <t xml:space="preserve">De acuerdo a memorando enviado por planeación para seguimiento de PAAC en cada corte.
</t>
  </si>
  <si>
    <t>Elaborar y Consolidar el  MAPA  DE RIESGOS - PLAN ANTICORRUPCIÓN Y DE ATENCIÓN AL CIUDADANO 2020   2020, acorde a las reuniones efectuadas con los enlaces de procesos.</t>
  </si>
  <si>
    <t xml:space="preserve">Mesas de trabajo con delegados de todas las áreas para la elaboración del   MAPA  DE RIESGOS - PLAN ANTICORRUPCIÓN Y DE ATENCIÓN AL CIUDADANO 2020  
Publicación del Proyecto  MAPA  DE RIESGOS - PLAN ANTICORRUPCIÓN Y DE ATENCIÓN AL CIUDADANO 2020   en página WEB e Intranet
Actas de Reunión </t>
  </si>
  <si>
    <t>Enero 28 - 2020
Enero 31 - 2020</t>
  </si>
  <si>
    <t>Verificar la elaboración y publicación del PLAN ANTICORRUPCIÓN Y DE ATENCIÓN AL CIUDADANO 2020</t>
  </si>
  <si>
    <t>PLAN ANTICORRUPCIÓN Y DE ATENCIÓN AL CIUDADANO 2020, publicado en la página WEB</t>
  </si>
  <si>
    <t>Febrero 7 - 2020</t>
  </si>
  <si>
    <t xml:space="preserve">Generar Informe de Seguimiento PLAN ANTICORRUPCIÓN Y DE ATENCIÓN AL CIUDADANO 2020 </t>
  </si>
  <si>
    <t xml:space="preserve">Asesoría de Control Interno
</t>
  </si>
  <si>
    <t>Inoportunidad en las herramientas y/o elementos tecnológicos</t>
  </si>
  <si>
    <t>Falla y/o falta de herramientas y/o elementos tecnológicos o indisponibilidad de los mismos, por factores internos o externos, que afecten el normal desarrollo de las labores diarias en la CVP</t>
  </si>
  <si>
    <t>Deterioro o evento interno o externo de herramientas y/o elementos tecnológicos, que genera indisponibilidad total o parcial de los mismos.</t>
  </si>
  <si>
    <t>Garantizar la suscripción de contratos de mantenimiento preventivo para mantener la disponibilidad de los elementos tecnológicos</t>
  </si>
  <si>
    <t>Contratos de mantenimiento</t>
  </si>
  <si>
    <t>Desconocimiento de los usuarios de la entidad frente al buen uso de herramientas y/o elementos tecnológicos de la entidad</t>
  </si>
  <si>
    <t>Realizar un procedimiento de gestión de incidentes tecnológicos y requerimientos de soporte</t>
  </si>
  <si>
    <t>Procedimiento</t>
  </si>
  <si>
    <t>Desactualización de  las herramientas de gestión de las tecnologías de la información y las comunicaciones</t>
  </si>
  <si>
    <t xml:space="preserve">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
</t>
  </si>
  <si>
    <t>Líderes de política de gobierno digital que actualizan permanentemente sus directrices.</t>
  </si>
  <si>
    <t xml:space="preserve">Falta de claridad en la forma en que se deben ejecutar las funciones de la Oficina TIC
</t>
  </si>
  <si>
    <t>Falta de personal directo con la entidad, lo cual dificulta la continuidad de los procesos y el conocimiento adquirido.</t>
  </si>
  <si>
    <t xml:space="preserve">
Falta de seguimiento de los productos y servicios generados por la Oficina TIC a través de su proceso.</t>
  </si>
  <si>
    <t>Contratos de Mantenimiento ejecutados</t>
  </si>
  <si>
    <t xml:space="preserve">Procedimiento normalizado en el Sistema Integrado de Gestión </t>
  </si>
  <si>
    <t>Socialización realizada</t>
  </si>
  <si>
    <t>Salida no controlada de información y/o mal manejo de la misma a interés propios o de terceros</t>
  </si>
  <si>
    <t xml:space="preserve">Ataques de delincuentes cibernéticos </t>
  </si>
  <si>
    <t xml:space="preserve">Realizar estrategias de sensibilización trimestralmente que apoyen el conocimiento de los funcionarios y/o contratistas de la entidad con respecto al cuidado y buen manejo de la información.
  </t>
  </si>
  <si>
    <t xml:space="preserve">Implementar como mínimo tres (3) controles de seguridad en la infraestructura tecnológica que permitan la aplicabilidad de la política de seguridad de la información en la entidad
</t>
  </si>
  <si>
    <t>Solicitar a la Dirección de Gestión Corporativa y CID la inclusión de una obligación de confidencialidad de la información en la minuta de todos los contratos.</t>
  </si>
  <si>
    <t>Directorio Activo
Firewall
Equipos de Computo</t>
  </si>
  <si>
    <t>Sensibilizaciones Efectuadas</t>
  </si>
  <si>
    <t xml:space="preserve">Controles Implementados </t>
  </si>
  <si>
    <t xml:space="preserve">Ajustar la Norma Fundamental, estableciendo un punto de control relacionado con la revisión periódica anual de la Vigencia de los instrumentos de Cada Proceso, por parte de los Responsables.
</t>
  </si>
  <si>
    <t xml:space="preserve">Norma Fundamental actualizada </t>
  </si>
  <si>
    <t>Errores en el diligenciamiento de la información reportada en el FUSS (Formato Único de Seguimiento Sectorial) al momento de realizar el informe consolidado</t>
  </si>
  <si>
    <t xml:space="preserve">  Incumplimiento en los tiempos de entrega, por parte de las áreas reportantes, lo cual dificulta una oportuna y correcta revisión de datos, información y consolidación.</t>
  </si>
  <si>
    <t>Reprocesos de información.</t>
  </si>
  <si>
    <t>Informar mensualmente a los Gerentes y Responsables de Proyectos los plazos establecidos para la entrega oportuna de la Información</t>
  </si>
  <si>
    <t>Correo electrónico</t>
  </si>
  <si>
    <t>Validar la integridad de la información reportada por cada proyecto en el informe FUSS- Formato Único de Seguimiento Sectorial y consolidar el informe de manera consistente, acorde a lo reportado por los Gerentes y Responsables de Proyectos</t>
  </si>
  <si>
    <t>Informe FUSS- Formato Único de Seguimiento Sectorial,  efectivamente consolidado y reportado</t>
  </si>
  <si>
    <t xml:space="preserve">Que se adelante un proceso de contratación sin el consentimiento del ordenador del gasto. </t>
  </si>
  <si>
    <t>Realizar 1 sensibilización sobre la ética de los servidores públicos, a los enlaces de Proyectos</t>
  </si>
  <si>
    <t>Listado de asistencia y presentaciones</t>
  </si>
  <si>
    <t xml:space="preserve">Titulación por mecanismo de cesión a título gratuito </t>
  </si>
  <si>
    <t>Dirección de Urbanizaciones y Titulación</t>
  </si>
  <si>
    <t>Director(a) de Urbanizaciones y Titulación</t>
  </si>
  <si>
    <t xml:space="preserve">Falta de  revisión y análisis de la información suministrada en cada uno de los componentes en los avalúos,  visitas a los barrios por la parte social, viabilidades jurídicas </t>
  </si>
  <si>
    <t>Reprocesos de la información,  Incumplimientos de las metas presupuestadas, revocatoria de actos administrativos que generan costos adicionales y pérdida de credibilidad.</t>
  </si>
  <si>
    <t xml:space="preserve">Para el inicio del proceso de titulación se requiere de documentación mínima por parte de los usuarios y esta no se cumple en su totalidad por los responsables. </t>
  </si>
  <si>
    <t>Demora en la continuidad en el componente técnico</t>
  </si>
  <si>
    <t xml:space="preserve">Establecer una línea base de los tiempos  que los expedientes duran en cada componente y por funcionario para identificar criterios de oportunidad en el proceso. </t>
  </si>
  <si>
    <t>Definición de criterios de oportunidad para las acciones del proceso.</t>
  </si>
  <si>
    <t>Procedimiento estructuración proyectos de vivienda</t>
  </si>
  <si>
    <t>Incumplimiento al desarrollo de las acciones de mejora propuestas en el plan de mejoramiento  resultante de los hallazgos detectados por la Contraloría de Bogotá D.C. de Bogotá sobre Bienes Inmuebles</t>
  </si>
  <si>
    <t>Ejecución extemporánea y/o inconsistente de las acciones diseñadas asociadas a los hallazgos detectados por la Contraloría de Bogotá D.C. a cargo de la Dirección de Urbanizaciones y Titulación.</t>
  </si>
  <si>
    <t>Desconocimiento o demora en los términos para el cierre de las acciones del Plan de Mejoramiento.</t>
  </si>
  <si>
    <t>Sanciones, multas o procesos disciplinarios, fiscales o penales, para el Representante Legal  y/o servidores públicos. Generación de nuevos hallazgos por parte del Ente de Control.</t>
  </si>
  <si>
    <t>Acta de desarrollo de seis  mesas de trabajo</t>
  </si>
  <si>
    <t xml:space="preserve">Promover un escenario o evento de participación ciudadana entre los(as) ciudadanos(as) y la entidad </t>
  </si>
  <si>
    <t>Director(a) de Urbanizaciones y Titulación en conjunto con la Oficina Asesora de Comunicaciones</t>
  </si>
  <si>
    <t xml:space="preserve">Un escenario o evento de participación ciudadana </t>
  </si>
  <si>
    <t>208-PLA-FT-54  REGISTRO DE REUNIÓN v1
208-SADM-Ft-43 LISTADO DE ASISTENCIA
EVALUACIÓN DE LA RENDICIÓN DE CUENTAS (208-PLA-FT- 58)</t>
  </si>
  <si>
    <t>Monitoreo al escenario o evento de participación ciudadana</t>
  </si>
  <si>
    <t>Director (a) Urbanizaciones y Titulación</t>
  </si>
  <si>
    <t>Informe de monitoreo</t>
  </si>
  <si>
    <t>Informe de monitoreo con anexos</t>
  </si>
  <si>
    <t>208-SADM-Pr-15 ADMINISTRACIÓN Y CONTROL DE BIENES MUEBLES, CONSUMO E INTANGIBLES</t>
  </si>
  <si>
    <t>Subdirección Administrativa</t>
  </si>
  <si>
    <t>Subdirector(a) Administrativa</t>
  </si>
  <si>
    <t xml:space="preserve">Pérdida por daño o hurto de los bienes de la entidad </t>
  </si>
  <si>
    <t>La Custodia y movimiento de bienes sin las medidas de seguridad y/o conservación, sumada a la Ausencia de apropiación del uso y cuidado de los bienes por parte de los funcionarios y contratistas, causa pérdida de los bienes de la entidad por daño o hurto.</t>
  </si>
  <si>
    <t>Ausencia de apropiación del uso y cuidado de los bienes por parte de los funcionarios y contratistas</t>
  </si>
  <si>
    <t>Detrimento patrimonial de recursos públicos</t>
  </si>
  <si>
    <t>Registro de movimientos de los elementos  sin la autorización requerida</t>
  </si>
  <si>
    <t>Perdida o daño de los bienes inmuebles</t>
  </si>
  <si>
    <t>9.Gestión_Administrativa</t>
  </si>
  <si>
    <t>Se identifique claramente los recursos asignados a cada funcionario y el estado actual de los mismos</t>
  </si>
  <si>
    <t>Manual de uso de bienes muebles</t>
  </si>
  <si>
    <t>Acta de Inspecciones aleatorias a las diferentes dependencias de la CVP,
Lista de chequeo</t>
  </si>
  <si>
    <t>SUBDIRECTOR ADMINISTRATIVO</t>
  </si>
  <si>
    <t>PROCESO ADQUISICIÓN DE BIENES Y SERVICIOS</t>
  </si>
  <si>
    <t>Orientación en las etapas contractuales direccionadas  para favorecer a un tercero</t>
  </si>
  <si>
    <t>Realizar ofrecimiento/recepción de sobornos o beneficios de algún otro tipo para favorecer intereses particulares.</t>
  </si>
  <si>
    <t xml:space="preserve">Desconocimiento por parte de los funcionarios y contratistas de las normas y/o procedimientos adquisición de bienes y servicios que inciden en la realización de las funciones y actividades </t>
  </si>
  <si>
    <t>Resultados nefastos del funcionamiento administrativo de la entidad</t>
  </si>
  <si>
    <t xml:space="preserve">Realizar jornada de sensibilización a los funcionarios del proceso de contratación de la Subdirección Administrativa  y evaluar los resultados de aprendizaje </t>
  </si>
  <si>
    <t xml:space="preserve">evaluaciones de jornadas de sensibilización </t>
  </si>
  <si>
    <t>Implementación del cronograma del PGD aprobado</t>
  </si>
  <si>
    <t xml:space="preserve">Documentos generados </t>
  </si>
  <si>
    <t>Identificaión de Gestores activos</t>
  </si>
  <si>
    <t>Subdirección AdmInistrativa
Gestión del Talento Humano</t>
  </si>
  <si>
    <t xml:space="preserve">Contextualización y sensibilización del Codigo de Integridad en la entidad </t>
  </si>
  <si>
    <t xml:space="preserve">Sensibilización 
Listados de Asistencia </t>
  </si>
  <si>
    <t>Convocar gestores de integridad</t>
  </si>
  <si>
    <t xml:space="preserve">Listado de convocados </t>
  </si>
  <si>
    <t>Actualización del acto administrativo por medio del cual se designan a los integrantes del equipo de gestores de integridad de la CVP.</t>
  </si>
  <si>
    <t xml:space="preserve">Acto Administrativo Actualizado </t>
  </si>
  <si>
    <t>Preparar a los nuevos integrantes del equipo de gestores de integridad</t>
  </si>
  <si>
    <t>Listados de asistencia a capacitación</t>
  </si>
  <si>
    <t xml:space="preserve">Definir herramienta de Fortalecimiento de  Implementación </t>
  </si>
  <si>
    <t xml:space="preserve">Acta de reunión </t>
  </si>
  <si>
    <t>Equipo de gestores
Subdirección AdmInistrativa
Gestión del Talento Humano</t>
  </si>
  <si>
    <t xml:space="preserve">Aplicar herramienta seleccionadas </t>
  </si>
  <si>
    <t>Informe de resultados</t>
  </si>
  <si>
    <t>Equipo de gestores
Subdirección Administrativa
Gestión del Talento Humano</t>
  </si>
  <si>
    <t>Elaboración de informe de Gestión</t>
  </si>
  <si>
    <t xml:space="preserve">Informe de Gestión </t>
  </si>
  <si>
    <t>208-PLA-Pr-20 ELAB, EJEC, CONTROL Y SEGUIM AL PAGI - PAA
208-SFIN-Pr-06 PROCEDIMIENTO OPERACIONES DE PRESUPUESTO V4
208-SFIN-Pr-07 - PROCEDIMIENTO GESTION DE PAGOS V3
208-PLA-Pr-23 PROCEDIMIENTO PAGO PASIVOS EXIGIBLES</t>
  </si>
  <si>
    <t>Subdirección Financiera</t>
  </si>
  <si>
    <t>Subdirector(a) Financiera</t>
  </si>
  <si>
    <t xml:space="preserve">Baja ejecución del presupuesto institucional programado </t>
  </si>
  <si>
    <t>Financiero</t>
  </si>
  <si>
    <t>208-SFIN-Pr-10 RECONOCIMIENTO, MEDICIÓN POSTERIOR Y REVELACIÓN DE LOS HECHOS ECONÓMICOS</t>
  </si>
  <si>
    <t xml:space="preserve"> Emisión de Estados financieros sobre o subestimados</t>
  </si>
  <si>
    <t xml:space="preserve"> Generación de información financiera sin las características fundamentales de relevancia y representación fiel establecidas en el Régimen de Contabilidad Pública</t>
  </si>
  <si>
    <t>208 SFIN-Pr-11 OPERACIONES DE TESORERIA V3
208-SFIN-In-03 PROT. SEGURIDAD TESORERIA DE LA CVP</t>
  </si>
  <si>
    <t>208-SFIN-Pr-11 OPERACIONES DE TESORERÍA</t>
  </si>
  <si>
    <t xml:space="preserve">Falta de seguimiento y control  del Plan Anual de Adquisiciones, por parte de los proyectos de inversión y gastos de funcionamiento </t>
  </si>
  <si>
    <t>Los procesos generadores de información financiera no remiten los reportes o información establecida en los procedimientos o lo hacen de manera no oportuna o de manera inexacta.</t>
  </si>
  <si>
    <t>Aplicación incorrecta de los principios de contabilidad</t>
  </si>
  <si>
    <t>Aplicación inadecuada del criterio de clasificación del hecho económico establecido en el Marco Normativo para Entidades de Gobierno.</t>
  </si>
  <si>
    <t>Realización de cálculos errados o aplicación de criterios de medición posterior que no corresponden al Marco Normativo para Entidades de Gobierno.</t>
  </si>
  <si>
    <t>Aplicación incorrecta del instructivo 208-SFIN-In-03 PROT. SEGURIDAD TESORERIA DE LA CVP y del procedimiento 208 SFIN-Pr-11 OPERACIONES DE TESORERIA V3</t>
  </si>
  <si>
    <t xml:space="preserve">Desconocimiento de la Directiva 003 de 2013 </t>
  </si>
  <si>
    <t xml:space="preserve">No se cuenta con un procedimiento donde establezca los criterios internos para la selección de la entidad bancaria, para apertura de cuentas. </t>
  </si>
  <si>
    <t>Reclamaciones por parte de los contratistas y proveedores por incumplimiento en los pagos.
Castigos (reducciones) presupuestales, por constitución de reservas, sobrepasando el tope establecido por SHD.
Fenecimiento de recursos generando pasivos exigibles.</t>
  </si>
  <si>
    <t>El proceso contable en la etapa de reconocimiento y subetapa de identificación  de hechos económicos, no cumplen con el Marco Normativo para Entidades de Gobierno lo que conlleva a hallazgos de tipo administrativo, disciplinario y/o fiscal por parte de los entes de control.</t>
  </si>
  <si>
    <t xml:space="preserve">Realizar acciones inadecuadas con la probabilidad de cometer errores humanos y/o fraudes. </t>
  </si>
  <si>
    <t xml:space="preserve">Se realizan prácticas no documentadas en el instructivo y procedimiento bajo criterios personales </t>
  </si>
  <si>
    <t>Apertura de cuentas que no se encuentran en ninguna zona de riesgo y limite de concentración</t>
  </si>
  <si>
    <t>Selección de la entidades bancarias sin un criterio corporativo.</t>
  </si>
  <si>
    <t>Crear un procedimiento para la selección de Entidades Bancarias para la apertura y cierre de cuentas según la normatividad vigente</t>
  </si>
  <si>
    <t>Tesorero(a)</t>
  </si>
  <si>
    <t xml:space="preserve">Consultar dos (2) reportes del ranking de entidades financieras emitidos por la Secretaria de Hacienda Distrital  </t>
  </si>
  <si>
    <t>Reporte vigente del ranking de cupos de inversión</t>
  </si>
  <si>
    <t>Un (1) Sistema de alertas tempranas</t>
  </si>
  <si>
    <t>Subdirector(a) Financiero(a)</t>
  </si>
  <si>
    <t xml:space="preserve">Procedimiento 208-SFIN-Pr-10 RECONOCIMIENTO, MEDICIÓN POSTERIOR Y REVELACIÓN DE LOS HECHOS ECONÓMICOS actualizado </t>
  </si>
  <si>
    <t>Instructivo 208-SFIN-In-03 PROT. SEGURIDAD TESORERIA DE LA CVP actualizado y articulado con la el procedimiento 208 SFIN-Pr-11 OPERACIONES DE TESORERIA V3 y la Directiva 003 de 2013</t>
  </si>
  <si>
    <t xml:space="preserve">Contador(a) </t>
  </si>
  <si>
    <t>1 (un) sistema de alertas tempranas</t>
  </si>
  <si>
    <t>1 (un) procedimiento actualizado</t>
  </si>
  <si>
    <t>1 (un) instructivo actualizado</t>
  </si>
  <si>
    <t>1 (un) procedimiento creado
2 (dos) reportes</t>
  </si>
  <si>
    <r>
      <t>Expedición de Recibos de Pagos 
(</t>
    </r>
    <r>
      <rPr>
        <b/>
        <sz val="11"/>
        <color theme="1"/>
        <rFont val="Arial"/>
        <family val="2"/>
      </rPr>
      <t>SUBDIRECCION FINANCIERA</t>
    </r>
    <r>
      <rPr>
        <sz val="11"/>
        <color theme="1"/>
        <rFont val="Arial"/>
        <family val="2"/>
      </rPr>
      <t>)</t>
    </r>
  </si>
  <si>
    <t>X</t>
  </si>
  <si>
    <t>Generar el recibo de pago en formato PDF con la resolución necesaria.</t>
  </si>
  <si>
    <t>Reducción de gastos y tiempo de los deudores de la Caja de Vivienda Popular</t>
  </si>
  <si>
    <t>Recibo generado y enviado al ciudadano en PDF</t>
  </si>
  <si>
    <t xml:space="preserve">Elaboración de informes de gestión y de ejecución presupuestal: es un documento periódico que contiene el grado de avance de cada una de las metas, fines, objetivos y actividades planificadas por la entidad en su plan de acción o su plan de desarrollo, así mismo contiene el grado de ejecución presupuestal logrado hasta el momento de elaboración del documento. </t>
  </si>
  <si>
    <t xml:space="preserve">Subdirección Financiera 
</t>
  </si>
  <si>
    <t xml:space="preserve">Informe de Ejecución Presupuestal </t>
  </si>
  <si>
    <t xml:space="preserve">Informe de Ejecución Presupuestal Publicación </t>
  </si>
  <si>
    <t xml:space="preserve">208-SADM-Pr-27 CAPACITACIÓN DE SERVIDORES
208-SADM-Pr-22 SEGURIDAD Y SALUD OCUPACIONAL
208-SADM-Pr-01 BENEFICIOS A LOS EMPLEADOS
</t>
  </si>
  <si>
    <t>Plan Estratégico de Talento Humano   no establecido  de conformidad con el Decreto 612 de 2018</t>
  </si>
  <si>
    <t>208-SADM-Pr-13 VINCULACIÓN Y DESVINCULACIÓN DE SERVIDORES PÚBLICOS</t>
  </si>
  <si>
    <t>No realizar los diagnósticos  y anteproyecto del Plan Estratégico de Talento Humano con la debida antelación para cumplir con los tiempos establecidos.</t>
  </si>
  <si>
    <t>Retrasos en la ejecución de actividades del Plan Estratégico de Constitución de reservas presupuestales o pérdida de recursos.</t>
  </si>
  <si>
    <t>Percepción negativa por parte de los funcionarios frente a la gestión del talento humano de la Entidad</t>
  </si>
  <si>
    <t>Formulación del anteproyecto para el PETH</t>
  </si>
  <si>
    <t>Un (1) plan de capacitación  con actividad incluida de seguimiento</t>
  </si>
  <si>
    <t xml:space="preserve">Errores u omisiones en la revisión de documentos aportados por la persona a vincular para respaldar cumplimiento de requisitos por parte del proceso de talento humano </t>
  </si>
  <si>
    <t>Sanciones disciplinarias derivadas de la acción u omisión de las posesiones indebidas o sin el lleno de los requisitos.</t>
  </si>
  <si>
    <t>alto</t>
  </si>
  <si>
    <t xml:space="preserve">Realizar jornada de sensibilización a los funcionarios del proceso de talento humano y evaluar los resultados de aprendizaje </t>
  </si>
  <si>
    <t>Incorporar en el presupuesto recursos que mejoren la atención al ciudadano</t>
  </si>
  <si>
    <t>Dirección de Gestión Corporativa y CID 
(Gestión de Adquisición de Bienes y Servicios)</t>
  </si>
  <si>
    <t>Presupuesto asignado para la atención al ciudadano</t>
  </si>
  <si>
    <t xml:space="preserve">Plan Anual de Adquisiciones </t>
  </si>
  <si>
    <t>Revisar la ejecución del Plan Anual de Adquisiciones (PAA) de la Entidad.</t>
  </si>
  <si>
    <t>Once (11) seguimientos al avance en la ejecución del Plan de Adquisiciones</t>
  </si>
  <si>
    <t>Seguimiento al avance en la ejecución del Plan de Adquisiciones</t>
  </si>
  <si>
    <t>(Numero de seguimientos realizados / numero de seguimientos programados) * 100</t>
  </si>
  <si>
    <t>Promover  escenarios o eventos de rendición de cuentas entre la población beneficiada  y la entidad (Mínimo 2 escenarios para la vigencia 2020).</t>
  </si>
  <si>
    <t>Director(a) de Mejoramiento de Barrios en conjunto con la Oficina Asesora de Comunicaciones</t>
  </si>
  <si>
    <t xml:space="preserve">Programación de escenarios o eventos de participación ciudadana y de rendición de cuentas </t>
  </si>
  <si>
    <t xml:space="preserve">208-PLA-FT-54  REGISTRO DE REUNIÓN </t>
  </si>
  <si>
    <t xml:space="preserve">Director(a) de Mejoramiento de Barrios </t>
  </si>
  <si>
    <t xml:space="preserve"> 208-MB-Ft-28 ACUERDO DE SOSTENIBILIDAD</t>
  </si>
  <si>
    <t>Evaluación de dos (2)escenarios de rendición de cuentas denominados  "Firma de  Acuerdos de Sostenibilidad"</t>
  </si>
  <si>
    <t xml:space="preserve">6. Mejoramiento de Barrios </t>
  </si>
  <si>
    <t>208-MB-Pr-02 Procedimiento de estudios de  previabilidad</t>
  </si>
  <si>
    <t xml:space="preserve">Mejoramiento de Barrios </t>
  </si>
  <si>
    <t xml:space="preserve">Director de Mejoramiento de Barrios </t>
  </si>
  <si>
    <t>Baja ejecución presupuestal de los recursos del Proyecto de Inversión 208 Mejoramiento de Barrios</t>
  </si>
  <si>
    <t>Extensión del tiempo requerido en el compromiso de los recursos disponibles en cada vigencia, por el tipo de gasto de Infraestructura</t>
  </si>
  <si>
    <t>Conformación de reservas presupuestales en cada vigencia, de los recursos del tipo de gasto Infraestructura</t>
  </si>
  <si>
    <t>Baja eficiencia en el giro de los recursos  por el tipo de gasto Infraestructura, conformados en  reservas presupuestales, que se constituyen en saldos de pasivos exigibles</t>
  </si>
  <si>
    <t>Castigo del  presupuesto asignado por cada vigencia en el Proyecto de Inversión 208.</t>
  </si>
  <si>
    <t>208-MB-Pr-05 Procedimiento Supervisión de Contratos</t>
  </si>
  <si>
    <t xml:space="preserve">Afectaciones en los tiempos establecidos y en la calidad de los productos y servicios suministrados externamente </t>
  </si>
  <si>
    <t xml:space="preserve">Retrasos por causas  imputables  al contratista en la ejecución del plazo contractual  para la entrega de productos o entregas misionales. 
</t>
  </si>
  <si>
    <t xml:space="preserve">Factores externos que limitan la ejecución del plazo contractual  para la entrega de productos o entregas misionales.  </t>
  </si>
  <si>
    <t>Mayores tiempos requeridos en las entregas misionales  y valores adicionales en la ejecución de los productos y servicios programados a la comunidad.</t>
  </si>
  <si>
    <t xml:space="preserve">Incumplimiento de las obligaciones contractuales en calidad del producto y especificaciones técnicas, SST-MA y sociales.  </t>
  </si>
  <si>
    <t xml:space="preserve"> - Productos No Conformes y/o Obras inconclusas.
 - El no cumplimiento de las metas cuantificadas por cada vigencia.</t>
  </si>
  <si>
    <t>Afectación en la programación de las magnitudes de las metas en cada vigencia, con los recursos disponibles de Infraestructura en el Proyecto de Inversión 208 Mejoramiento de Barrios</t>
  </si>
  <si>
    <t>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t>
  </si>
  <si>
    <t>La obtención de las respuestas a las consultas realizadas a las partes interesadas fuera de los tiempos establecidos, que limitan el desarrollo de los estudios de previabilidad.</t>
  </si>
  <si>
    <t xml:space="preserve">Mayores tiempos requeridos en el desarrollo de los estudios de previabilidad, por cada una de las oportunidades de intervenciones de infraestructura en espacio público identificadas </t>
  </si>
  <si>
    <t xml:space="preserve">La comunicación inefectiva en la coordinación interinstitucional, durante la planeación de las  de intervenciones de infraestructura en espacio público identificadas </t>
  </si>
  <si>
    <t>Falencias en las articulaciones y gestiones interinstitucionales adelantadas con las partes interesadas del sector</t>
  </si>
  <si>
    <t xml:space="preserve">La falta de definición de mecanismos de actuación con las partes interesadas del sector, en la obtención de la conveniencia legal, reglamentaria y normativa, de programar cada una de las intervenciones de infraestructura en espacio público identificadas   </t>
  </si>
  <si>
    <t xml:space="preserve">La conveniencia no favorable legal, reglamentaria y normativa de programar las  intervenciones en espacio público identificadas, que presentan afectaciones con la posibilidad de corregir y actualizar </t>
  </si>
  <si>
    <t>Establecer e implementar que durante el desarrollo del procedimiento 208-MB-Pr-02 ESTUDIOS DE PREVIABILIDAD, se realicen de reuniones de seguimiento y control por parte de la Dirección de Mejoramiento de Barrios con una periodicidad quincenal</t>
  </si>
  <si>
    <t xml:space="preserve">Actualización del Procedimiento 208-MB-Pr-02 ESTUDIOS DE PREVIABILIDAD, en la versión 7.
</t>
  </si>
  <si>
    <t>Proyectar y publicar en el Sistema Integrado de Gestión - SIG, un instructivo definido como "Desarrollo de la comunicación, gestión y coordinación interinstitucional efectiva con las partes interesadas del sector"</t>
  </si>
  <si>
    <t>Solicitar a la cabeza del sector (SDHT), la convocatoria a las instancias de coordinación que permitan gestionar las necesidades de definición de mecanismos de actuación para lograr la priorización de las intervenciones en espacio público a escala barrial.</t>
  </si>
  <si>
    <t>Comunicado escrito dirigido a la SDHT</t>
  </si>
  <si>
    <t>Favorecimiento a terceros</t>
  </si>
  <si>
    <t>Favorecimiento a contratistas de obra, interventoría y/o terceros por parte de los supervisores de la Caja de la Vivienda Popular mediante la sustentación indebida de  modificaciones contractuales solicitadas.</t>
  </si>
  <si>
    <t>Emisión de falsos conceptos técnicos para favorecer indebidamente intereses de terceros.</t>
  </si>
  <si>
    <t>Desvío de recursos del Distrito para aprovechamiento de intereses propios o de terceros involucrados en el favorecimiento</t>
  </si>
  <si>
    <t>Sobrecostos generados en las obras por modificaciones contractuales  sustentadas de manera indebida.</t>
  </si>
  <si>
    <t>Socializar y Sensibilizar a los equipos de trabajo de la DMB, en las actividades y formatos establecidos desde ejercer una supervisión eficiente sobre los productos y servicios que son suministrado de manera externa por contratistas de consultoría, obra e interventoría</t>
  </si>
  <si>
    <t>Socializar y Sensibilizar a los equipos de trabajo de la DMB en el debido registro del formato establecido desde el proceso de adquisición de bienes y servicios, referenciado como " Supervisión de Contratos" desde el seguimiento a la obligaciones y alcances contractuales de los contratos de obra, consultoría e interventoría</t>
  </si>
  <si>
    <t>Una línea base de oportunidad de expedientes  definida.</t>
  </si>
  <si>
    <t>Mesas de trabajo para seguimiento al plan de mejoramiento desarrolladas / Seis mesas programadas</t>
  </si>
  <si>
    <t>Desconocimiento de la normatividad vigente.</t>
  </si>
  <si>
    <t>Dado el nivel residual del riesgo este se asume.</t>
  </si>
  <si>
    <t>No aplica</t>
  </si>
  <si>
    <t>N/A</t>
  </si>
  <si>
    <t>Diseñar protocolo de entrenamiento al cargo.</t>
  </si>
  <si>
    <t>Protocolo de entrenamiento diseñado y publicado.</t>
  </si>
  <si>
    <t>El apoyo a la Supervisión realiza reuniones mensuales con el Abogado Apoderado para verificar que las actuaciones se encuentren actualizadas en Siproj.</t>
  </si>
  <si>
    <t>Actas de Reunión de seguimiento a contrato.</t>
  </si>
  <si>
    <t>Numero de actas de reuniones de seguimiento a contratos / 11 actas de reuniones programadas</t>
  </si>
  <si>
    <t>Sistemas de información externos desactualizados.</t>
  </si>
  <si>
    <t>Un Procedimiento ajustado y socializado</t>
  </si>
  <si>
    <t>Campañas de prevención de la corrupción realizadas / 3 campañas programadas</t>
  </si>
  <si>
    <t>Un plan de contingencia con seguimiento</t>
  </si>
  <si>
    <t>Procesos administrativos sancionatorios por presuntos incumplimientos en los productos y servicios programados a beneficiar una población objetivo</t>
  </si>
  <si>
    <t>una socialización efectuada</t>
  </si>
  <si>
    <t>Un instructivo Desarrollado</t>
  </si>
  <si>
    <t>Una comunicación oficial dirigida a la SDHT</t>
  </si>
  <si>
    <t>Un procedimiento actualizado</t>
  </si>
  <si>
    <t>Un Manual de uso de Bienes Muebles</t>
  </si>
  <si>
    <t>Actas de inspecciones aleatorias desarrolladas / Actas de 3 inspecciones aleatorias programadas</t>
  </si>
  <si>
    <t>Una evaluación de jornadas de sensibilización desarrollada</t>
  </si>
  <si>
    <t>16. Evaluación de la Gestión</t>
  </si>
  <si>
    <t>Auditoría Interna y Visitas</t>
  </si>
  <si>
    <t>Asesor(a) de Control Interno</t>
  </si>
  <si>
    <t>Incumplimiento del Plan Anual Auditorías aprobado para la vigencia</t>
  </si>
  <si>
    <t>Incumplimiento de las acciones planteadas incluidas en el Plan Anual de Auditorías.</t>
  </si>
  <si>
    <t>Insuficiencia de personal para atender la auditorías planeadas.</t>
  </si>
  <si>
    <t>Determinar las áreas que más reprocesos causan "deficiencia en la calidad y trazabilidad de la información entregada a la Asesoría de Control Interno por parte de las demás dependencias", analizarlas desde una perspectiva de sistémica para proponer al proceso o a OAP mejoras en esa causa.</t>
  </si>
  <si>
    <t>Informe con análisis.</t>
  </si>
  <si>
    <t>Asesor de Control Interno</t>
  </si>
  <si>
    <t>Profesionales idóneos para atender las necesidades del área.</t>
  </si>
  <si>
    <t>El no tener profesionales idóneos provoca retraso en el cumplimiento del plan de auditorías</t>
  </si>
  <si>
    <t>Deficiencia en la calidad y trazabilidad de la información entregada a la Asesoría de Control Interno por parte de las demás dependencias</t>
  </si>
  <si>
    <t>Reprocesos en la gestión de las auditorías.</t>
  </si>
  <si>
    <t>Documentación errada de hallazgos y conceptos de seguimiento tras revisión de herramientas de gestión de los procesos.</t>
  </si>
  <si>
    <t>Coerción para no mostrar o cambiar resultados de las auditorías realizadas.</t>
  </si>
  <si>
    <t>Algunos resultados de las auditorías pueden ser coercionados desde altos cargos de la CVP o externos para se omitan, cambien o modifiquen.</t>
  </si>
  <si>
    <t>Resultados de las auditorías omitidos, cambiados o modificados.</t>
  </si>
  <si>
    <t>Sensibilizar a las diferentes áreas de la CVP sobre el control que se implementará en caso de evidenciarse coerción para ocultar, omitir o modificar información de los informes de auditorías.</t>
  </si>
  <si>
    <t>Listado de asistencia y presentación</t>
  </si>
  <si>
    <t>Presiones externas para ocultar, omitir o modificar información de los informes de auditorías.</t>
  </si>
  <si>
    <t>Total de áreas Sensibilizadas / Total de áreas de la CVP</t>
  </si>
  <si>
    <t xml:space="preserve">Identificar brechas del Ejercicio de Rendición de Cuentas, mediante el desarrollo del Autodiagnóstico respectivo. </t>
  </si>
  <si>
    <t>Elaborar un informe semestral respecto de la atención de las PQRS's, de conformidad con lo indicado el artículo 76 de la Ley 1474 de 2011</t>
  </si>
  <si>
    <t xml:space="preserve">208-SADM-Ft-105 INFORME </t>
  </si>
  <si>
    <t>Fortalecimiento del canal presencial realizando una efectiva divulgación sobre los tramites y servicios con los que cuenta la entidad.</t>
  </si>
  <si>
    <t xml:space="preserve">Servicio al Ciudadano </t>
  </si>
  <si>
    <t>Una (1) sensibilización cuatrimestral a los funcionarios y contratistas del proceso de servicio al ciudadano sobre tramites y servicios que presta la entidad</t>
  </si>
  <si>
    <t>Listado de Asistencia 
Actas de Reunión</t>
  </si>
  <si>
    <t>Sensibilizar y socializar a los(as) funcionarios(as)  y contratistas  el documento 208-SC-Mn-03 MANUAL SERVICIO A LA CIUDADANIA</t>
  </si>
  <si>
    <t>Una (1) sensibilización semestral a los funcionarios y contratistas sobre el manual de servicio al ciudadano</t>
  </si>
  <si>
    <t>Generar información de calidad y en lenguaje comprensible</t>
  </si>
  <si>
    <t>Comunicaciones</t>
  </si>
  <si>
    <t xml:space="preserve">Informe de desarrollo estrategia de comunicaciones </t>
  </si>
  <si>
    <t xml:space="preserve">Publicaciones en medios, piezas impresas, digitales, audiovisuales elaboradas y publicadas </t>
  </si>
  <si>
    <t>Revisar de manera cuatrimestral la pertinencia de la documentación del proceso Servicio al Ciudadano, que permita incentivar la mejora continua en el mismo.</t>
  </si>
  <si>
    <t xml:space="preserve">Manuales, Procedimientos y Formatos en versión actualizada, cuando se requiera </t>
  </si>
  <si>
    <t xml:space="preserve">Documentos del proceso Servicio al ciudadano, publicado en la carpeta de Calidad </t>
  </si>
  <si>
    <t>Consolidar mensualmente las estadísticas de asistencia por canales de atención para los ciudadanos y ciudadanas atendidas por parte del proceso de Servicio al ciudadano</t>
  </si>
  <si>
    <t>Doce (12) informes de asistencia por canales de atención del proceso de Servicio al Ciudadano generados durante la vigencia 2020.</t>
  </si>
  <si>
    <t>208-SC-FT-01 INFORME DE ASISTENCIA POR CANALES</t>
  </si>
  <si>
    <t>Fortalecer de manera  permanente a los funcionarios del área de servicio al ciudadano, en el uso de lenguaje Claro e Incluyente del Distrito Capital</t>
  </si>
  <si>
    <t>Tres (3) Capacitaciones Realizadas</t>
  </si>
  <si>
    <t>Consolidar mensualmente las estadísticas de PQRSD realizadas por los ciudadanos y que son recepcionadas por los diferentes canales de atención que dispone la CVP.</t>
  </si>
  <si>
    <t>Doce (12) Informes de Gestión y Oportunidad de Respuesta a las PQRSD generados durante la vigencia 2020</t>
  </si>
  <si>
    <t>208-SC-FT-04 INFORME GESTIÓN Y OPORTUNIDAD DE RESPUESTA A PQRSD</t>
  </si>
  <si>
    <t>Oficina Asesora de Planeación y Dirección de Reasentamientos</t>
  </si>
  <si>
    <t>Trámite actualizado en el SUIT</t>
  </si>
  <si>
    <t>Trámite actualizado</t>
  </si>
  <si>
    <t>Oficina Asesora de Planeación y Dirección de Urbanización y Titulaciones</t>
  </si>
  <si>
    <t xml:space="preserve">Avanzar en la implementación de la Ley 1712 /14 </t>
  </si>
  <si>
    <t>Botón de Transparencia actualizado</t>
  </si>
  <si>
    <t>Matriz de cumplimiento Ley 1712 /14</t>
  </si>
  <si>
    <t>% de cumplimiento mensual</t>
  </si>
  <si>
    <t>Archivos publicados en formato abierto</t>
  </si>
  <si>
    <t xml:space="preserve">Esquema de Publicaciones y Botón de Transparencia </t>
  </si>
  <si>
    <t xml:space="preserve">% de cumplimiento </t>
  </si>
  <si>
    <t>Actualizar y publicar los acuerdos de gestión de los gerentes públicos de la entidad</t>
  </si>
  <si>
    <t xml:space="preserve">Acuerdos de Gestión Actualizados y publicados </t>
  </si>
  <si>
    <t xml:space="preserve">Botón de Transparencia </t>
  </si>
  <si>
    <t xml:space="preserve">Oficina Asesora de Comunicaciones </t>
  </si>
  <si>
    <t>Promoción del PAAC</t>
  </si>
  <si>
    <t xml:space="preserve">Home de la página web </t>
  </si>
  <si>
    <t>Divulgar y Publicar en página web, pantallas, y volantes una pieza visual que explique como la ciudadania puede solicitar información pública de acuerdo con los principios de gratuidad y los canales de respuesta, según la Ley de 1712/14</t>
  </si>
  <si>
    <t>Informe de divulgación con evidencias de todos los canales</t>
  </si>
  <si>
    <t xml:space="preserve">Divulgación de información a la ciudadanía </t>
  </si>
  <si>
    <t>Realizar una verificación de la elaboración y publicación del PAAC y efectuar dos seguimientos a los avances de las actividades consignadas en el PAAC</t>
  </si>
  <si>
    <t>Asesor de control interno</t>
  </si>
  <si>
    <t>Dos informes con el seguimiento a los avances de las actividades consignadas en el PAAC (primer cuatrimestre con corte al 30 de abril de 2020, incluye la verificación de la elaboración y publicación del PAAC y segundo cuatrimestre con corte al 31 de agosto de 2020), elaborado, entregado al Director General y publicado en la página web de la CVP</t>
  </si>
  <si>
    <t>Dos informes elaborados, entregados al Director General y publicados en la página web de la CVP. 15-May-2020 y 14-Sep-2020</t>
  </si>
  <si>
    <t>(No. de informes elaborados, entregados al Director General y publicados en la página web de la CVP / 2) X 100%</t>
  </si>
  <si>
    <t xml:space="preserve">Generar reporte mensual de Solicitudes de Información Pública con tiempos de respuesta </t>
  </si>
  <si>
    <t>Servicio al Ciudadano</t>
  </si>
  <si>
    <t>Doce (12) reportes  sobre Solicitudes de Información Pública generados durante la vigencia 2020</t>
  </si>
  <si>
    <t>Reportes mensuales enviados a la Oficina Asesora de Planeación</t>
  </si>
  <si>
    <t>EFICACIA:
Índice de Cumplimiento de los Reportes
(# de reportes mensuales de Solicitudes de Información Pública enviados / # de reportes mensuales de Solicitudes de Información Pública programados) x 100</t>
  </si>
  <si>
    <t>Generar informes PQRSD de acuerdo con los criterios de Ley 1712/14</t>
  </si>
  <si>
    <t>Doce (12) informes sobre la Gestión y Oportunidad de Respuestas a las PQRSD generados durante la vigencia 2020</t>
  </si>
  <si>
    <t>Informes mensuales suscritos por el Director de Gestión Corporativa y CID</t>
  </si>
  <si>
    <t>EFICACIA:
Índice de Cumplimiento de los Informes de PQRSD
(# de Informes de PQRSD suscritos / # de Informes de PQRSD programados) x 100</t>
  </si>
  <si>
    <t>Actualizar y Publicar el esquema de publicación de información en la página Web.</t>
  </si>
  <si>
    <t>Publicación del esquema</t>
  </si>
  <si>
    <t>http://www.cajaviviendapopular.gov.co/?q=content/transparencia
10.4 Esquema de publicación de información</t>
  </si>
  <si>
    <t>Oficina de Tecnología de la Información y las Comunicaciones</t>
  </si>
  <si>
    <t>Matriz de Activos de Información Actualizada</t>
  </si>
  <si>
    <t>Oficina Asesora de Comunicaciones</t>
  </si>
  <si>
    <t xml:space="preserve">Botón Transparencia - actualizado </t>
  </si>
  <si>
    <t>http://www.cajaviviendapopular.gov.co/?q=content/transparencia</t>
  </si>
  <si>
    <t>11 Correos electrónicos</t>
  </si>
  <si>
    <t>2. Gestión de Comunicaciones</t>
  </si>
  <si>
    <t>Procedimiento administración y gestión de contenidos en web e intranet.</t>
  </si>
  <si>
    <t xml:space="preserve">Jefe Oficina Asesora de Comunicaciones </t>
  </si>
  <si>
    <t>Estratégico</t>
  </si>
  <si>
    <t xml:space="preserve">
Entrega de información fuera de las fechas establecidas para publicación.</t>
  </si>
  <si>
    <t xml:space="preserve"> 
Hallazgos por parte de los entes de control internos y externos</t>
  </si>
  <si>
    <t>Incumplimiento de lo establecido en la ley cuando ello establece tiempos para publicar.</t>
  </si>
  <si>
    <t>Community manager administrador de redes sociales y/o medios digitales</t>
  </si>
  <si>
    <t>Rara vez</t>
  </si>
  <si>
    <t>Jefe Oficina Asesora de Comunicación</t>
  </si>
  <si>
    <t>Baja cohesión institucional y compromiso para la entrega de información pública</t>
  </si>
  <si>
    <t xml:space="preserve">Incumplimiento en la aplicación de la ley 1712 de 2014 que llevaría a sanciones legales. </t>
  </si>
  <si>
    <t>Baja disposición para la publicación de información sobre contratación, talento humano y gestión de bienes y servicios</t>
  </si>
  <si>
    <t>208-DGC-Pr-16 CONTRATACIÓN POR CONCURSO DE MÉRITOS ABIERTO
208-DGC-Pr-18 CONTRATACIÓN DIRECTA
208-DGC-Pr-20 LICITACIÓN PÚBLICA
208-DGC-Pr-22 CONTRATACIÓN MÍNIMA CUANTÍA V3
208-DGC-Pr-24 CONTRATACIÓN POR SELECCIÓN ABREVIADA DE MENOR CUANTÍA
208-DGC-Pr-25 CONTRATACIÓN POR SELECCIÓN ABREVIADA POR SUBASTA INVERSA</t>
  </si>
  <si>
    <t>Ausencia de documentos en el expediente contractual (persona jurídica) durante la ejecución de contratos celebrados por la Entidad.</t>
  </si>
  <si>
    <t>Debilidad en el cumplimiento de las herramientas de gestión que permitan monitorear las acciones del proceso, que conlleva a que los contratos y/o convenios suscritos por la entidad no cuenten con la documentación completa que se produce durante su ejecución.</t>
  </si>
  <si>
    <t>Los supervisores de contrato no remiten la documentación completa al expediente contractual.</t>
  </si>
  <si>
    <t>Elaborar estudios previos y pliegos de condiciones cuyos requisitos jurídicos y/o financieros y/o técnicos específicos pretendan direccionar la adjudicación del contrato a un oferente particular.</t>
  </si>
  <si>
    <t xml:space="preserve">Direccionar los requisitos establecidos en el documento de estudios previos y pliego de condiciones, o su equivalente, por parte del personal involucrado en la estructuración del proceso de selección con el fin de favorecer a un tercero. </t>
  </si>
  <si>
    <t>Documentos elaborados de manera fraudulenta y/o sin acatar la normatividad vigente.</t>
  </si>
  <si>
    <t>Que el proceso de selección se adelante con documentación faltante o errónea  con el propósito de favorecer a un tercero.</t>
  </si>
  <si>
    <t>Debilidad en la actividad de revisión de documentación para iniciar el proceso de selección.</t>
  </si>
  <si>
    <t>Realizar una (1) socialización a los referentes de contratación sobre la documentación relacionada en el formato 208-DGC-FT-84 Acta radicación documentos pago a proveedores - persona jurídica.</t>
  </si>
  <si>
    <t>Lista de asistencia</t>
  </si>
  <si>
    <t>Realizar una (1) socialización a los referentes de contratación sobre los formatos de estudio previo y/o pliego de condiciones.</t>
  </si>
  <si>
    <t>Realizar una (1) socialización a los referentes de contratación sobre las listas de chequeo por modalidad de contratación.</t>
  </si>
  <si>
    <t>Dilatar el tramite de un expediente  para obtener beneficio propio en cualquier etapa y/o actividad del proceso de titulación</t>
  </si>
  <si>
    <t>Ausencia de alarmas relacionadas con las demoras en las diferentes etapas del proceso de titulación</t>
  </si>
  <si>
    <t xml:space="preserve">Establecer las causas de las demoras para evidenciar que estas se deben a situaciones normales del proceso o identificar intereses en las demoras evidenciadas a fin de establecer acciones que eviten el posible riego de corrupción. </t>
  </si>
  <si>
    <t>Alertas que se reportan en la plataforma SIMA</t>
  </si>
  <si>
    <t>Numero de alarmas por demoras analizadas / Alarmas por demoras totales.</t>
  </si>
  <si>
    <t xml:space="preserve">Estratégico </t>
  </si>
  <si>
    <t>Asegurar la disponibilidad de la infraestructura tecnológica para que la oficina asesora de comunicaciones pueda llevar a cabo las diferentes estrategias de administración de contenidos acorde a la Ley de transparencia y del derecho de acceso a la información pública.</t>
  </si>
  <si>
    <t>Oficina Tecnologías de la Información y las Comunicaciones</t>
  </si>
  <si>
    <t>Infraestructura Tecnológica Disponible</t>
  </si>
  <si>
    <t>Pagina Web e Intranet Disponibles</t>
  </si>
  <si>
    <t>Disponibilidad</t>
  </si>
  <si>
    <t>Continuar con la actualización y publicación de los conjuntos de Datos Abiertos de la Entidad para la vigencia 2020, con el insumo suministrado por las diferentes dependencias de la Entidad,  en el marco de la implementación de la Política de Gobierno Digital</t>
  </si>
  <si>
    <t xml:space="preserve">Conjunto de datos abiertos CVP </t>
  </si>
  <si>
    <t>Conjunto de datos abiertos publicados en los portales establecidos para tal fin</t>
  </si>
  <si>
    <t>Publicación del conjunto de datos abiertos de vigencia 2020</t>
  </si>
  <si>
    <t>Actualizar cuando sea necesario la información de las diferentes dependencias de la entidad, que permita consolidar la Matriz de Activos de información y el Registro de Información Clasificada y Reservada, en el marco de la implementación de la Política de Gobierno Digital y la Ley de transparencia y del derecho de acceso a la información pública.</t>
  </si>
  <si>
    <t>Actualización de la Matriz de Activos de Información para la vigencia 2020</t>
  </si>
  <si>
    <t>Continuar con el apoyo y evaluación de la viabilidad para la virtualización de trámites y OPAS, que sean racionalizados por los dueños del proceso, de tal manera que se propenda por el cumplimiento de los lienamientos de la Política de Gobierno Digital</t>
  </si>
  <si>
    <t>Documento de Evaluación y Viabilidad para la virtualización del trámite y/u OPA, previamente racionalizado</t>
  </si>
  <si>
    <t>Documento de Evaluación y Viabilidad generados, con respecto a las solicitudes recibidas para virtualización de trámites y/u OPAs racionalizados</t>
  </si>
  <si>
    <t xml:space="preserve">Implementar el Plan Integral de Movilidad Sostenible en la Entidad. </t>
  </si>
  <si>
    <t xml:space="preserve">Cronograma de Actividades </t>
  </si>
  <si>
    <t xml:space="preserve">Soportes del cumplimiento de actividades, acorde al PIMS. </t>
  </si>
  <si>
    <t>Línea base de definición de criterios de oportunidad.</t>
  </si>
  <si>
    <t>Base de Criterios de oportunidad definidos.</t>
  </si>
  <si>
    <t xml:space="preserve">Demora voluntaria en la entrega de un expediente para posterior a esto solicitar alguna prebenda por la gestión relacionada con el mismo. </t>
  </si>
  <si>
    <t>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t>
  </si>
  <si>
    <t>Programar dos mesas de trabajo con los lideres de los procesos ( Agosto y Noviembre), para la elaboración del anteproyecto de los diagnósticos e implementarlos en la formulación del Plan estratégico de talento Humano 2021</t>
  </si>
  <si>
    <t>Debilidad en la socialización y divulgación del Plan Estratégico de Talento Humano</t>
  </si>
  <si>
    <t>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t>
  </si>
  <si>
    <t>Jornada de sensibilizaciones</t>
  </si>
  <si>
    <t>13. Adquisición de Bienes y Servicios</t>
  </si>
  <si>
    <t>Soporte Técnico</t>
  </si>
  <si>
    <t>Pérdida de productividad o respuestas tardías a las necesidades de los grupos de interés</t>
  </si>
  <si>
    <t>Acta de socialización</t>
  </si>
  <si>
    <t>Seguridad Informática</t>
  </si>
  <si>
    <t>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t>
  </si>
  <si>
    <t>Sustracción parcial o total de información sensible para beneficio propio y/o de terceros, por personal interno o intrusión de un externo a la entidad.</t>
  </si>
  <si>
    <t>Disminución en la eficacia del cumplimiento del plan y afectación en la calidad.</t>
  </si>
  <si>
    <t>Un Documento de análisis de las "deficiencia en la calidad y trazabilidad de la información entregada a la Asesoría de Control Interno por parte de las demás dependencias"</t>
  </si>
  <si>
    <t>Dádivas a auditores para ocultar, omitir o modificar información de los informes de auditorías.</t>
  </si>
  <si>
    <t>20. Fecha Finalización</t>
  </si>
  <si>
    <t>Elaboración de un reporte inconsistente en cifras y datos en cada uno de los componentes del FUSS (Formato Único de Seguimiento Sectorial) Consolidado</t>
  </si>
  <si>
    <t xml:space="preserve">En el momento de atender solicitudes de las áreas, frente a búsqueda de documentos obsoletos, se dificulta la ubicación de la información de vigencias anteriores. </t>
  </si>
  <si>
    <t xml:space="preserve">Reprocesos de las actividades en la Administración de la Información del Sistema Integrado de Gestión  </t>
  </si>
  <si>
    <t xml:space="preserve">Fallas humanas de quien crea, modifica o elimina los documentos del SIG. </t>
  </si>
  <si>
    <t xml:space="preserve"> Reprocesos de las actividades en la Administración de la Información del Sistema Integrado de Gestión </t>
  </si>
  <si>
    <t xml:space="preserve"> No se han guardado correctamente los back-up de los profesionales encargados de la información del Sistema Integrado de Gestión, para los años anteriores a 2014. </t>
  </si>
  <si>
    <t xml:space="preserve">Expedición de concepto de viabilidad sin el debido soporte idóneo de solicitud firmado por el ordenador del gasto. </t>
  </si>
  <si>
    <t>Elaborar un concepto de viabilidad sin la firma del ordenador del gasto a sabiendas que este puede ignorar la solicitud.</t>
  </si>
  <si>
    <t>Interés en adelantar el tramite de solicitud de un CDP</t>
  </si>
  <si>
    <t xml:space="preserve">No publicar en la Página Web de la entidad toda la información que por normatividad se debe hacer y todas las acciones y encuentros de participación ciudadana realizadas con nuestros beneficiarios son una obligación que nos permite mejorar la interacción. </t>
  </si>
  <si>
    <t>Falta de cronograma con fechas límite de entrega para publicaciones por parte de las áreas que la producen.</t>
  </si>
  <si>
    <t>Omitir o retardar voluntariamente la publicación  de información.</t>
  </si>
  <si>
    <t xml:space="preserve">Este riesgo está asociado a la no publicación de las solicitudes de las diferentes áreas para un beneficio especifico o el retraso en la entrega de la información pública. </t>
  </si>
  <si>
    <t>3. Prevención del Daño Antijurídico y Representación Judicial</t>
  </si>
  <si>
    <t>Aplicación inadecuada de la normatividad vigente, que puede generar perdida de Procesos Judiciales o  sanciones.</t>
  </si>
  <si>
    <t>Inapropiado manejo de los archivos físicos de la Dirección de Reasentamientos</t>
  </si>
  <si>
    <t>Sustracción indebida y/o alteración de documentos de los expedientes por desconocimiento de los procedimientos de la dirección</t>
  </si>
  <si>
    <t>Reporte erróneo y a destiempo de la información de las familias del programa</t>
  </si>
  <si>
    <t>Falta de corresponsabilidad de los hogares en cuanto al cumplimiento de los requisitos legales previstos para su reubicación y búsqueda de su alternativa habitacional definitiva.</t>
  </si>
  <si>
    <t>Dar y/o recibir retribución alguna considerando que los tramites al interior de la entidad son gratuitos</t>
  </si>
  <si>
    <t xml:space="preserve">Modificación y socialización de los formatos con la inclusión de la información </t>
  </si>
  <si>
    <t xml:space="preserve">Estructuración de Proyectos Subsidio Distrital Mejoramiento de Vivienda
</t>
  </si>
  <si>
    <t>Reproceso en la estructuración de subsidios de mejoramiento de vivienda</t>
  </si>
  <si>
    <t>Presentar un hogar estructurado ante la SDHT, que no cumpla la normatividad establecida para la postulación al subsidio de mejoramiento de vivienda</t>
  </si>
  <si>
    <t>Ajustar el procedimiento 208-MV-Pr-06 ESTRUCTURACIÓN PROYECTOS SUBSIDIO DISTRITAL MV, donde se incluya una actividad que defina la solicitud de las bases de datos actualizadas a las diferentes entidades que suministran información para el desarrollo del proceso.</t>
  </si>
  <si>
    <t>Envío de oficios a las diferentes entidades distritales, de las que se requiere información para el desarrollo del proceso, solicitando las bases de datos actualizadas para realizar los cruces de información</t>
  </si>
  <si>
    <t xml:space="preserve">Estructuración de Proyectos Subsidio Distrital Mejoramiento de Vivienda
</t>
  </si>
  <si>
    <t>Que los funcionarios realicen cobros de dinero a beneficiarios, con el fin de favorecerlos durante el proceso de estructuración del subsidio</t>
  </si>
  <si>
    <t>Campañas Anticorrupción socializadas</t>
  </si>
  <si>
    <t>Desconocimiento de la gratuidad de los servicios prestados por la Dirección, por parte de la comunidad</t>
  </si>
  <si>
    <t>Cobro por adelantar el proceso de asistencia técnica para el tramite de licencias de construcción y/o actos de reconocimiento ante curadurías urbanas.</t>
  </si>
  <si>
    <t>Que los funcionarios realicen cobros a los beneficiarios, por la inclusión del predio en el proceso de asistencia técnica para el tramite de la licencia de construcción y/o acto de reconocimiento</t>
  </si>
  <si>
    <t>Desconocimiento de la gratuidad de los servicios prestados por la Dirección, por parte de la comunidad.</t>
  </si>
  <si>
    <t>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t>
  </si>
  <si>
    <t>Desarrollar un "plan de contingencia" con el objetivo de comprometer los recursos del tipo de gasto de Infraestructura, durante los primeros 5 meses de la vigencia 2020</t>
  </si>
  <si>
    <t>Seguimiento al Plan de contingencia" con el objetivo de comprometer los recursos del tipo de gasto de Infraestructura, durante los primeros 5 meses de la vigencia 2020</t>
  </si>
  <si>
    <t>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t>
  </si>
  <si>
    <t xml:space="preserve">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t>
  </si>
  <si>
    <t>Registros y/o actas de reunión con la socialización y sensibilización realizadas</t>
  </si>
  <si>
    <t>Socializar y sensibilizar al equipo de trabajo de la DMB y a los contratistas de obra e interventoría en la implementación eficiente de los comités de seguimiento y control semanal, y del debido registro de las visitas de Inspección "In Situ" en la ejecución de las obras entre la interventoría, el constructor y la supervisión de la DMB</t>
  </si>
  <si>
    <t>Manipulación de la ejecución de los  proyectos de infraestructura suministrados externamente</t>
  </si>
  <si>
    <t>Demora en el trámite de titulación por reproceso de los componentes  social, técnico y jurídico y validación con FONVIVIENDA</t>
  </si>
  <si>
    <t>Proyección tardía de las resoluciones para titular por reproceso en tramites desde la creación del expediente, debido a insuficiencia de los documentos necesarios para dar continuidad al proceso técnico y poder obtener el avalúo del predio</t>
  </si>
  <si>
    <t xml:space="preserve">Demoras voluntarias de la gestión con los expedientes. </t>
  </si>
  <si>
    <t>Una estrategia frente al lenguaje claro e incluyente implementada</t>
  </si>
  <si>
    <t>Elaborar un Manual de uso, cuidado e información, sobre el procedimiento de los bienes asignados  a los funcionarios y/o contratistas de la CVP.</t>
  </si>
  <si>
    <t>Falencias en la ejecución de compromisos y giros de los recursos programados en la vigencia, afectando drásticamente en el cumplimiento de las metas y generando rezagos por encima de lo establecido por parte de la Secretaria de Hacienda Distrital.</t>
  </si>
  <si>
    <t>La no ejecución total del presupuesto</t>
  </si>
  <si>
    <t>Establecer una sistema de alertas donde se informe a los ordenadores de gasto el comportamiento y la probabilidad de ejecución presupuestal de los recursos de la vigencia, reservas presupuestales y pasivos exigibles.</t>
  </si>
  <si>
    <t xml:space="preserve">Falta de gestión de pagos de los recursos de la vigencia y de las reservas presupuestales por parte de los ordenadores de gasto y supervisores, previo cumplimiento de las obligaciones contractuales por parte de los contratistas. </t>
  </si>
  <si>
    <t>Obtener la información de ejecución, avance y probabilidad  presupuestal para una buena toma de decisiones.</t>
  </si>
  <si>
    <t xml:space="preserve">Falta de gestión en la depuración de pasivos exigibles, previo cumplimiento de las obligaciones contractuales por parte de los contratistas. </t>
  </si>
  <si>
    <t>Perdida de competencia para la liquidación de los contratos
Hallazgos de tipo administrativo, disciplinario y/o fiscales por parte de los entes de control
Castigos (reducciones) presupuestales.</t>
  </si>
  <si>
    <t>La no ejecución del Plan Anual Mensualizado de Caja PAC de los recursos de vigencia y de reserva presupuestal.</t>
  </si>
  <si>
    <t>La no disposición de recursos cuando se requieran girar los pagos.
Castigos presupuestales 
Hallazgos de tipo administrativo, disciplinario y/o fiscales por parte de los entes de control</t>
  </si>
  <si>
    <t>La información disponible para los usuarios no refleja la realidad económica de la Entidad lo que puede influir en diferentes decisiones.</t>
  </si>
  <si>
    <t>Revisar selectivamente de manera mensual los hechos económicos reconocidos en el sistema de información de gestión contable.</t>
  </si>
  <si>
    <t>Generación de información errada y no confiable para la toma de decisiones.</t>
  </si>
  <si>
    <t>Control inadecuado en los protocolos de seguridad de la Tesorería de la CVP</t>
  </si>
  <si>
    <t>Probabilidad de fraude o practicas inadecuadas frente al acceso y custodia de títulos valores en la Caja Fuerte de la Entidad.</t>
  </si>
  <si>
    <t>Falta de revisión y análisis de posibles actualizaciones al instructivo 208-SFIN-In-03 PROT. SEGURIDAD TESORERIA DE LA CVP</t>
  </si>
  <si>
    <t>Realizar análisis, control y seguimiento a la aplicación del instructivo 208-SFIN-In-03 PROT. SEGURIDAD TESORERIA DE LA CVP, articulados con el procedimiento 208 SFIN-Pr-11 OPERACIONES DE TESORERIA V3 y la Directiva 003 de 2013</t>
  </si>
  <si>
    <t>Probabilidad de perdida y/o extravío de los títulos valores afectando drásticamente las operaciones tesorales.</t>
  </si>
  <si>
    <t>Apertura y cierre de cuentas bancarias que no cuentan con los requisitos mínimos exigidos por la Secretaria de Hacienda Distrital para ser sujetos de cupo.</t>
  </si>
  <si>
    <t>Beneficiar a ciertas entidades financieras por medio de coimas o favores específicos.</t>
  </si>
  <si>
    <t>Creación de un procedimiento de selección de Entidades Bancarias para la apertura y cierre de cuentas.</t>
  </si>
  <si>
    <t>Desconocimiento de los reportes vigentes del ranking de cupos de inversión por parte de la Secretaria  de Hacienda Distrital</t>
  </si>
  <si>
    <t>Apertura o cierre de cuentas sin analizar y verificar las zonas de riesgo y limites de concentración</t>
  </si>
  <si>
    <r>
      <rPr>
        <b/>
        <sz val="11"/>
        <color theme="1"/>
        <rFont val="Calibri"/>
        <family val="2"/>
        <scheme val="minor"/>
      </rPr>
      <t>ESTRATEGIA RACIONALIZACIÓN DE TRÁMITES</t>
    </r>
    <r>
      <rPr>
        <sz val="11"/>
        <color theme="1"/>
        <rFont val="Calibri"/>
        <family val="2"/>
        <scheme val="minor"/>
      </rPr>
      <t xml:space="preserve">
La Caja de Vivienda Popular en cumplimiento de la Ley 962 de 2005 y el Decreto Ley 019 de 2012, desde la Alta Dirección ha establecido el compromiso frente a la gestión de los trámites propios de su ejercicio, así como en el planteamiento de estrategias de racionalización dentro del Plan Anticorrupción y de Atención al Ciudadano. Dichas estrategias están orientadas a simplificar, estandarizar, eliminar, optimizar y automatizar trámites y procedimientos administrativo, con el fin de facilitar al ciudadano el acceso a los mismos. 
</t>
    </r>
    <r>
      <rPr>
        <b/>
        <sz val="11"/>
        <color theme="1"/>
        <rFont val="Calibri"/>
        <family val="2"/>
        <scheme val="minor"/>
      </rPr>
      <t>Se entiende como Trámite y OPA:</t>
    </r>
    <r>
      <rPr>
        <sz val="11"/>
        <color theme="1"/>
        <rFont val="Calibri"/>
        <family val="2"/>
        <scheme val="minor"/>
      </rPr>
      <t xml:space="preserve">
</t>
    </r>
    <r>
      <rPr>
        <b/>
        <sz val="11"/>
        <color theme="1"/>
        <rFont val="Calibri"/>
        <family val="2"/>
        <scheme val="minor"/>
      </rPr>
      <t xml:space="preserve">Trámite: </t>
    </r>
    <r>
      <rPr>
        <sz val="11"/>
        <color theme="1"/>
        <rFont val="Calibri"/>
        <family val="2"/>
        <scheme val="minor"/>
      </rPr>
      <t xml:space="preserve">Conjunto de requisitos, pasos o acciones reguladas por el Estado, dentro de un proceso misional, que deben efectuar los ciudadanos, usuarios o grupos de interés ante una entidad u organismo de la administración pública o particular que ejerce funciones administrativas, para acceder a un derecho, ejercer una actividad o cumplir con una obligación, prevista o autorizada por la ley.
</t>
    </r>
    <r>
      <rPr>
        <b/>
        <sz val="11"/>
        <color theme="1"/>
        <rFont val="Calibri"/>
        <family val="2"/>
        <scheme val="minor"/>
      </rPr>
      <t>Otros Procedimientos Administrativos (OPA):</t>
    </r>
    <r>
      <rPr>
        <sz val="11"/>
        <color theme="1"/>
        <rFont val="Calibri"/>
        <family val="2"/>
        <scheme val="minor"/>
      </rPr>
      <t xml:space="preserve"> Conjunto de requisitos, pasos o acciones dentro de un proceso misional que determina una entidad u organismo de la administración pública, o particular que ejerce funciones administrativas, para permitir el acceso de los ciudadanos, usuarios o grupos de interés a los beneficios derivados de programas o estrategias cuya creación, adopción e implementación es potestativa de la entidad.
La Caja de la Vivienda popular cuenta con dos trámites y tres procedimientos administrativos (OPA), inscritos en el Sistema Único de Información de Trámites – SUIT, que se pueden consultar en la sección de trámites y servicios del sitio web de la Caja de la Vivienda Popular:
</t>
    </r>
  </si>
  <si>
    <t>Promover escenarios o eventos de participación ciudadana entre los(as) ciudadanos(as) y la entidad (Mínimo dos para la vigencia 2020).</t>
  </si>
  <si>
    <t>Director(a) Reasentamientos  en conjunto con la Oficina Asesora de Comunicaciones</t>
  </si>
  <si>
    <t>Informe de Encuentro con la ciudadanía</t>
  </si>
  <si>
    <t>Publicación en la Página de la entidad del informe de Encuentro con la Ciudadanía.
208-REAS-Ft-32 LISTADO DE ASISTENCIA REUNIONES CON COMUNIDAD
208-PLA-Ft-58 EVALUACIÓN ENCUENTRO CON LA CIUDADANÍA - RENDICIÓN DE CUENTAS V4</t>
  </si>
  <si>
    <t xml:space="preserve">Publicación de la información generada por la Dirección en los diferentes canales de comunicación de la Entidad y redes sociales. </t>
  </si>
  <si>
    <t xml:space="preserve">Director(a) de Reasentamientos </t>
  </si>
  <si>
    <t xml:space="preserve">Documento </t>
  </si>
  <si>
    <t xml:space="preserve">Imágenes y publicidad, por los diferentes canales de comunicación de la entidad y Redes sociales. </t>
  </si>
  <si>
    <t xml:space="preserve">Oficina Asesora de Planeación y Oficina Asesora de Comunicaciones </t>
  </si>
  <si>
    <t>Herramienta de Seguimiento</t>
  </si>
  <si>
    <t>Avance con porcentaje</t>
  </si>
  <si>
    <t xml:space="preserve">Generar información de calidad y en lenguaje comprensible antes, durante y pos Rendición de Cuentas </t>
  </si>
  <si>
    <t>Publicaciones en medios, piezas impresas, digitales, audiovisuales publicadas y elaboradas</t>
  </si>
  <si>
    <t xml:space="preserve">Informes con evidencia de diálogo en los Espacios de Encuentro Ciudadano, En Redes Sociales (Campaña Diálogo)  </t>
  </si>
  <si>
    <t xml:space="preserve">Reporte de las acciones de diálogo para la Audiencia y para otras actividades permanentes de Rendición de Cuentas como los Encuentros Ciudadanos </t>
  </si>
  <si>
    <t>Definir los criterios para presentación de los resultados en los aspectos técnicos, financieros y sociales en la Rendición de Cuentas</t>
  </si>
  <si>
    <t xml:space="preserve">Presentación para la Rendición de Cuentas
Imágenes y publicidad, por los diferentes canales de comunicación de la entidad y Redes sociales. </t>
  </si>
  <si>
    <t xml:space="preserve">Evaluar el proceso de Audiencia Pública en el marco de la Rendición de Cuentas </t>
  </si>
  <si>
    <t>Proceso de Rendición de Cuentas evaluado por Control Interno</t>
  </si>
  <si>
    <t>208-SADM-Ft-105 INFORME CAJA DE LA VIVIENDA POPULAR</t>
  </si>
  <si>
    <t>Imágenes, videos, piezas gráficas de acuerdo a la actividad programada, se publicarán en carpeta digital servidor 11 de la Ley de Transparencia o Ley 1712 de 2014.</t>
  </si>
  <si>
    <t xml:space="preserve">  (Actividades realizadas/Actividades programadas)*100%   </t>
  </si>
  <si>
    <t>12. Gestión del Talento Humano</t>
  </si>
  <si>
    <t>14. Gestión Tecnología de la Información y Comunicaciones</t>
  </si>
  <si>
    <t>7. Urbanizaciones y Titulación</t>
  </si>
  <si>
    <t>10. Gestión Financiera</t>
  </si>
  <si>
    <t>Realizar seguimiento a la Estrategia de Rendición de Cuentas, formulada en la vigencia 2020.</t>
  </si>
  <si>
    <t>Oficina Asesora de  Planeación y Oficina Asesora de Comunicaciones</t>
  </si>
  <si>
    <t xml:space="preserve">Subdirección Administrativa 
Oficina Asesora de Comunicaciones </t>
  </si>
  <si>
    <t>Socializar a través de diferentes medios de comunicación los lineamientos de la Ley de Transparencia, a los Servidores y Contratistas de la Caja de la Vivienda Popular y Ciudadanía en general.</t>
  </si>
  <si>
    <t>Enero 1 - 2020</t>
  </si>
  <si>
    <t>Marzo 1 - 2020</t>
  </si>
  <si>
    <t>Mayo 1 - 2020</t>
  </si>
  <si>
    <t>Febrero 3 - 2020</t>
  </si>
  <si>
    <t>Agosto 31 - 2020</t>
  </si>
  <si>
    <t>CONTROL DE CAMBIOS DE REGISTROS
VIGENCIA 2020</t>
  </si>
  <si>
    <t>Piezas Informativas 
Presentaciones
Listado de Asistencia</t>
  </si>
  <si>
    <t>Persistencia en la situación de los beneficiarios que origina la vinculación al programa de reasentamientos en periodos superiores a 3 años.</t>
  </si>
  <si>
    <t>Sistema Integrado de Conservación implementado</t>
  </si>
  <si>
    <t>Emitir conceptos errados por desconocimiento normativo o presentar duplicidad en conceptos ya emitidos.</t>
  </si>
  <si>
    <t xml:space="preserve">Debido al constante cambio normativo, se puede presentar desactualización en la normatividad vigente por parte de los profesionales adscritos a la Dirección. 
O
Por falta de verificación de los Conceptos que han sido emitidos por esta Dirección, se pueden presentar Conceptos con duplicidad.  
       </t>
  </si>
  <si>
    <t>Procesos Judiciales sin Apoderado a cargo, y/o sin seguimiento.</t>
  </si>
  <si>
    <t xml:space="preserve">Acuerdo 01 de 2018 Por el cual se adopta el Comité de Conciliaciones de la CVP. (Capitulo ll Articulo. 10). </t>
  </si>
  <si>
    <t>Incumplir la periodicidad en que el Comité de Conciliaciones se debe reunir.</t>
  </si>
  <si>
    <t>Teniendo en cuenta el Establece el artículo 2.2.4.3.1.2.4. del Decreto 1069 de 2015 y así como el Articulo 10 del capitulo ll del Acuerdo 010 de 2018 de la CVP. El Comité de Conciliación debera reunirse dos veces al mes de manera ordinaria y extraordinaria las veces que lo amerite.</t>
  </si>
  <si>
    <t>Desconocimiento normativo</t>
  </si>
  <si>
    <t>Incumplimiento en la ejecución de las reuniones obligatorias del Comité de Conciliación.</t>
  </si>
  <si>
    <t>Cuando se cambia el Secretario del Comité, no se realiza inducción a puesto de trabajo.</t>
  </si>
  <si>
    <t xml:space="preserve">EVITAR </t>
  </si>
  <si>
    <t>Diseñar protocolo de entrenamiento al cargo, teniendo en cuenta el Secretario del Comité de Conciliaciones.</t>
  </si>
  <si>
    <t>Realizar reuniones mensuales entre el Abogado Apoderado y el apoyo a la Supervisión, para verificar que las actuaciones se encuentren actualizadas en Siproj.</t>
  </si>
  <si>
    <t xml:space="preserve">1  Formato - Protocolo Entrenamiento </t>
  </si>
  <si>
    <t>Una (1) Jornada de sensibilización realizada</t>
  </si>
  <si>
    <t>Una (1) Circular</t>
  </si>
  <si>
    <t>% de comprensión por parte de los equipos de gestión documental , según evaluación de asistentes</t>
  </si>
  <si>
    <t xml:space="preserve">Listado Maestro actualizado oportunamente </t>
  </si>
  <si>
    <t xml:space="preserve">Listado Maestro </t>
  </si>
  <si>
    <t>Una (1) Sensibilización efectuada</t>
  </si>
  <si>
    <t>Retraso en la aplicación efectiva de los programas de la Dirección de Reasentamientos.</t>
  </si>
  <si>
    <t>Vinculación de personal sin el cumplimiento de los requisitos</t>
  </si>
  <si>
    <t>Consolidar documentos a publicar en el Botón de Transparencia en formatos abiertos y reutilizables</t>
  </si>
  <si>
    <t>Gestionar la efectiva publicación de los diferentes informes que genera el proceso de Servicio al Ciudadano en el Botón de Transparencia y Acceso a la Información y la carpeta de calidad</t>
  </si>
  <si>
    <t>Treinta y seis (36) informes publicados durante la vigencia 2020</t>
  </si>
  <si>
    <t>Informes publicados en pagina web y en carpeta de calidad</t>
  </si>
  <si>
    <t>(# de Informes de PQRSD publicados / # de Informes de PQRSD programados) x 100</t>
  </si>
  <si>
    <t>Revisar y analizar los criterios de accesibilidad a la población en situación de discapacidad</t>
  </si>
  <si>
    <t>Servicio al ciudadano</t>
  </si>
  <si>
    <t>Informe de criterios de accesibilidad a la población en situación de discapacidad</t>
  </si>
  <si>
    <t>(# de Informe de accesibilidad suscritos / # de Informes de accesibilidad programados) x 100</t>
  </si>
  <si>
    <t>Desarrollar una estrategia de divulgación sobre la Gratuidad de los Trámites y Servicios de la Caja de la Vivienda Popular</t>
  </si>
  <si>
    <t xml:space="preserve">
Servicio al Ciudadano</t>
  </si>
  <si>
    <t>Estrategia de divulgación sobre la Gratuidad de los Tramites y Servicios desarrollada</t>
  </si>
  <si>
    <t>Registro en la página web, volantes y correos electrónicos</t>
  </si>
  <si>
    <t>EFICACIA:
Índice de Cumplimiento de la Estrategia de Divulgación
(# de acciones cumplidas en desarrollo de la estrategia / # de acciones programadas en desarrollo de la estrategia) x 100</t>
  </si>
  <si>
    <t>Desarrollar dos (2) escenarios de rendición de cuentas denominados  "Firma de  Acuerdos de Sostenibilidad"</t>
  </si>
  <si>
    <t>Dos (2) Acuerdos de Sostenibilidad firmados con los representantes de la población beneficiada</t>
  </si>
  <si>
    <t>Informe de gestión de eventos de rendicion de cuentas
Encuestas de evaluación del evento o escenario  realizadas</t>
  </si>
  <si>
    <t>Publicación  en la página web de la Entidad, del Informe de gestión de eventos de rendición de cuentas
208-PLA-Ft-58 Evaluación encuentro con la Ciudadanía y/o rendición de cuentas.</t>
  </si>
  <si>
    <t xml:space="preserve">Procedimiento 208-MB-Pr-05 SUPERVISIÓN DE CONTRATOS actualizado, socializado y sensibilizado </t>
  </si>
  <si>
    <t>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t>
  </si>
  <si>
    <t xml:space="preserve">Procedimiento 208-MB-Pr-05 SUPERVISIÓN DE CONTRATOS en la versión 8
Registros de Reunión con la socialización y sensibilización </t>
  </si>
  <si>
    <t>Socialización y sensibilización efectuada</t>
  </si>
  <si>
    <t>Socializar y Sensibilizar a los equipos de trabajo de la DMB y los contratistas de obra e interventoría en la implementación de la metodología para el registro de un "Plan de inspección y control ejercido en las modificaciones de los diseños durante la construcción de las obras"</t>
  </si>
  <si>
    <t>Procedimiento 208-MB-Pr-02 Estudios de Previabilidad actualizado y socializado</t>
  </si>
  <si>
    <t>Un instructivo implementado, socializado y sensibilizado</t>
  </si>
  <si>
    <t>Instructivo "Desarrollo de la comunicación, gestión y coordinación interinstitucional efectiva con las partes interesadas del sector" implementado.
Registros y/o actas de reunión con la socialización y sensibilización realizadas</t>
  </si>
  <si>
    <t>Registros y/o actas de reunión con la socialización y sensibilización realizada</t>
  </si>
  <si>
    <t>Pieza grafica y/o audiovisual socializada</t>
  </si>
  <si>
    <t>Pieza grafica y/o audivisual elaborada/Pieza grafica y/o audivisual socializada</t>
  </si>
  <si>
    <t>Diseñar un cronograma que contenga tiempos de publicación, fechas y responsables para el cumplimiento de requisitos legales relacionado con publicaciones.</t>
  </si>
  <si>
    <t xml:space="preserve">Cronograma </t>
  </si>
  <si>
    <t>Cronograma proyectado / cronograma elaborado</t>
  </si>
  <si>
    <t xml:space="preserve">Campaña de socialización de la pieza visual </t>
  </si>
  <si>
    <t>Fortalecer la interacción de la herramienta  implementada para la accesibilidad a la población en situación de discapacidad y realizar su respectivo seguimiento</t>
  </si>
  <si>
    <t xml:space="preserve">
Oficina Asesora de Comunicaciones
</t>
  </si>
  <si>
    <t>Banner de interacción en la pagina Web y seguimiento a la herramienta</t>
  </si>
  <si>
    <t>2 informes al año de metricas de la herramienta publicada en la pagina web</t>
  </si>
  <si>
    <t>informes metricas de la pagina web proyectado / informes realizados</t>
  </si>
  <si>
    <t>#Infomes proyectados / Infomes realizados</t>
  </si>
  <si>
    <t xml:space="preserve"> Un (1) Memorando </t>
  </si>
  <si>
    <t xml:space="preserve">Mantener el Listado Maestro de Documentos debidamente actualizado, acorde a los requerimientos de las áreas para crear, modificar o eliminar documentos del Sistema Inegrado de Gestión. </t>
  </si>
  <si>
    <t xml:space="preserve">Jefe Oficina Asesora de Planeación
Equipo SIG </t>
  </si>
  <si>
    <t>Jefe  Oficina Asesora de Planeación
Gestor Ambiental o Referente Ambiental</t>
  </si>
  <si>
    <t>Jefe Oficina Asesora de Planeación
Gestor Ambiental o Referente Ambiental</t>
  </si>
  <si>
    <t xml:space="preserve">
Jefe  Oficina Asesora de Planeación
Enlaces Proyectos
</t>
  </si>
  <si>
    <t>Director de Reasentamientos</t>
  </si>
  <si>
    <t>DIRECTOR DE URBANIZACIONES Y TITULACION</t>
  </si>
  <si>
    <t xml:space="preserve">SUBDIRECTOR ADMINISTRATIVO  GESTIÓN DOCUMENTAL </t>
  </si>
  <si>
    <t xml:space="preserve">SUBDIRECTOR ADMINISTRATIVO GESTIÓN DOCUMENTAL </t>
  </si>
  <si>
    <t>SUBDIRECTOR ADMINISTRATIVO GESTIÓN TALENTO HUMANO</t>
  </si>
  <si>
    <t xml:space="preserve">Generar y/o actualizar  documentos del Sistema Integrado de Gestión y Gestión de Proyectos para  publicar en el Botón de Transparencia </t>
  </si>
  <si>
    <t>Realizar monitoreo al Cronograma, frente a la información a publicar, acorde a los Lineamientos de la Ley de Transparencia que aplican en la Entidad, cumpliendo así la Normatividad vigente.</t>
  </si>
  <si>
    <t>Informes de monitoreo</t>
  </si>
  <si>
    <t>8 informes de monitoreo, para validar el cumplimiento del cronograma de publicaciones</t>
  </si>
  <si>
    <t>Un Informe semestral con los resultados de la revisión de la atención de las PQRS's en la CVP elaborado, entregado al Director General y publicado en la página web de la CVP.
El informe se entrega una vez cada semestre con los siguientes cortes al 31 de diciembre de 2019 y al 30 de junio de 2020. El primero se entrega en febrero de 2020 y el segundo entre julio y agosto de 2020.</t>
  </si>
  <si>
    <t>Divulgación en distintos medios de difusión de la Entidad, sobre la Ley de Transparencia, para destacar los contendios del botón "Transparencia", existente en la página web.</t>
  </si>
  <si>
    <t>Cronograma diseñado y socializado</t>
  </si>
  <si>
    <t>Evidencias de socialización en los canales institucionales (Mailing, comité institucional de gestión y desempeño, carteleras digitales, entre otras)</t>
  </si>
  <si>
    <t>Diseñar y socializar a todos los niveles de la Caja de la Vienda Popular, Cronograma con la información que debe publicarse en el boton de Transparencia de la Página web, para cumplir así con la Normatividad vigente.</t>
  </si>
  <si>
    <t xml:space="preserve">COMPARTIR </t>
  </si>
  <si>
    <t xml:space="preserve">Generar acciones de mejora acorde a los resultados del Diagnóstico de Rendición de Cuentas. </t>
  </si>
  <si>
    <t>No Aplica para el presente corte.</t>
  </si>
  <si>
    <t>N.A.</t>
  </si>
  <si>
    <t>Acorde a las Solicitudes de los Responsables de Proyectos, se han actualizado las versiones de los mismos en la carpeta de calidad y en la pagina web de la Entidad. 
\\10.216.160.201\calidad
https://www.cajaviviendapopular.gov.co/?q=Nosotros/Informes/proyectos-de-inversion</t>
  </si>
  <si>
    <t xml:space="preserve">Solicitud de actualización de la información, respecto a temas del SIG, en intranet y en la página web de la entidad, a la Oficina Asesora de Comunicaciones, para mantener la trazabilidad de la documentación en la Entidad.
\\10.216.160.201\calidad
https://www.cajaviviendapopular.gov.co/?q=Nosotros/Informes/proyectos-de-inversion
</t>
  </si>
  <si>
    <t xml:space="preserve">La Oficina Asesora de Planeación, en aras de continuar con el cumplimiento de la Ley 1712 - Transparencia y acatando así sus componentes,  solicita a las áreas información que debe ser actualizada en la página web de la entidad, y envía a la Oficina Asesora de Comunicaciones para solicitar la publicación en la página web de Caja de la Vivienda Popular, de los diferentes temas.
Durante el primercorte se solicitó, entre otras, la Publicacion de : 
* Informe de Gestión CVP - 2019 
* Manuales
* Normogramas de cada proceso de la entidad. 
* Cifras
* Actualizacion de los proyectos de inversión y Fichas EBI
* Presupuesto general y pormenorizado
* Ejecuciones presupuestales
* Mapa de Riesgos -  Plan Anti Corrupcion y Atención al Ciudadano
* Plan de Acción Integral 
* Acuerdos de Gestión 
* Actualización de Documentos SIG 
* Información referente a Modelo Integrado de Planeación y Gestión - MIPG 
* Plan Anual de Adquisiciones de la Entidad
* Procesos Judiciales 
</t>
  </si>
  <si>
    <t>Al corte 30 de abril de 2020 se han efectuado tres jornadas del día sin carro (La jornada de abril no se realizó por la emergencia sanitaria)
Se ha realizado sensibilización, por distintos canales, sobre el Plan Integral de Movilidad Sostenible, promoviendo los medios de transporte sostenible especialmente la bicicleta.
Se adelantó reunión con la Subdirección Administrativa para conocer resultados del Piloto de Teletrabajo y poder dar continuidad a este proceso como estrategia para reducir los viajes de los trabajadores al trabajo.</t>
  </si>
  <si>
    <t>Consolidar y publicar informe de Rendición de Cuentas, con base en la información aportada por las diferentes áreas de la Entidad, para consulta por parte de los grupos de interés</t>
  </si>
  <si>
    <t xml:space="preserve">El MAPA  DE RIESGOS - PLAN ANTICORRUPCIÓN Y DE ATENCIÓN AL CIUDADANO 2020, fue socializado en su version preliminar al interior y exterior de la entidad, mediante correo institucional y publicación en el banner de la Entidad, de forma tal que se generara el proceso de consulta y divulgación con actores internos y externos, posteriormente se realizó su publicación en versión Final el dí 31 de enero - 2020. </t>
  </si>
  <si>
    <t xml:space="preserve">La Publicación MAPA  DE RIESGOS - PLAN ANTICORRUPCIÓN Y DE ATENCIÓN AL CIUDADANO 2020 - FINAL,  se realizó el día 31 de enero - 2020. </t>
  </si>
  <si>
    <t>Se realizaron Mesas de Trabajo con los procesos de la Entidad, en las cuales se dieron a conocer los lineamientos establecidos en el  MAPA  DE RIESGOS - PLAN ANTICORRUPCIÓN Y DE ATENCIÓN AL CIUDADANO 2020, durante su elaboración,para hacer una cosntrucción participativa, antes de su publicación para llevarlo a consideración de los actores que intervienen y se informó sobre su publicación, una vez se efectúo en la página web de la entidad y en la carpeta de calidad. 
se estructuró y consolidó El MAPA  DE RIESGOS - PLAN ANTICORRUPCIÓN Y DE ATENCIÓN AL CIUDADANO 2020, fue socializado el 28 de enero - 2020 en su version preliminar al interior y exterior de la entidad, mediante correo institucional y publicación en el banner de la Entidad, posteriormente se realizó su publicación en versión Final el día 31 de enero - 2020. 
Actas de Reunión 
\\10.216.160.201\calidad\19. CONSOLIDADO MAPAS DE RIESGO\MATRIZ DE RIESGOS - PAAC\2020</t>
  </si>
  <si>
    <r>
      <t xml:space="preserve">Acorde a la actividad, la Oficina Asesora de Planeación, ha enviado mensualmente correos institucionales a los Gerentes de cada Poryecto, con copia a los enlaces de cada uno de los Proyectos de inversión, con </t>
    </r>
    <r>
      <rPr>
        <b/>
        <sz val="9"/>
        <color theme="1"/>
        <rFont val="Arial"/>
        <family val="2"/>
      </rPr>
      <t xml:space="preserve">Asunto denominado </t>
    </r>
    <r>
      <rPr>
        <sz val="9"/>
        <color theme="1"/>
        <rFont val="Arial"/>
        <family val="2"/>
      </rPr>
      <t xml:space="preserve">"Formatos Únicos de Seguimiento Sectorial - FUSS", estos correos en aras de atender la presentacion oportuna del  del informe para los meses de enero, febrero, marzo y abril de 2020 ,  reportando oportunamente la información a quien corresponde. En los mencionados correos se estipúla la fecha de remisión a la OAP, solicitud de ajustes, revisión de ajustes de los informes remitidos y validación del informe consolidado, asi como el profesional de enlace correpondiente en la OAP.
</t>
    </r>
    <r>
      <rPr>
        <b/>
        <sz val="9"/>
        <color theme="1"/>
        <rFont val="Arial"/>
        <family val="2"/>
      </rPr>
      <t xml:space="preserve">
Por tanto esta actividad a la fecha tiene un avance del 33% (3/11).</t>
    </r>
  </si>
  <si>
    <r>
      <t xml:space="preserve">El profesional encargado de la consolidación del reporte FUSS de los Proyectos de Inversión de la Entidad, una vez lo realiza, envía al grupo de enlaces de la Oficina Asesora de Planeación mediante correo electrónico, para que sea validado en el consolidado los datos de los proyectos a cargo, los cuales deben responder via mail, sobre las observaciones que se tengan al respecto, si se requiere. Para lo que va corrido de esta vigencia se tiene el FUSS consolidado, validado y enviado de los meses de diciembre 2019, enero, febrero y marzo de 2020. 
</t>
    </r>
    <r>
      <rPr>
        <b/>
        <sz val="9"/>
        <color theme="1"/>
        <rFont val="Arial"/>
        <family val="2"/>
      </rPr>
      <t xml:space="preserve">
Avance del 33,33% (4/12) </t>
    </r>
  </si>
  <si>
    <t xml:space="preserve">Teniendo en cuenta el lineamiendo entregado, frente a la Rendición de Cuentas de la Caja de la Vivienda Popular, la misma se realizará en el espacio definido para presentar la gestión de los 100 primeros días de la presente Administración, acorde a los Lineamientos de la Alcaldía Mayor de Bogotá. 
Los primeros 100 días de la presente administración, no se entregará como espacio de Rendición de cuentas, sino que será manejado como Informe de Gestión para que los ciudadanos conozcan los retos y problemas cercanos.
</t>
  </si>
  <si>
    <t>Teniendo en cuenta el lineamiendo entregado, frente a la Rendición de Cuentas de la Caja de la Vivienda Popular, la misma se realizará en el espacio definido para presentar la gestión de los 100 primeros días de la presente Administración, acorde a los Lineamientos de la Alcaldía Mayor de Bogotá. 
Los primeros 100 días de la presente administración, no se entregará como espacio de Rendición de cuentas, sino que será manejado como Informe de Gestión para que los ciudadanos conozcan los retos y problemas cercanos.</t>
  </si>
  <si>
    <t xml:space="preserve">Se tiene como avance de la Estrategia de Rendición de Cuentas, un borrador de la Estrategia, el cual será puesto a consideración de quienes intervienen, para ser socializado con todos los niveles de la entidad, una vez se cuente con la versión final, codificada y publicada en la carpeta de calidad y en la página web de la Caja de la Vivienda Popular. 
Una vez se tenga el documento final , se hará parte el cronograma para generar el seguimiento. </t>
  </si>
  <si>
    <t xml:space="preserve">El Informe de Rendición de Cuentas de la Entidad, fue puesto a consideración de la Ciudadanía el 28 de febrero - 2020, en la página web de la Entidad. </t>
  </si>
  <si>
    <t>Una vez se realice la actividad para presentar la gestión de los 100 primeros días de la presente Administración, se generará Informe cumpliendo los Lineamientos de la Alcaldía Mayor de Bogotá. 
Los primeros 100 días de la presente administración, no se entregará como espacio de Rendición de cuentas, sino que será manejado como Informe de Gestión para que los ciudadanos conozcan los retos y problemas cercanos.</t>
  </si>
  <si>
    <t xml:space="preserve">Marzo 11 - 2020 </t>
  </si>
  <si>
    <t xml:space="preserve">Gestión Estratégica </t>
  </si>
  <si>
    <r>
      <t xml:space="preserve">Modificación de la Acción dentro de la estructura del PAAC – Componente Rendición de Cuentas.
</t>
    </r>
    <r>
      <rPr>
        <b/>
        <sz val="11"/>
        <color theme="1"/>
        <rFont val="Arial"/>
        <family val="2"/>
      </rPr>
      <t>IMPLEMENTACIÓN Y DESARROLLO DE LA ESTRATEGIA (1 actividad - Fila 16)</t>
    </r>
    <r>
      <rPr>
        <sz val="11"/>
        <color theme="1"/>
        <rFont val="Arial"/>
        <family val="2"/>
      </rPr>
      <t xml:space="preserve">
Teniendo en cuenta que la acción está definida en la estructura del PAAC de la siguiente forma: “Consolidar el Informe de Rendición de Cuentas, con base en la información aportada por las diferentes áreas que intervienen en la Entidad, para garantizar su divulgación antes, durante y posterior a la Audiencia.”, con fecha de inicio el 01 de marzo de 2020 y fecha final 31 de julio de 2020. Se modifica la acción, quedando así: </t>
    </r>
    <r>
      <rPr>
        <b/>
        <sz val="11"/>
        <color theme="1"/>
        <rFont val="Arial"/>
        <family val="2"/>
      </rPr>
      <t xml:space="preserve">“Consolidar y publicar informe de Rendición de Cuentas, con base en la información aportada por las diferentes áreas de la Entidad, para consulta por parte de los grupos de interés”.
</t>
    </r>
    <r>
      <rPr>
        <i/>
        <sz val="11"/>
        <color theme="1"/>
        <rFont val="Arial"/>
        <family val="2"/>
      </rPr>
      <t>La modificación de la presente actividad fue llevada a consideración y votación de los integrantes del Comité Institucional de Gestión y Desempeño, el día 11 de marzo – 2020, certificando la aprobación de la modificación a la acción del PAAC.</t>
    </r>
  </si>
  <si>
    <r>
      <t xml:space="preserve">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
Acorde a las solicitudes de las áreas de la entidad, se eliminan documentos de la carpeta de Calidad. 
</t>
    </r>
    <r>
      <rPr>
        <b/>
        <sz val="9"/>
        <rFont val="Arial"/>
        <family val="2"/>
      </rPr>
      <t>Porcentaje de Avance: 33%</t>
    </r>
    <r>
      <rPr>
        <sz val="9"/>
        <rFont val="Arial"/>
        <family val="2"/>
      </rPr>
      <t xml:space="preserve">
\\10.216.160.201\calidad</t>
    </r>
  </si>
  <si>
    <r>
      <t xml:space="preserve">Se realizó una jornada de sensibilización  con el tema "Inducción-Reinducción PIGA (Política y 5 programas base)", la cual se convocó mediante memorando interno y correo electrónico masivo a todos los funcionarios. Esta sensibilización fue efectuada el 28 de febrero, por disponiblidad del auditorio, pese a que la fecha de inicio de la actividad de contgrol es 1 de marzo.
Desde la Oficina Asesora de Planeación se desarrollará una nueva jornada de sensibilización para reforzar en los trabajadores y contratistas de la entidad el conocimiento y las obligaciones del PIGA.
Porcentualmente, para el presente corte, </t>
    </r>
    <r>
      <rPr>
        <b/>
        <sz val="9"/>
        <rFont val="Arial"/>
        <family val="2"/>
      </rPr>
      <t xml:space="preserve">la actividad registra un avance del 50%. </t>
    </r>
  </si>
  <si>
    <t>Se verificó la oportunidad en la elaboración y publicación del PLAN ANTICORRUPCIÓN Y DE ATENCIÓN AL CIUDADANO 2020, el cual fue diseñado con la participación de todos los procesos y se realizó desde mediados de diciembre de 2019. Los procesos enviaron a la OAP sus formulaciones y éstas fueron revisadas por los profesionales de la Oficina de Planeación.
El PAAC fue puesto a consideración de la ciudadanía el 27Ene2020 y fue aprobado por el Comité Institucional de Gestión y Desempeño para su publicación definitiva el 31 de enero de 2020
Se encuentra en pagina web, en la siguiente ruta:
https://www.cajaviviendapopular.gov.co/?q=matriz-de-riesgos-plan-anticorrupci%C3%B3n-y-atenci%C3%B3n-al-ciudadano</t>
  </si>
  <si>
    <t>Se elaboró informe de seguimiento correspondiente al ultimo cuatrimestre del año 2019, el cual se encuentra publicado en la pagina web, en la ruta: https://www.cajaviviendapopular.gov.co/?q=matriz-de-riesgos-plan-anticorrupci%C3%B3n-y-atenci%C3%B3n-al-ciudadano.
El informe resultó con hallazgos para algunos procesos quienes formularon el respectivo plan de mejoramiento que se encuentra en ejecución.
El Informe del primer cuatrimestre de 2020 se elabora una vez terminado el primer seguimiento del año, en el mes de mayo.</t>
  </si>
  <si>
    <r>
      <rPr>
        <b/>
        <sz val="11"/>
        <color theme="1"/>
        <rFont val="Arial"/>
        <family val="2"/>
      </rPr>
      <t>Primer seguimiento:</t>
    </r>
    <r>
      <rPr>
        <sz val="11"/>
        <color theme="1"/>
        <rFont val="Arial"/>
        <family val="2"/>
      </rPr>
      <t xml:space="preserve"> Con corte al 30 de abril .  Se publicará dentro de los diez (10) primeros días hábiles del mes de mayo.
</t>
    </r>
    <r>
      <rPr>
        <b/>
        <sz val="11"/>
        <color theme="1"/>
        <rFont val="Arial"/>
        <family val="2"/>
      </rPr>
      <t xml:space="preserve">Segundo seguimiento: </t>
    </r>
    <r>
      <rPr>
        <sz val="11"/>
        <color theme="1"/>
        <rFont val="Arial"/>
        <family val="2"/>
      </rPr>
      <t xml:space="preserve">Con corte al 31 de agosto.  Se publicará dentro de los diez (10) primeros días hábiles del mes de septiembre.
</t>
    </r>
    <r>
      <rPr>
        <b/>
        <sz val="11"/>
        <color theme="1"/>
        <rFont val="Arial"/>
        <family val="2"/>
      </rPr>
      <t xml:space="preserve">Tercer seguimiento: </t>
    </r>
    <r>
      <rPr>
        <sz val="11"/>
        <color theme="1"/>
        <rFont val="Arial"/>
        <family val="2"/>
      </rPr>
      <t xml:space="preserve">Con corte al 31 de diciembre. Se publicará dentro de los diez (10) primeros días hábiles del mes de enero.
</t>
    </r>
  </si>
  <si>
    <r>
      <t xml:space="preserve">MAPA  DE RIESGOS - PLAN ANTICORRUPCIÓN Y DE ATENCIÓN AL CIUDADANO 2020: 
</t>
    </r>
    <r>
      <rPr>
        <b/>
        <sz val="11"/>
        <color theme="1"/>
        <rFont val="Arial"/>
        <family val="2"/>
      </rPr>
      <t xml:space="preserve">
Versión Preliminar: </t>
    </r>
    <r>
      <rPr>
        <sz val="11"/>
        <color theme="1"/>
        <rFont val="Arial"/>
        <family val="2"/>
      </rPr>
      <t xml:space="preserve">Publicado el 28 de enero -  2020
</t>
    </r>
    <r>
      <rPr>
        <b/>
        <sz val="11"/>
        <color theme="1"/>
        <rFont val="Arial"/>
        <family val="2"/>
      </rPr>
      <t xml:space="preserve">Versión Final: </t>
    </r>
    <r>
      <rPr>
        <sz val="11"/>
        <color theme="1"/>
        <rFont val="Arial"/>
        <family val="2"/>
      </rPr>
      <t xml:space="preserve">Publicado el 31 de enero -  2020
Versiones  MAPA  DE RIESGOS - PLAN ANTICORRUPCIÓN Y DE ATENCIÓN AL CIUDADANO 2020: Acorde a la necesidad de los responsables de Procesos, se efectuará la  actualización y su respectiva socialización. </t>
    </r>
  </si>
  <si>
    <r>
      <rPr>
        <b/>
        <sz val="11"/>
        <rFont val="Arial"/>
        <family val="2"/>
      </rPr>
      <t>Enero 28 - 2020
Enero 31 -  2020</t>
    </r>
    <r>
      <rPr>
        <sz val="11"/>
        <rFont val="Arial"/>
        <family val="2"/>
      </rPr>
      <t xml:space="preserve">
</t>
    </r>
    <r>
      <rPr>
        <b/>
        <sz val="11"/>
        <rFont val="Arial"/>
        <family val="2"/>
      </rPr>
      <t xml:space="preserve">Primer seguimiento: </t>
    </r>
    <r>
      <rPr>
        <sz val="11"/>
        <rFont val="Arial"/>
        <family val="2"/>
      </rPr>
      <t xml:space="preserve">Con corte al 30 de abril .  Se publicará dentro de los diez (10) primeros días hábiles del mes de mayo.
</t>
    </r>
    <r>
      <rPr>
        <b/>
        <sz val="11"/>
        <rFont val="Arial"/>
        <family val="2"/>
      </rPr>
      <t xml:space="preserve">Segundo seguimiento: </t>
    </r>
    <r>
      <rPr>
        <sz val="11"/>
        <rFont val="Arial"/>
        <family val="2"/>
      </rPr>
      <t xml:space="preserve">Con corte al 31 de agosto.  Se publicará dentro de los diez (10) primeros días hábiles del mes de septiembre.
</t>
    </r>
    <r>
      <rPr>
        <b/>
        <sz val="11"/>
        <rFont val="Arial"/>
        <family val="2"/>
      </rPr>
      <t xml:space="preserve">Tercer seguimiento: </t>
    </r>
    <r>
      <rPr>
        <sz val="11"/>
        <rFont val="Arial"/>
        <family val="2"/>
      </rPr>
      <t xml:space="preserve">Con corte al 31 de diciembre. Se publicará dentro de los diez (10) primeros días hábiles del mes de enero.
</t>
    </r>
    <r>
      <rPr>
        <b/>
        <sz val="11"/>
        <rFont val="Arial"/>
        <family val="2"/>
      </rPr>
      <t>Acorde a la Necesidad</t>
    </r>
  </si>
  <si>
    <r>
      <rPr>
        <b/>
        <sz val="11"/>
        <color theme="1"/>
        <rFont val="Arial"/>
        <family val="2"/>
      </rPr>
      <t>Primer seguimiento:</t>
    </r>
    <r>
      <rPr>
        <sz val="11"/>
        <color theme="1"/>
        <rFont val="Arial"/>
        <family val="2"/>
      </rPr>
      <t xml:space="preserve"> Con corte al 30 de abril .  Se publicará dentro de los diez (10) primeros días hábiles del mes de mayo.
</t>
    </r>
    <r>
      <rPr>
        <b/>
        <sz val="11"/>
        <color theme="1"/>
        <rFont val="Arial"/>
        <family val="2"/>
      </rPr>
      <t xml:space="preserve">Segundo seguimiento: </t>
    </r>
    <r>
      <rPr>
        <sz val="11"/>
        <color theme="1"/>
        <rFont val="Arial"/>
        <family val="2"/>
      </rPr>
      <t xml:space="preserve">Con corte al 31 de agosto.  Se publicará dentro de los diez (10) primeros días hábiles del mes de septiembre.
</t>
    </r>
    <r>
      <rPr>
        <b/>
        <sz val="11"/>
        <color theme="1"/>
        <rFont val="Arial"/>
        <family val="2"/>
      </rPr>
      <t xml:space="preserve">Tercer seguimiento: </t>
    </r>
    <r>
      <rPr>
        <sz val="11"/>
        <color theme="1"/>
        <rFont val="Arial"/>
        <family val="2"/>
      </rPr>
      <t>Con corte al 31 de diciembre. Se publicará dentro de los diez (10) primeros días hábiles del mes de enero.</t>
    </r>
  </si>
  <si>
    <r>
      <rPr>
        <b/>
        <sz val="11"/>
        <color theme="1"/>
        <rFont val="Arial"/>
        <family val="2"/>
      </rPr>
      <t xml:space="preserve">Primer seguimiento: </t>
    </r>
    <r>
      <rPr>
        <sz val="11"/>
        <color theme="1"/>
        <rFont val="Arial"/>
        <family val="2"/>
      </rPr>
      <t xml:space="preserve">Con corte al 30 de abril .  Se publicará el 15 de mayo 2020.
</t>
    </r>
    <r>
      <rPr>
        <b/>
        <sz val="11"/>
        <color theme="1"/>
        <rFont val="Arial"/>
        <family val="2"/>
      </rPr>
      <t xml:space="preserve">Segundo seguimiento: </t>
    </r>
    <r>
      <rPr>
        <sz val="11"/>
        <color theme="1"/>
        <rFont val="Arial"/>
        <family val="2"/>
      </rPr>
      <t xml:space="preserve">Con corte al 31 de agosto.  Se publicará 14 de septiembre de2020.
</t>
    </r>
    <r>
      <rPr>
        <b/>
        <sz val="11"/>
        <color theme="1"/>
        <rFont val="Arial"/>
        <family val="2"/>
      </rPr>
      <t>Tercer seguimiento:</t>
    </r>
    <r>
      <rPr>
        <sz val="11"/>
        <color theme="1"/>
        <rFont val="Arial"/>
        <family val="2"/>
      </rPr>
      <t xml:space="preserve"> Con corte al 31 de diciembre. Se publicará el 18 de enero 2021.</t>
    </r>
  </si>
  <si>
    <r>
      <rPr>
        <u/>
        <sz val="10"/>
        <rFont val="Arial"/>
        <family val="2"/>
      </rPr>
      <t xml:space="preserve">Se realiza monitoreo a la ejecución de los controles identificados en los riesgos del proceso de Evaluación de la Gestión, mediante el análisis del formato 208-PLA-Ft-73, en el cual se establecen los siguientes:
Controles del Riesgo 1:
</t>
    </r>
    <r>
      <rPr>
        <sz val="10"/>
        <rFont val="Arial"/>
        <family val="2"/>
      </rPr>
      <t xml:space="preserve">*Verificar que las necesidades de personal identificadas por el asesor de control interno para el proceso "evaluación de la gestión" queden incluidas en el plan anual de adquisiciones institucional.
</t>
    </r>
    <r>
      <rPr>
        <b/>
        <sz val="10"/>
        <rFont val="Arial"/>
        <family val="2"/>
      </rPr>
      <t xml:space="preserve">Seguimiento: </t>
    </r>
    <r>
      <rPr>
        <sz val="10"/>
        <rFont val="Arial"/>
        <family val="2"/>
      </rPr>
      <t xml:space="preserve">Mediante correos institucionales y memorandos, se ha verificado que las necesidades de personal para la oficina se encuentran incluidas en el Plan Anual de Adquisiciones Institucional.
*Verificar la idoneidad técnica del personal mediante el proceso de selección de personal de planta, bien sea por convocatoria, por provisionalidad o encargo. Aplicación pruebas aptitudinales, a futuros contratistas, para verificar su idoneidad técnica.
</t>
    </r>
    <r>
      <rPr>
        <b/>
        <sz val="10"/>
        <rFont val="Arial"/>
        <family val="2"/>
      </rPr>
      <t>Seguimiento:</t>
    </r>
    <r>
      <rPr>
        <sz val="10"/>
        <rFont val="Arial"/>
        <family val="2"/>
      </rPr>
      <t xml:space="preserve"> En atención a la finalización del contrato del profesional SIG y atendiendo los lineamientos de la Alcaldía Mayor de Bogotá, se encuentra en proceso de selección este nuevo profesional. Se recibió de la Subdirección Administrativa una relación de 9 ingenieros industriales, se solicitó a cada uno los soportes académicos y laborales, se recibieron solo 6, se verificaron y cumplieron 3, se citaron a entrevista y pruebas y sigue en proceso de selección. Esto con el fin de controlar el riesgo identificado. Evidencias en correos institucionales.
*Verificar y aprobar el plan de cada una de las auditorías de acuerdo con el Procedimiento "208-CI-Pr-01 Auditoría interna V7".
</t>
    </r>
    <r>
      <rPr>
        <b/>
        <sz val="10"/>
        <rFont val="Arial"/>
        <family val="2"/>
      </rPr>
      <t xml:space="preserve">Seguimiento: </t>
    </r>
    <r>
      <rPr>
        <sz val="10"/>
        <rFont val="Arial"/>
        <family val="2"/>
      </rPr>
      <t xml:space="preserve">Plan de Auditoría de mejoramiento de vivienda aprobado y socializado con los responsables. Se elaboró y entregó el plan de auditoría el 15 de febrero y el 19 de marzo se remitió nuevo memorando ampliando el plazo de la auditoría. El informe preliminar de la auditoría se remitió el 29 de abril.
</t>
    </r>
    <r>
      <rPr>
        <u/>
        <sz val="10"/>
        <rFont val="Arial"/>
        <family val="2"/>
      </rPr>
      <t>Controles del Riesgo 2:</t>
    </r>
    <r>
      <rPr>
        <sz val="10"/>
        <rFont val="Arial"/>
        <family val="2"/>
      </rPr>
      <t xml:space="preserve">
*Revisar y aprobar los informes de las auditorías internas de acuerdo con el procedimiento "208-CI-Pr-01  Auditoría interna V7", valorando la objetividad de los auditores de acuerdo con los hallazgos redactados.
</t>
    </r>
    <r>
      <rPr>
        <b/>
        <sz val="10"/>
        <rFont val="Arial"/>
        <family val="2"/>
      </rPr>
      <t>Seguimiento:</t>
    </r>
    <r>
      <rPr>
        <sz val="10"/>
        <rFont val="Arial"/>
        <family val="2"/>
      </rPr>
      <t xml:space="preserve"> La auditoría al proceso de mejoramiento de vivienda fue realizada por seis auditores y se decidió que no de ellos consolidaría el informe, siendo que este auditor realizó el primer filtro de corrección de estilo, posteriormente el informe fue revisado por la asesora de control interno, quien realizó ajustes y solicitudes de información adicional. El informe fue aprobado y remitido como preliminar el 29 de abril a los diferentes responsables.
*Informar a autoridades externas la existencia de presiones en la entidad para ocultar, omitir o modificar información de los informes de auditorías de acuerdo con lo establecido en el parágrafo 1 del artículo 1 del decreto 338 de 2019.
</t>
    </r>
    <r>
      <rPr>
        <b/>
        <sz val="10"/>
        <rFont val="Arial"/>
        <family val="2"/>
      </rPr>
      <t>Seguimiento:</t>
    </r>
    <r>
      <rPr>
        <sz val="10"/>
        <rFont val="Arial"/>
        <family val="2"/>
      </rPr>
      <t xml:space="preserve"> No se ha presentado.
</t>
    </r>
  </si>
  <si>
    <t>CUMPLIDA</t>
  </si>
  <si>
    <t>En enero de 2020 se desarrolló el analisis de la información remitida por la Dirección de Gestión corporativa y CID y la OAP.
Se remitió informe PQRS II Sem 2019 definitivo de la Ley 1474 de 2011 y el Decreto 371/2010 el día 31/01/20,  mediante memorando 2020IE835, dirigido a la Directora General encargada, Director de Gestión corporativa y CID y la OAP.
El informe correspondiente al primer semestre de 2020, se elabora a partir de julio 2020.</t>
  </si>
  <si>
    <t>La actividad se encuentra en proceso</t>
  </si>
  <si>
    <t>No se requiere reprogramación</t>
  </si>
  <si>
    <t>Con corte a 30 de abril de 2020 se estan adelantando las gestiones con la Oficina TIC para la configuración del aplicativo FORMULA 4GL para la generación de los recibos de pago en formato PDF.</t>
  </si>
  <si>
    <t xml:space="preserve"> Ninguna</t>
  </si>
  <si>
    <t xml:space="preserve">Se les reitera la importancia y la responsabilidad de cada uno de estos procesos a los Directores, Subdirectores y/o responsables de los proyectos de inversión. </t>
  </si>
  <si>
    <t>Se realizo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y pasivos exigibles con corte a 30 de abril de 2020. 
https://www.cajaviviendapopular.gov.co/?q=Nosotros/Informes/informe-de-ejecucion-del-presupuesto-de-gastos-e-inversiones</t>
  </si>
  <si>
    <t>Se identifica el escenario de rendición de cuentas a la población beneficiada, a través de la firma del acuerdo de sostenibilidad y la jornada de embellecimiento de fachadas en el barrio San Rafael sur oriental, en la localidad de San Cristóbal, el día 11 de enero de 2020, con la entrega a satisfacción de dos (2) segmentos viales identificados con los CIV 4006504 y 4006529, beneficiando a 149 habitantes.
El registro se identifica en el formato "Acuerdo de sostenibilidad" con los anexos de los listados de asistencia y registro fotográfico del evento realizado.</t>
  </si>
  <si>
    <t>En Enero se divulgó en Redes Sociales y en Página Web de la Entidad la respectiva Invitación a participar en la Consulta Temática de la Caja de la Vivienda Popular - Dialogo Ciudadano Vigencia 2019, asi mismo la convocatoria a la audiencia pública de Rendición de Cuentas vigencia 2019. Publicadas 5 de marzo-2020</t>
  </si>
  <si>
    <t>Por determinación de la nueva Jefe de la Oficina de Planeación, No se llevaron a cabo los dos eventos según lo determino en Reunión entre funcionarios de comunicaciones y planeación, indicando que la rendición de cuentas de la Entidad se hará con la entrega de los 100 primeros días de gestión de la actual administración.</t>
  </si>
  <si>
    <t xml:space="preserve">La Información de las Rendiciones de Cuentas Permanentes son puestos a consideración de la Ciudadanía, en la página web y/o diferentes medios de socialización, con el fin de generar dialogo en doble via. </t>
  </si>
  <si>
    <t>Se espera llevar a cabo durante el segundo semestre las Ferias de Transparencia, Carpa de Servicio al Ciudadano, Feria de Soluciones CVP, entre otros.</t>
  </si>
  <si>
    <t xml:space="preserve">
El Informe de Rendición de Cuentas de la Entidad, fue puesto a consideración de la Ciudadanía el 28 de febrero - 2020, en la página web de la Entidad. 
Se publicó a través de la Página Web el informe de evaluación de la Audiencia de Rendición de Cuentas de la Caja de la Vivienda Popular. </t>
  </si>
  <si>
    <t xml:space="preserve">Se realizaron publicaciones en pagina web, redes socialies e intranet sobre todos los servicios que presta la entidad, de acuerdo su misionalidad. </t>
  </si>
  <si>
    <t>A la fecha los acuerdos de gestión están siendo entregados por los Directores de áreas. Están en proceso de consolidación por parte de la Subdirección administrativa</t>
  </si>
  <si>
    <t>Se mantiene fijo y publicado  el Banner del  Mapa de Riesgos y el Plan Anticorrupción y Atención l Ciudadano - 2020  https://www.cajaviviendapopular.gov.co/?q=matriz-de-riesgos-plan-anticorrupci%C3%B3n-y-atenci%C3%B3n-al-ciudadano</t>
  </si>
  <si>
    <t>Publicado desde el 27 de enero</t>
  </si>
  <si>
    <t>https://www.cajaviviendapopular.gov.co/sites/default/files/Banner%20Principal/xGratuidad,P20servicios,P20cvp,P20INTRANET,P20y,P20web-01.png.pagespeed.ic.9VWdbKaH8Z.webp</t>
  </si>
  <si>
    <t>Mensualmente se publican piezas gráficas desde Comunicaciones a través de sus diversos canales de contacto con la comunidad en los cuales difundimos, socializamos temas en materia de Ley de Transparencia. Canales Twitter, Facebook, Publicaremos en el servidor 11 las respectivas evidencias.</t>
  </si>
  <si>
    <t>https://www.cajaviviendapopular.gov.co/?q=transparencia-0#10-instrumentos-de-gesti-n-de-informaci-n-p-blica</t>
  </si>
  <si>
    <t xml:space="preserve">La actividad tendrá inicio a partir del 15 de Mayo. </t>
  </si>
  <si>
    <t>https://www.cajaviviendapopular.gov.co/?q=transparencia-0</t>
  </si>
  <si>
    <t>Riesgos Asumido 
N.A.</t>
  </si>
  <si>
    <t>Los reportes se realizan trimestralmente, se esta consolidando el primer reporte que será enviado en los siguientes días, luego de contar con el cruce y validación de información respecto a nuestras bases de datos de esta población.</t>
  </si>
  <si>
    <t>Se evidencia correo electónico con fecha 28-04-2020 de la referente del equipo Social de la Dirección de Reasentamientos.
Correo electrónico remitiendo la base de datos con información de la población víctima con fecha 30-04-2020.</t>
  </si>
  <si>
    <t xml:space="preserve">Se realizaron las siguientes publicaciones:
Pág Web: Noticias » Desde la Caja de la Vivienda seguimossalvando vidas en Bogotá.
Noticias » 550 son loshogares en riesgo que
fueron reubicados de Caracolí.
Noticias » Cumpliendo sueños a familias de la
ocupación indebida de Caracolí.
Noticias » Juan Carlos López López nuevo Director General de la Caja de la Vivienda Popular.
Canales de Atención CVP entre el 13 de abril y el 27 de abril de 2020:
Inquietudes respecto a actividades enfocadas a la protección del derecho
fundamental a la vida y la relocalización de los hogares localizados en zonas de alto
riesgo no mitigable, por favor contactarse al número telefónico 317-6466282 con
la Dirección de Reasentamientos Humanos.
TWITTER:
La Caja de la Vivienda Popular, a través de la Dirección de Reasentamientos Humanos, avanza en salvar vidas de nuevas familias de estratos 1 y 2 que viven en zonas declaradas por el Idiger con alto riesgo no mitigable.
Todas las noticias de la @CVPBogota y de los programas de titulación de predios, mejoramiento de vivienda, mejoramiento de barrios y reasentamientos humanos, consúltalas aquí ➡️ https://cajaviviendapopular.gov.co/?q=no
ticias.
Tiene 57 años, es madre de una joven con una discapacidad severa y vivió durante 30 años en una zona de alto riesgo no mitigable. Ana Betilda Amado, beneficiaria del programa de reasentamientos humanos de la @CVPBogota también hace parte de #MujeresHacenHistoria #8M.
La @CVPBogota contempla dentro de sus líneas estratégicas que desarrollará durante el cuatrenio 2020-2024 , reasentar a 2.400 hogares localizados en zonas de alto riesgo no mitigable, acciones del Plan de Desarrollo - Sector Habitat. #BogotaSolidariaEnCa
Facebook: 
La Dirección de Reasentamientos Humanos en Bogotá, con el apoyo de Idiger, es la encargada de reubicar a familias que viven en zonas de alto riesgo no mitigable y trasladarlas a lugares seguros, dignos y de su propiedad. La Caja de la Vivienda Popular, a través de la Dirección de Reasentamientos
Humanos, avanza en salvar vidas de nuevas familias de estratos 1 y 2 que viven en zonas declaradas por el Idiger con alto riesgo no mitigable.
Llueva, truene o relampaguee, la Caja de la Vivienda Popular no detiene sus acciones al ejecutar las políticas de la Alcaldía de Bogotá y la Secretaría de Hábitat en los programas de Titulación de Predios, Mejoramiento de Vivienda, Mejoramiento de Barrios y Reasentamientos Humanos. 👷♂️�.
La @CVPBogota contempla dentro de sus
líneas estratégicas que desarrollará durante el cuatrenio 2020-2024 , reasentar a 2.400 hogares localizados en zonas de alto riesgo no mitigable, acciones del Plan de Desarrollo - Sector Habitat. #BogotaSolidariaEnCas
</t>
  </si>
  <si>
    <t>Reporte de información de la Dirección de Reasentamientos publicada entre enero y abril de 202.  Radicado del 28 de Abril de 2020 radicado No.2020IE5512</t>
  </si>
  <si>
    <t>Se realizo el 11 de febrero un encuentro con la ciudadanía en la Localidad de Ciudad Bolivar en el Proyecto la casona Evento  - Taller " Cartografiando mi territorío"
Se encuentra publicado en la siguiente ruta: https://www.cajaviviendapopular.gov.co/?q=Nosotros/Informes/rendición-de-cuentas#rendici-n-de-cuentas-2020</t>
  </si>
  <si>
    <t xml:space="preserve">Se envió a la Oficina Asesora de Planeación la justificación para el cambio del nombre del trámite  y se trabajó con los referentes de los equipos de trabajo la actualización de la información dentro del trámite. </t>
  </si>
  <si>
    <r>
      <rPr>
        <b/>
        <sz val="10"/>
        <rFont val="Arial"/>
        <family val="2"/>
      </rPr>
      <t>Oficina Asesora de Planeación</t>
    </r>
    <r>
      <rPr>
        <sz val="10"/>
        <rFont val="Arial"/>
        <family val="2"/>
      </rPr>
      <t xml:space="preserve">
Una vez realizadas las Mesas de Trabajo con los procesos de la Entidad y teniendo en cuenta los parametros de la Guía para la Administración de Riesgo, se construyó el Mapa de Riesgos - PAAC, el cual fue socialziado y publciado en la carpeta de Calidad, de igual forma se solicitó su publicación en la página web de la entidad, acorde a los plazos establecidos por la Normatividad Vigente. 
</t>
    </r>
    <r>
      <rPr>
        <b/>
        <sz val="10"/>
        <rFont val="Arial"/>
        <family val="2"/>
      </rPr>
      <t xml:space="preserve">
Ruta: </t>
    </r>
    <r>
      <rPr>
        <sz val="10"/>
        <rFont val="Arial"/>
        <family val="2"/>
      </rPr>
      <t xml:space="preserve">
https://www.cajaviviendapopular.gov.co/?q=matriz-de-riesgos-plan-anticorrupci%C3%B3n-y-atenci%C3%B3n-al-ciudadano
</t>
    </r>
    <r>
      <rPr>
        <b/>
        <sz val="10"/>
        <rFont val="Arial"/>
        <family val="2"/>
      </rPr>
      <t>Oficina de Control Interno</t>
    </r>
    <r>
      <rPr>
        <sz val="10"/>
        <rFont val="Arial"/>
        <family val="2"/>
      </rPr>
      <t xml:space="preserve">
El Mapa de Riesgos - Plan Anticorrupción y de Atención al Ciudadano 2020 es enviado a la OAP mediante correo electrónico el día 24Ene2020.</t>
    </r>
  </si>
  <si>
    <r>
      <rPr>
        <b/>
        <sz val="10"/>
        <rFont val="Arial"/>
        <family val="2"/>
      </rPr>
      <t xml:space="preserve">Oficina Asesora de Planeación </t>
    </r>
    <r>
      <rPr>
        <sz val="10"/>
        <rFont val="Arial"/>
        <family val="2"/>
      </rPr>
      <t xml:space="preserve">
Se solicitó el reporte del MAPA  DE RIESGOS - PLAN ANTICORRUPCIÓN Y DE ATENCIÓN AL CIUDADANO, a todos los procesos de la Entidad mediante memorando 2020IE5454.
</t>
    </r>
    <r>
      <rPr>
        <b/>
        <sz val="10"/>
        <rFont val="Arial"/>
        <family val="2"/>
      </rPr>
      <t xml:space="preserve">Oficina de Control Interno </t>
    </r>
    <r>
      <rPr>
        <sz val="10"/>
        <rFont val="Arial"/>
        <family val="2"/>
      </rPr>
      <t xml:space="preserve">
Se realizó seguimiento y monitoreo a la matriz de riesgos y PAAC 2020 con corte al 31 de diciembre de 2019, el cual se entregó a los responsables y se publicó el 16 de enero de 2020 en la página web de la entidad. El informe resultó con hallazgos para algunos procesos quienes formularon el respectivo plan de mejoramiento que se encuentra en ejecución. El próximo seguimiento se realizará con corte al 30 de abril.</t>
    </r>
  </si>
  <si>
    <t>Durante la presente periodo no se tenia programada la actividad de control.</t>
  </si>
  <si>
    <t>Al 30 de Abril 2020 no se han realizado sensibilizaciones.</t>
  </si>
  <si>
    <t>Para el presente periodo se realizaron los siguientes contratos relacionados con la prestación del servicio para mejorar la atención al ciudadano, los contratos efectuados son:  No.  30, 61, 84 y 123 y el contrato de arrendamiento No. 78 para la atención al ciudadano.</t>
  </si>
  <si>
    <t>El conocimiento sobre los trámites y servicios que tiene la Entidad, son primordiales para una eficaz atención a los ciudadanos, por ello se realizó una (1) sensibilización al personal del proceso servicio al Ciudadano sobre: Lenguaje claro y trámites y servicios, el 29 de abril de 2020.</t>
  </si>
  <si>
    <t>Se tiene programada la sensibilización para los funcionarios y contratistas sobre el manual de servicio al ciudadano para los primeros 5 días del mes de junio del 2020</t>
  </si>
  <si>
    <t>Siguiendo con la aplicación de la política de calidad y la mejora continua de los procesos a cargo de la Dirección de Gestión Corporativa y CID - Servicio al Ciudadano, se actualizaron los formatos de los documentos referencia los cuales se evidencian en la carpera de calidad 8. Proceso de servicio al ciudadano</t>
  </si>
  <si>
    <t xml:space="preserve">De manera mensual se han realizado los "Informes de Asistencia por Canales de Atención , y se realizaron los informes correspondientes para diciembre 2019, enero 2020, febrero 2020  y marzo 2020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 </t>
  </si>
  <si>
    <t>El uso de lenguaje sencillo e incluyente y la aplicación de los mecanismos para la atención de PQRSD, son primordiales para una eficaz atención a los ciudadanos, por ello se realizó una (1) sensibilización al personal del proceso servicio al Ciudadano sobre: Lenguaje claro y trámites y servicios, el 29 de abril de 2020</t>
  </si>
  <si>
    <t>De manera mensual se han realizado los "Informes de gestión y oportunidad de las respuestas a las PQRSD" , y se realizaron los informes correspondientes para diciembre 2019, enero 2020, febrero 2020 y marzo 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</si>
  <si>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Durante el primer cuatrimestre de la vigencia se realizaron tres (3) seguimientos al avance de la ejecución del Plan Anual de Adquisiciones.</t>
  </si>
  <si>
    <t>De manera mensual se han reportado  los "Informes de Solicitudes de Acceso a la Información , y se realizaron los informes correspondientes a diciembre 2019, enero 2020, febrero 2020 y marzo 2020 los cuales están publicados en la carpeta de calidad y en la página web de la entidad.
Carpeta de Calidad: \\10.216.160.201\calidad\8. PROCESO SERVICIO AL CIUDADANO\DOCUMENTOS DE REFERENCIA\SERVICIO AL CIUDADANO\2019\INFORME DE SOLICITUDES DE ACCESO A LA INFORMACIÓN
WEB: https://www.cajaviviendapopular.gov.co/?q=Servicio-al-ciudadano/informes-de-solicitudesdeaccesoala información</t>
  </si>
  <si>
    <t>De manera mensual se han realizado los "Informes de gestión y oportunidad de las respuestas a las PQRSD , y se realizaron los informes correspondientes para diciembre 2019, enero 2020, febrero 2020 y marzo 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</si>
  <si>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Se encuentra en desarrollo el instructivo con la estrategia de divulgación sobre la Gratuidad de los Trámites y Servicios, la cual se presentará en el mes de mayo para su aprobación y publicación en la carpeta de calidad</t>
  </si>
  <si>
    <t>En la actualidad se están analizando los criterios de accesibilidad para la elaboración del informe</t>
  </si>
  <si>
    <t>Se han elaborado y  gestionado 12 informes para ser publicados los cuales se encuentran en el portal web de la Entidad y en la carpeta de calidad referentes al proceso de Servicio al Ciudadano, los cuales son los informes de asistencia por canales de atención (4), Informes de Gestión y Oportunidad a las PQRSD (4) y los informes de Solicitudes de Acceso a la Información Pública (4).</t>
  </si>
  <si>
    <t>Los oficios de solicitud de información a las diferentes entidades, no se han remitido aún, toda vez que la Secretaria Distrital del Habitat no ha realizado la priorizacion de los territorios para la vigencia 2020, con el fin de continuar con el proceso de asistencia técnica para el proceso de estructuracion de subsidios de mejoramiento de vivienda en la modalidad de habitabilidad.</t>
  </si>
  <si>
    <t>La Secretaria Distrital del Habitat no ha realizado aún la priorizacion de los territorios para la vigencia 2020, con el fin de poder continuar con la asistencia técnica para el proceso de estructuracion de subsidios de mejoramiento de vivienda en la modalidad de habitabilidad. Adicionalmente, se debe tener en cuenta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mediante el cual se ordena el aislamiento preventivo obligatorio de todas las personas habitantes de la República de Colombia a partir del 25 de marzo hasta el 13 de abril de 2020, medida que fue ampliada el día 6 de marzo por la Presidencia de la República, hasta las 11:59 p.m. del 26 de marzo del 2020, se precisa que, esta medida nuevamente se amplió hasta mayo 11 de 2020 a las 11:59 p.m. según el Decreto 593 de 2020, debido a la emergencia sanitaria causada por el Coronavirus Covid-19. Por lo antes descrino no se ha podido dar inicio al proceso en campo, así como las campañas institucionales de prevención de la corrupción, a los funcionarios y/o contratistas de la Dirección en el que se resalte la necesidad de socializar a la comunidad frente a la gratuidad de los servicios que presta la CVP.</t>
  </si>
  <si>
    <t xml:space="preserve">La sensibilización no se ha realizado, pero para el trabajo virtual en la elaboración de viabilidades, la Oficina Asesora de Planeación ha establecido que los Gerentes de cada proyecto, son quienes deben enviar la solicitud para que sea aceptada, y los enlaces de proyecto solo realizaran las viabilidades enviadas a solicitud porm parte de la Jefe de la OAP, ademas se establecieron códigos de seguridad para las viabilidades generadas de cada uno de los Proyectos de Inveresión, los cuales una vez realizada la viabilidad, se envian al correo de la Jefe de la OAP, para su correspondiente firma, esto como control desde la Oficina Asesora de Planeación y validez de la viabilidad. 
para el presente corte, la actividad registra un avance del 25%. </t>
  </si>
  <si>
    <t>Desarrollo de mesas de trabajo bimestral con el equipo para hacer seguimiento a los compromisos establecidos en el Plan de Mejoramiento de  Contraloría de Bogotá D.C.  a cargo de la DUT.</t>
  </si>
  <si>
    <t>Se reprograma para el segundo semestre de 2020</t>
  </si>
  <si>
    <t>Para el primer cuatrimestre no se han efectuado eventos de participaciòn ciudadana, solo se realizaron 7 reuniones con la comunidad para socializaciòn de requisitos para titulaciòn.</t>
  </si>
  <si>
    <t>Se realizo publicación de los acuerdos de Gestión de los gerentes publicos de la vigencia 2019.   https://www.cajaviviendapopular.gov.co/?q=Nosotros/Gestion-Humana/acuerdos-de-gesti%C3%B3n-cvp</t>
  </si>
  <si>
    <t xml:space="preserve">En el mes de abril no hubo atención de solicitudes por el  aislamiento preventivo obligatorio. </t>
  </si>
  <si>
    <t xml:space="preserve">En el mes de enero se realizó pieza gráfica en la cual se socializó la versión preliminar del Mapa de Risgos - Plan Anticorrupción y Atención al Ciudadano vigencia 2020, dicha socialización se realizó a través de la página web, redes sociales y canales internos de la entidad. </t>
  </si>
  <si>
    <t>Se realizó diseño del cronograma de publicación, el cual contiene los tiempos de publicación, fechas y responsables para el cumplimiento de requisitos legales relacionado con publicaciones, dicho cronograma se encuentra publicado en la página web de la entidad en la siguiente ruta: https://www.cajaviviendapopular.gov.co/sites/default/files/BORRADOR%20CRONOGRAMA%20DE%20PUBLICACI%C3%93N%20DE%20INFORMACI%C3%93N%20DE%20LA%20P%C3%81GINA%20WEB%20DE%20LA%20CAJA%20DE%20LA%20VIVIENDA%20POPULAR%202020.xlsx</t>
  </si>
  <si>
    <t xml:space="preserve">Se tiene como avance de la Estrategia de Rendición de Cuentas, un borrador del documEtno, el cual será puesto a consideración de quienes intervienen, para ser socializado con todos los niveles de la entidad, una vez se cuente con la versión final, codificada y publicada en la carpeta de calidad y en la página web de la Caja de la Vivienda Popular. 
Una vez se tenga el documento final , se hará parte el cronograma para generar el seguimiento. 
El seguimiento a la Estrategia de Rendición de Cuentas formulada en la vigencia de 2020 lo realiza la Oficina Asesora de Planeación de acuerdo a las fechas estipuladas dentro de periodos trimestrales. Comunicaciones pública dentro de los 10 primeros días en el momento que la Oficina Asesora de Planeación suministra el seguimiento.
</t>
  </si>
  <si>
    <r>
      <t xml:space="preserve">La actividad con corte a 30 de abril 2020, se encuentra en elaboración  del  Formato Protocolo de Entrenamiento, en el mes de mayo se oficializara y publicara de acuerdo al procedimiento para tal fin, en este orden la actividad se cumplirá con la fecha estipulada para su ejecución.
</t>
    </r>
    <r>
      <rPr>
        <b/>
        <sz val="9"/>
        <rFont val="Arial"/>
        <family val="2"/>
      </rPr>
      <t>Para este corte se cuenta con un avance del 25%</t>
    </r>
  </si>
  <si>
    <r>
      <t>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
Teniendo en cuenta que son 11 reuniones programas en el año, ya se ha cumplido con 2 para un</t>
    </r>
    <r>
      <rPr>
        <b/>
        <sz val="9"/>
        <rFont val="Arial"/>
        <family val="2"/>
      </rPr>
      <t xml:space="preserve"> porcentaje de cumplimiento del 25%</t>
    </r>
  </si>
  <si>
    <r>
      <t xml:space="preserve">La actividad con corte a 30 de abril 2020 se encuentra en elaboración del Formato Protocolo de Entrenamiento, en el cual se tendrá en cuenta las actividades del Secretario del Comité de Conciliaciones.
En el mes de mayo se oficializará y publicará de acuerdo con el procedimiento para tal fin, en este orden la actividad se cumplirá con la fecha estipulada para su ejecución.
</t>
    </r>
    <r>
      <rPr>
        <b/>
        <sz val="9"/>
        <rFont val="Arial"/>
        <family val="2"/>
      </rPr>
      <t>Para este corte se cuenta con un avance del 25%</t>
    </r>
  </si>
  <si>
    <r>
      <t xml:space="preserve">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
Teniendo en cuenta que son 11 reuniones programas en el año, ya se ha cumplido con 2 </t>
    </r>
    <r>
      <rPr>
        <b/>
        <sz val="9"/>
        <rFont val="Arial"/>
        <family val="2"/>
      </rPr>
      <t>para un porcentaje de cumplimiento del 25%</t>
    </r>
  </si>
  <si>
    <r>
      <t xml:space="preserve">Se realizó reunión el dia 22 de enero para iniciar la gestión de modificación del procedimiento de Reubicación Definitiva, pero aún no se ha realizado la modificación. Y no se ha iniciado la modificación de los otros procedimientos. Correo electrónico del 16-04-2020. Adicionalmente, Se realizó la modificación del formato REAS-Ft-103 FORMATO PARA PRESTAMO Y DEVOLUCIÓN DE EXPEDIENTES. Correo enviado el 22-04-2020. 
</t>
    </r>
    <r>
      <rPr>
        <b/>
        <sz val="9"/>
        <rFont val="Arial"/>
        <family val="2"/>
      </rPr>
      <t>Avance: 6%</t>
    </r>
  </si>
  <si>
    <r>
      <t xml:space="preserve">Todavía no se registran avances en esta acción.
</t>
    </r>
    <r>
      <rPr>
        <b/>
        <sz val="9"/>
        <rFont val="Arial"/>
        <family val="2"/>
      </rPr>
      <t>Avance: 0%</t>
    </r>
  </si>
  <si>
    <r>
      <t xml:space="preserve">Se realizó la revisión de 15 expedientes los cuales se encuentran actualizados en el GIS
2018-CP19-16530, 2018-CP19-16728, 2018-CP19-16330, 2018-CP19-16429, 2018-CP19-16878, 2018-CP19-16282, 2018-CP19-16501, 2018-CP19-16499, 2018-CP19-16485, 2018-CP19-16404, 2018-CP19-16383, 2018-CP19-16322, 2018-CP19-16318, 2018-CP19-16327, 2018-CP19-16556. Se evidencia el informe generado del GIS.
</t>
    </r>
    <r>
      <rPr>
        <b/>
        <sz val="9"/>
        <rFont val="Arial"/>
        <family val="2"/>
      </rPr>
      <t>Avance 27%</t>
    </r>
  </si>
  <si>
    <r>
      <t xml:space="preserve">Dadas las circunstancias laborales que actualmente se presentan en Colombia, no se han podido realizado mesas de trabajo. 
</t>
    </r>
    <r>
      <rPr>
        <b/>
        <sz val="9"/>
        <rFont val="Arial"/>
        <family val="2"/>
      </rPr>
      <t xml:space="preserve">
Avance: 0%</t>
    </r>
  </si>
  <si>
    <r>
      <t xml:space="preserve">Se realizó la verificación de 15 expedientes de los cuales todos tienen selección de vivienda.
2017-Q03-14938,  2017-04-14930, 2017-04-14932, 2017-Q23-14943, 2017-19-14969, 2017-19-14967, 2017-19-14965, 2017-19-14963, 2017-Q09-14972, 2017-19-14959, 2017-19-14968, 2017-19-14964, 2017-19-14952, 2017-19-14958, 2017-19-14955.
Se anexa base de selección de vivienda e imágenes del GIS.
</t>
    </r>
    <r>
      <rPr>
        <b/>
        <sz val="9"/>
        <rFont val="Arial"/>
        <family val="2"/>
      </rPr>
      <t>Avance: 27%</t>
    </r>
  </si>
  <si>
    <r>
      <t xml:space="preserve">Todavía no se registran avances en esta acción .
</t>
    </r>
    <r>
      <rPr>
        <b/>
        <sz val="9"/>
        <rFont val="Arial"/>
        <family val="2"/>
      </rPr>
      <t>Avance: 0%</t>
    </r>
  </si>
  <si>
    <t>Según el indicador y con la fecha de finalización actual de la acción, el avance se representa en un 75% (ccorespondiente a 3 seguimientos realizados de 4 programados) para el producto " Un Plan de contigencia con seguimiento". Sobre los avances, se identifican 3 seguimientos realizados a la planificación de la inversión por el tipo de gasto de infraestructura, y se encuentran soportados en actas y/o registros de reunión:
1. Registro de reunión del 5 de marzo de 2020
2. Acta de reunión del 12 de marzo de 2020
3. Acta de reunión del 2 de abril de 2020
La Dirección de Mejoramiento de Barrios, proyectó el plan de contingencia representando la gestión realizada sobre los recursos de infraestructura disponibles hasta el 31 de mayo de 2020, debido al cierre del rubro presupuestal del plan de desarrollo vigente, previo al período de armonización al nuevo plan de desarrollo distrital. 
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En el seguimiento realizado al 2 de abril 2020, se identificó la reprogramación de las acciones y estrategias en el plan de contingencia, y el análisis de las afectaciones presentes en cada riesgo, estratégico, financiero y operativo. Como soporte se identifican 2 documentos en excel del plan de contingencia inicial y el reprogramado a la fecha.
Al 31 de abril 2020, la DMB considera la necesidad de plantear un Nuevo plan de contingencia para ser ejecutado durante el segundo semestre de la vigencia, una vez se desarrolle la armonización al nuevo plan de desarrollo distrital. Por consiguiente se solicitará modificación de la actividad antes de su fecha de finalización para la posterior aprobación en el próximo comité de MIPG  que sea convocado en la Entidad.</t>
  </si>
  <si>
    <t xml:space="preserve">Frente al riesgo estratégico "Afectación en la programación de las magnitudes de las metas en cada vigencia, con los recursos disponibles de Infraestructura en el Proyecto de Inversión 208 Mejoramiento de Barrios" se realiza la siguiente observación: Del presupuesto disponible para el primer semestre de la vigencia fiscal, se realizó la suspensión del valor de 2044 millones, según circular No. 01 de 2020, emitida por la SDH,  los cuales van hacer ejecutados en el segundo semestre (CDPS emitidos). Se cedieron los recursos por valor de 1500 millones para la atención de la emergencia del Covid 19, según circular No. 007 de 2020 emitida por DDP. Dichas acciones fueron efecutadas como correctivas frente a la situación actual.
En cuanto a las actividades formuladas por el riesgo, según el indicador el avance es igual a 0; y por consiguiente sustentamos que, debido a la transición administrativa de la gerencia y direccionamiento del proyecto de inversión 208 mejoramiento de barrios, se requirió de una gestión más fuerte en la emisión de reportes de cierres de acciones, de estados del presupuesto, de los planes de seguimiento y control vigentes, de actas de entrega y recepción del cargo de gerencia pública en la Dirección.
No obstante, al corte de cierre del presente seguimiento, se identifica un avance inicial en la actualización del procedimiento de "Estudios de Previabilidad" en la versión 7, y en la proyección inicial de un Instructivo "Desarrollo de la comunicación, gestión y coordinación interinstitucional efectiva con las partes interesadas del sector", el cual se logrará publicar en la carpeta de calidad durante los mes de mayo y junio de 2020.
La contingencia del "riesgo de salud" en el país (COVID-19),  ha generado efectos sobre el normal funcionamiento de los procesos y procedimientos, afectando de manera directa el normal funcionamiento y la operación de la Dirección.  Una vez se logre contar con todo el equipo de trabajo contratado, se desarrollará la socialización y sensibilización del procedimiento actualizado y del instructivo implementado.
En el seguimiento realizado, se puede identificar que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t>
  </si>
  <si>
    <t>Esta actividad según el indicador formulado, presenta un avance para obtener el producto final. La Dirección de Mejoramiento de Barrios,  dirigió el comunicado con CORDIS No.2020EE3127 del día  11 de marzo 2020, con el asunto "Solicitud priorización de la zona de intervención para continuar con la planeación de los recursos de inversión disponibles en 2020", a la Subdirección de Mejoramiento de Barrios de la Secretaría Distrital del Häbitat.
Desde la última semana de marzo de 2020, se han desarrollado de manera conjunta entre la cabeza del sector y la entidad ejecutora, las instancias definidas como mesas estructurantes del "Plan Terrazas", con el fin de obtener la documentación de la política a implementar.</t>
  </si>
  <si>
    <t xml:space="preserve">A la fecha del seguiminento no se identifica un registro de reunión </t>
  </si>
  <si>
    <t>No se generan observaciones ni recomendaciones en el presente seguimiento.</t>
  </si>
  <si>
    <t xml:space="preserve">Para el periodo de enero a abril de 2020 mediante la definiciòn de la lìnea base  bajo la  herramienta SIMA, se establecieron  tiempos que dura cada expedientes en cada componente para un consolidado de 4.184 trazas definidas asì:  asignaciòn componente jurìdico 1.285, componente social 655, componente tècnico 738, ficha financiera 53, Fonvivienda 73, archivos definitivos 930, archivos provisional 244 y titulado 206,   de los cuales   a 103 predios se logrò la titulaciòn. </t>
  </si>
  <si>
    <t>Para el periodo de enero a abril han sido titulados 103 predios, una vez revisados por cada uno de los componentes los criterios  para poder emitir la resoluciòn.y los tiempos contemplados en la lìnea base.</t>
  </si>
  <si>
    <t>Durante el periìodo de enero a abril de 2020 se desarrollaron 2  mesas de trabajo  con el equipo de Inventario de Bienes Inmuebles de DUT y la Direcciòn de Reasentamientos  efectuadas  el 14 de enero y el 6 de marzo de 2020, la cual reposa en el Formato còdugo 208-PLA-Ft-54 en el serv.CV-11/AMVELEZ/calidad2020/abril2020</t>
  </si>
  <si>
    <t>Con la herramienta bajo la plataforma SIMA que integra y controla los tiempos del expediente en cada componente mediante los reportes diarios de alertas de tiempo se determinò en el periòdo de enero a abril 2020 que  quedaron pendientes de titular predios  por las siguientes causas: : 76 por realizar avalùos, 102 por creaciòn de expedientes, 216 por revisiòn solicitudes de cesiòn por predio, 279 por cotejar informaciòn con FONVIVIENDA, 491 por elaborar viabilidad tècnica, 210 por elaborar viabilidad jurìdica, 89 por publicar en prensa, 102 por elaborar resolucipon de transferencia de dominio y cesiòn a tìtulo gratuito, 102 por notificar resoluciòn y 102 por registrar la resoluciòn ante la ORIP. Estas demoras atienden a situaciones normales del proceso de titulaciòn, como consecuciòn de la informaciòn y efectuar procesos demorados en cada uno de los componentes.</t>
  </si>
  <si>
    <r>
      <t xml:space="preserve">
La actualización del procedimiento 208-SC-Pr-06 GESTION DE SERVICIO AL CIUDADANO, que incluya la actividad de solicitar a las áreas pertinentes, la información de modificación de trámites y servicios, se llevará a caboa mas tardar en el mes de Junio de 2020. 
</t>
    </r>
    <r>
      <rPr>
        <b/>
        <sz val="9"/>
        <color theme="1"/>
        <rFont val="Arial"/>
        <family val="2"/>
      </rPr>
      <t>Con corte al primer cuatrimestre se tiene una ejecución del 0%</t>
    </r>
  </si>
  <si>
    <r>
      <t xml:space="preserve">En la gestión del riesgo, el avance, es la definición de la estrategia de Lenguaje Claro de sensibilización del personal del proceso de Servicio al Ciudadano, para que se ofrezca a los ciudadanos, información en lenguaje sencillo y comprensible, de conformidad con el formato de registro de reunión del 29-04-2020. En dicha reunión se definieron los componentes de la estrategia. Se aclara que el producto final de la actividad de control, estrategia de Lenguaje Claro, se entregará en un informe de implementación de la misma con corte a 31-12-2020, teniendo en cuenta que la misma se desarrollará a lo largo de la vigencia 2020. También se agrega que, como parte de la estrategia, se impartió la primera jornada de sensibilización el 29-04-2020. 
Con respecto al soporte de la actividad (Quejas recibidas relacionadas con la no utilización de lenguaje claro e incluyente), como lo recomendó la Oficina Asesora de Planeación, se validará este campo para el próximo corte. 
</t>
    </r>
    <r>
      <rPr>
        <b/>
        <sz val="9"/>
        <color theme="1"/>
        <rFont val="Arial"/>
        <family val="2"/>
      </rPr>
      <t>Con corte al primer cuatrimestre se tiene una ejecución del 16,6%</t>
    </r>
  </si>
  <si>
    <r>
      <t xml:space="preserve">Se realizo solicitud a la Oficina Asesora de Planeación la actualización del procedimiento 208-CID-Pr-01 Control Interno Disciplinario en el cual se incluyo la actividad:  verificar el número de procesos disciplinarios en curso y estado actual en el cual se encuentran.
El documento se encuentra en revisión de acuerdo con las observaciones realizadas por la Oficicna Asesora de Planeación, una vez se subsanen, el documento proecedera a ser publicado y socializado en la carpeta de calidad y página web.
</t>
    </r>
    <r>
      <rPr>
        <b/>
        <sz val="9"/>
        <rFont val="Arial"/>
        <family val="2"/>
      </rPr>
      <t>Con corte al primer cuatrimestre se tiene una ejecución del 33%</t>
    </r>
  </si>
  <si>
    <r>
      <t xml:space="preserve">Las presentes actividades se encuentran enfocadas a la importancia de socializar y sensibilizar con el equipo de trabajo de la DMB y con los contratistas de consultoría, obra e interventoría el procedimiento de "supervisión de contratos".
Debido al riesgo de salud pública presente en el país (COVD -19), el modelo y la capacidad operacional de la Dirección, se encuentran afectados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
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-la implementación de los puntos de control durante la supervisión de productos y servicios que son suministrados de manera externa,
-la implementación de la metodología para el registro de un "Plan de inspección y control ejercido en las modificaciones de los diseños durante la construcción de las obras,
-y  en la implementación eficiente de los comités de seguimiento y control semanal, y del debido registro de las visitas de Inspección "In Situ" en la ejecución de las obras entre la interventoría, el constructor o consultor y la supervisión de la DMB.
</t>
    </r>
    <r>
      <rPr>
        <b/>
        <sz val="9"/>
        <color theme="1"/>
        <rFont val="Arial"/>
        <family val="2"/>
      </rPr>
      <t xml:space="preserve">La presente actividad, según el indicador presenta un avance del 0%. </t>
    </r>
  </si>
  <si>
    <r>
      <t xml:space="preserve">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-Actividades y formatos establecidos en el procedimiento de Supervisión de contratos y en el ejercicio de un supervisión eficiente,
-y  en la implementación del formato "Informes de Supervisión"  establecido desde la Dirección de Gestión Corporativa y CID, en el ejercicio del seguimiento y control contractual de los contratos vigentes.
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
En el seguimiento realizado, se puede identificar que una de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t>
    </r>
    <r>
      <rPr>
        <b/>
        <sz val="9"/>
        <color theme="1"/>
        <rFont val="Arial"/>
        <family val="2"/>
      </rPr>
      <t>En las actividades formuladas por el riesgo de corrupción, se identifica un avance según el indicador del 0%.</t>
    </r>
  </si>
  <si>
    <t>Esta acción se vió  afectada debido al aislamiento preventivo obligatorio, se esta adelantando el documento borrador para crear el Manual de uso, se debe reprogramar la fecha de finalización para el 30 de Junio de 2020.</t>
  </si>
  <si>
    <t>Esta acción esta en proceso y se vió afectada por el aislamiento obligatorio por el COVID-19, no se pudo realizar inspecciones.</t>
  </si>
  <si>
    <t xml:space="preserve">Esta acción se vió afectada debido al aislamiento preventivo obligatorio, se debe revisar  y analizar la jornada de sensibilización virtual o presencial para cumplir con la fecha de finalización.  </t>
  </si>
  <si>
    <t>Esta acción esta en proceso y se vió afectada por el  aislamiento preventivo obligatorio</t>
  </si>
  <si>
    <t>Esta acción esta en proceso y se vió afectada por el aislamiento preventivo obligatorio</t>
  </si>
  <si>
    <t>Se realizó borrador del documento el cual se  debe verificar por la Subdirección , esta acción se  vió afectada por el  aislamiento preventivo obligatorio, se reprograma su fecha de finalización para el 30 de Junio de 2020.</t>
  </si>
  <si>
    <t>Esta actividad inicia en el mes de Agosto de 2020.</t>
  </si>
  <si>
    <t xml:space="preserve">Esta acción se vió  afectada debido al  aislamiento preventivo obligatorio, se debe revisar y analizar  jornada de sensibilización virtual o presencial para cumplir con la fecha de finalización.  </t>
  </si>
  <si>
    <t xml:space="preserve">La acción se vió afectada por el  aislamiento preventivo obligatorio que opera desde finales de marzo, toda vez que las actividades planeadas por cronograma requieren presencialidad. </t>
  </si>
  <si>
    <r>
      <t xml:space="preserve">No se ha realizado la modificación del instructivo. 
</t>
    </r>
    <r>
      <rPr>
        <b/>
        <sz val="9"/>
        <rFont val="Arial"/>
        <family val="2"/>
      </rPr>
      <t xml:space="preserve">
La Acción inicia en junio de 2020.</t>
    </r>
  </si>
  <si>
    <r>
      <t xml:space="preserve">El día 21 de febrero, la Dirección de Mejoramiento de Vivienda, solicito mediante memorando 2020IE2994 la modificación del procedimiento 208-MV-Pr-06 Estructuración de Proyectos Subsidio Distrital Mejoramiento de Vivienda, donde se realiza la incorporación de la actividad de envío de oficios a las diferentes entidades, de las que se requiere información para el desarrollo del proceso, solicitando las bases de datos actualizadas para realizar los cruces de información.
</t>
    </r>
    <r>
      <rPr>
        <b/>
        <sz val="9"/>
        <color theme="1"/>
        <rFont val="Arial"/>
        <family val="2"/>
      </rPr>
      <t xml:space="preserve">Para el presente corte, la actividad registra un avance del 50%. </t>
    </r>
  </si>
  <si>
    <r>
      <t xml:space="preserve">Para la vigencia 2020 se desarrollo un sistema de alertas tempranas donde contempla el presupuesto de la vigencia, giros, Plan Anual Mensualizado de Caja (PAC), Reservas Presupuestales y pasivos exigibles. Este sistema de alertas contiene las programaciones y ejecuciones de manera mensual y a su vez se pretende desarrollar un informe de seguimiento con frecuencia semanal. 
</t>
    </r>
    <r>
      <rPr>
        <b/>
        <sz val="9"/>
        <rFont val="Arial"/>
        <family val="2"/>
      </rPr>
      <t>Con corte al primer cuatrimestre se tiene una ejecución del 33%</t>
    </r>
  </si>
  <si>
    <r>
      <t xml:space="preserve">En el proceso de la revisión selectiva de los hechos economicos en el primer cuatrimestre de 2020 , se ha revisado de manera fisica y con una frecuencia mensual la información contable y financiera. De manera alterna se ha ido trabajando en la actualización del Procedimiento 208-SFIN-Pr-10 RECONOCIMIENTO, MEDICIÓN POSTERIOR Y REVELACIÓN DE LOS HECHOS ECONÓMICOS con el objetivo de afinar actividades y politicas de operación que contribuyan a la confiabilidad de la información registrada en los sistemas de información. A la fecha de 30 de abril </t>
    </r>
    <r>
      <rPr>
        <b/>
        <sz val="9"/>
        <rFont val="Arial"/>
        <family val="2"/>
      </rPr>
      <t xml:space="preserve">se cuenta con una ejecución del 33% </t>
    </r>
  </si>
  <si>
    <r>
      <t xml:space="preserve">En el primer cuatrimestre de la vigencia 2020, se ha ido trabajando de manera conjunta con el equipo de Tesorería de la Entidad, en la actualización del instructivo 208-SFIN-In-03 PROT. SEGURIDAD TESORERIA DE LA CVP y articulado con el procedimiento 208 SFIN-Pr-11 OPERACIONES DE TESORERIA V3 y la Directiva 003 de 2013. 
</t>
    </r>
    <r>
      <rPr>
        <b/>
        <sz val="9"/>
        <rFont val="Arial"/>
        <family val="2"/>
      </rPr>
      <t>Con corte a 30 de abril de 2020 se cuenta con una ejecución del 20%</t>
    </r>
  </si>
  <si>
    <r>
      <t xml:space="preserve">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Por otra parte se estan recopilando los actos administrativos y la normatividad vigente para la elaboración del procedimiento de apertura y cierre de cuentas bancarias.  
</t>
    </r>
    <r>
      <rPr>
        <b/>
        <sz val="9"/>
        <rFont val="Arial"/>
        <family val="2"/>
      </rPr>
      <t>Con corte a 30 de abril de 2020 se cuenta con una ejecución del 33%</t>
    </r>
  </si>
  <si>
    <r>
      <t xml:space="preserve">El procedimiento de gestión de incidentes y requerimientos se encuentra en proceso de elaboración, el flujograma de incidentes y requerimientos están desarrollados en un 70% en su contenido y estructura del mismo.
El procedimiento de lo anterior se encuentra en la unidad de documentos del usuario responsable del procedimiento.
</t>
    </r>
    <r>
      <rPr>
        <b/>
        <sz val="9"/>
        <rFont val="Arial"/>
        <family val="2"/>
      </rPr>
      <t>Con corte al primer cuatrimestre se tiene una ejecución del 33%</t>
    </r>
  </si>
  <si>
    <r>
      <t xml:space="preserve">La socialización se realizó el día 27 de febrero del 2020 al equipo de la Oficina TIC donde se mostró el normograma de la oficina TIC y se indicó que todo documento que fuera realizado y/o actualizado como parte de la gestión y operación del proceso de TIC y que fuera para publicar en la carpeta de calidad, debería enviarse con anticipación al profesional encargado de la Política de Gobierno Digital para la revisión correspondiente del Marco Normativo si este aplica.
El acta de lo anterior se encuentra archivada en el archivo de gestión de la Oficina TIC.
</t>
    </r>
    <r>
      <rPr>
        <b/>
        <sz val="9"/>
        <rFont val="Arial"/>
        <family val="2"/>
      </rPr>
      <t>Con corte al primer cuatrimestre se tiene una ejecución del 33%</t>
    </r>
    <r>
      <rPr>
        <sz val="9"/>
        <rFont val="Arial"/>
        <family val="2"/>
      </rPr>
      <t xml:space="preserve">
</t>
    </r>
  </si>
  <si>
    <r>
      <t xml:space="preserve">Durante el cuatrimestral de la vigencia, se enviaron correos electrónicos a la Oficina Asesora de Comunicaciones con recomendaciones en seguridad de la información para que fueran socializados en piezas informativas al interior de la entidad con los siguientes temas:
1. Robo de información del Ministerio de salud
2.  Pérdida de control y el acceso a la plataforma de mensajería de whassap
3. Aplicaciones para videoconferencias
Las piezas informativas de lo anterior se encuentran en el correo de comunicaciones.
</t>
    </r>
    <r>
      <rPr>
        <b/>
        <sz val="9"/>
        <rFont val="Arial"/>
        <family val="2"/>
      </rPr>
      <t>Con corte al primer cuatrimestre se tiene una ejecución del 33%</t>
    </r>
  </si>
  <si>
    <t>Se ha mantenido disponible la infraestructura tecnológica, realizando actividades de mantenimiento a la misma que es utilizada por la oficina de comunicaciones para cumplir con sus funciones dentro de la entidad.</t>
  </si>
  <si>
    <t>Página web</t>
  </si>
  <si>
    <t>Solicitudes realizadas por correo electrónico y datos abiertos publicados en https://datosabiertos.bogota.gov.co/</t>
  </si>
  <si>
    <t>Durante el mes de  marzo y abril se realizaron las siguientes actividades: 
Se realizó la publicación en el portal de datos abiertos la siguiente información, solicitud realizada por la Dirección de Urbanizaciones y Titulación:
- GeoPackage (.gpkg)
- Geo Java Script Object Notation (GeoJSON)
- Shapefile (SHP)
- KMZ
Publicación del set de datos abiertos para las coberturas catastrales de las Dependencias Misionales de la entidad</t>
  </si>
  <si>
    <t>Se realizó la valoración de los activos de información en cuanto a los componentes de seguridad y privacidad de la información (confidencialidad, integridad y disponibilidad), asi mismo se valoraron los componentes.</t>
  </si>
  <si>
    <t>La matriz de activos de información se encuentra en proceso de revisión por parte del líder del proceso, para después ser oficializada y socializada al interior de la entidad.
La evidencia se encuentra en la unidad de los documentos del usuario responsable de la matriz de activos de información.</t>
  </si>
  <si>
    <t>Se realizó trabajo con la Dirección de Urbanizaciones y Titulación, la proyección de requerimientos para vincular en SIMA trámites Virtuales a implementar</t>
  </si>
  <si>
    <t>Correo electrónico enviado la Dirección de Urbanizaciones y Titulación a la oficina TIC.</t>
  </si>
  <si>
    <t>Se realizó sensibilización a todos los enlaces de Procesos de la Entidad. 
\\10.216.160.201\calidad\30. PRESENTACIONES E INFORMES\SISTEMA INTEGRADO DE GESTIÓN\2020</t>
  </si>
  <si>
    <t xml:space="preserve">
Jefe Oficina Asesora de Planeación
</t>
  </si>
  <si>
    <t>Con memorando 2020IE5524 del jueves 30 Abril - 2020 se hizo entrega del informe de evaluación de la audiencia pública de Rendición de Cuentas vigencia 2019</t>
  </si>
  <si>
    <t xml:space="preserve">Evaluación ITB - Indice de Transparencia </t>
  </si>
  <si>
    <t xml:space="preserve">Se revisará la estructura de la Matriz de Transparencia y acceso a la información pública. Proxima mesa virtual de trabajo.
A la fecha no se ha recibido notificación para la Evaluación ITB de la Entidad. 
</t>
  </si>
  <si>
    <t>La Oficina Asesora de Comunicaciones se basa en el Esquema de Publicación de la información, para diseñar el Cronograma que contenga tiempos de publicación, fechas y responsables para el cumplimiento de requisitos legales relacionado con publicaciones.</t>
  </si>
  <si>
    <t>Control Interno</t>
  </si>
  <si>
    <t>Procesos</t>
  </si>
  <si>
    <t>Calificación.</t>
  </si>
  <si>
    <t>Total general</t>
  </si>
  <si>
    <t>Promedio de avance de las actividades del mapa de riesgos corte al 30 de Abril de 2020</t>
  </si>
  <si>
    <t xml:space="preserve">MATRIZ DE SEGUIMIENTO AL PAAC </t>
  </si>
  <si>
    <t>Primer Seguimiento PAAC</t>
  </si>
  <si>
    <t xml:space="preserve">Componente </t>
  </si>
  <si>
    <t>Estado de Avance</t>
  </si>
  <si>
    <t xml:space="preserve">Observaciones </t>
  </si>
  <si>
    <t>3. Rendición de Cuentas</t>
  </si>
  <si>
    <t>4. Mecanismos para Mejorar la Atención al Ciudadano</t>
  </si>
  <si>
    <t>5.Mecanismos para la Transparencia y el Acceso a la Información</t>
  </si>
  <si>
    <t>6. Iniciativas Adicionales</t>
  </si>
  <si>
    <t> Total</t>
  </si>
  <si>
    <t>Corte de Seguimiento: 30 de abril de 2020</t>
  </si>
  <si>
    <t>Actividades Programadas en el PAAC 2020</t>
  </si>
  <si>
    <t>1. Mapa de Riesgos</t>
  </si>
  <si>
    <t>Actividades con seguimiento</t>
  </si>
  <si>
    <t>Actividades Programadas</t>
  </si>
  <si>
    <t>Proceso</t>
  </si>
  <si>
    <t>1. Matriz de Riesgos</t>
  </si>
  <si>
    <t>2. Antitramites</t>
  </si>
  <si>
    <t>4. Atención al Ciudadano</t>
  </si>
  <si>
    <t>5. Transparencia</t>
  </si>
  <si>
    <t>7. Codigo de Integridad</t>
  </si>
  <si>
    <t>1.1 Estratégia Riesgos</t>
  </si>
  <si>
    <t>ACCIONES CON SEGUIMIENTO</t>
  </si>
  <si>
    <t>2.1 Estrategia de Racionalización de trámites</t>
  </si>
  <si>
    <t>7. Gestión de la Integridad</t>
  </si>
  <si>
    <t>9.Gestión Administrativa</t>
  </si>
  <si>
    <t>Rojo debajo 25</t>
  </si>
  <si>
    <t>Amarillo entre 25 y 32</t>
  </si>
  <si>
    <t>Verde por encima del 33%</t>
  </si>
  <si>
    <t>Calificación</t>
  </si>
  <si>
    <t>1.1 Estrategia de la Administración del Riesgo</t>
  </si>
  <si>
    <t>Para este 1er corte</t>
  </si>
  <si>
    <t>2. Estrategia Antitrámites</t>
  </si>
  <si>
    <t xml:space="preserve">Oficina Asesora de Planeación - Oficina de Control Interno - Oficina de Asesora de  Comunicaciones - Oficina de TIC - Profesionales enlaces de las áreas  misionales DUT, DMV y DMB </t>
  </si>
  <si>
    <t xml:space="preserve">Dirección de Mejoramiento de Barrios
No obstante a la fecha, se identifica un listado mediante la cual se puede constatar que fue convocada y asistida una reunión inicial para la programación de la rendición de cuentas general de la entidad, a la cual asistieron la oficina asesora de planeación, la oficina asesora de comunicaciones y el comunicador social de la Dirección de Mejoramiento de Barrios. 
Oficina Asesora de Comunciaciones
No se ha podido adelantar ningún tipo de evento o escenario para la rendición de cuentas a la población beneficiada teniendo en cuenta las medidas de cuarentena dictadas por el gobierno nacional. Esperamos para el segundo semestre presentar avances.
</t>
  </si>
  <si>
    <t>Julio 1 - 2020</t>
  </si>
  <si>
    <t>Diciembre 31 - 2020</t>
  </si>
  <si>
    <t xml:space="preserve">Video institucional mediante el cual se socialicen los resultados obtenidos en el proceso de Asistencia Técnica para la obtención de licencias de construcción y/o actos de reconocimiento del PDD saliente y entrante, para identificar posibles brechas con los grupos de interés para continuar con una gestión transparente y una ciudadanía consciente.
</t>
  </si>
  <si>
    <t>Video Institucional</t>
  </si>
  <si>
    <t>Julio  1 - 2020</t>
  </si>
  <si>
    <t xml:space="preserve"> Oficina Asesora de Comunicaciones
No se ha adelantado. Estamos al tanto de las actividades que planifiquen desde la Dirección de Urbanizaciones y Titulación.</t>
  </si>
  <si>
    <t>Oficina Asesora de Comunicaciones
La Dircción de Reasentamientos ha desarrollado actividades con la ciudadanía en mesas de participación. Dichos encuentros los ha adelantado la Dirección REAS y debe contar con sus respectivas evidencias de reuniones.</t>
  </si>
  <si>
    <t xml:space="preserve">Informe de evaluación sobre Video institucional publicado y formato de Rendición de Cuentas (208-PLA-Ft- 58)
Realizar la Evaluación del video institucional creado, mediante la aplicación del formato de Rendición de Cuentas (208-PLA-Ft- 58) telefónicamente con los beneficiarios que se les presto la asistencia técnica para la obtención de sus licencias de construcción y/o actos de reconocimiento durante la vigencia.
</t>
  </si>
  <si>
    <t>Oficina Asesora de  Planeación
La Oficina Asesora de Planeación, en aras de continuar con el cumplimiento de la Ley 1712 - Transparencia y acatando así sus componentes,  ha remitido para actualización la información de los procesos de la Entidad a la Oficina Asesora de Comunicaciones para solicitas su publicación en la página web de la entidad.
Oficina Asesora de Comunicaciones
Constantemente se actualizan los contenidos web</t>
  </si>
  <si>
    <t>Oficina Asesora de Comunicaciones
Se revisará la estructura de la Matriz de Transparencia y acceso a la información pública. 
Proxima mesa virtual de trabajo.</t>
  </si>
  <si>
    <t>Oficina Asesora de Comunicaciones
Se incluira dentro del cronograma que se diseñará por parte de comunicaciones, el respectivo requerimiento para que las áreas productoras de información incluyan al momento del envío a comunicaciones, los archivos en formato abierto (CSV)</t>
  </si>
  <si>
    <t>Explicación del Decreto 092 sobre el Aislamiento Obligatorio en Lengua de Señas
Publicado en el Home - Página de inicio de la página web https://www.cajaviviendapopular.gov.co/</t>
  </si>
  <si>
    <t>Estructurar e Implementar Proyecto piloto del Plan Terrazas como un proceso de Asistencia Técnica, jurídica, social y financiera para el mejoramiento de las condiciones estructurales y de habitabilidad de las construcciones que permitan la habilitación de un nuevo suelo.</t>
  </si>
  <si>
    <t xml:space="preserve">Documento de estructuración y puesta en marcha del proyecto piloto del Pan Terrazas
</t>
  </si>
  <si>
    <t>Documento</t>
  </si>
  <si>
    <t>Primer Periodo: A la fecha, la SDHT aún no ha realizado la priorización de las Intervenciones Integrales de Mejoramiento para la socialización de nuevos proyectos.</t>
  </si>
  <si>
    <t xml:space="preserve">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t>
  </si>
  <si>
    <t xml:space="preserve">Difusiones masivas realizadas por los medios de comunicación de la CVP.
</t>
  </si>
  <si>
    <t>Difusiones realizadas</t>
  </si>
  <si>
    <t>Primer Periodo: Al no tener aún territorios priorizados por parte de la SDHT, a la fecha no se ha realizado ninguna jornada de recoleccion de documentos de beneficiarios aspirantes al Subsidio de Mejoramiento de Vivienda.</t>
  </si>
  <si>
    <t xml:space="preserve">GESTIÒN ADMINISTRATIVA </t>
  </si>
  <si>
    <r>
      <rPr>
        <b/>
        <sz val="10"/>
        <rFont val="Arial"/>
        <family val="2"/>
      </rPr>
      <t>Actividad de control:</t>
    </r>
    <r>
      <rPr>
        <sz val="10"/>
        <rFont val="Arial"/>
        <family val="2"/>
      </rPr>
      <t xml:space="preserve"> Elaborar un Manual de uso, cuidado e información, sobre el procedimiento de los bienes asignados  a los funcionarios y/o contratistas de la CVP.
</t>
    </r>
    <r>
      <rPr>
        <b/>
        <sz val="10"/>
        <rFont val="Arial"/>
        <family val="2"/>
      </rPr>
      <t xml:space="preserve">Cambio:
</t>
    </r>
    <r>
      <rPr>
        <sz val="10"/>
        <rFont val="Arial"/>
        <family val="2"/>
      </rPr>
      <t xml:space="preserve">
</t>
    </r>
    <r>
      <rPr>
        <b/>
        <sz val="10"/>
        <rFont val="Arial"/>
        <family val="2"/>
      </rPr>
      <t xml:space="preserve">Ampliaciòn de Fecha de cumplimiento </t>
    </r>
    <r>
      <rPr>
        <sz val="10"/>
        <rFont val="Arial"/>
        <family val="2"/>
      </rPr>
      <t xml:space="preserve">( 31 de mayo), para el 30 de Julio de 2020. 
</t>
    </r>
  </si>
  <si>
    <t xml:space="preserve">GESTIÓN DOCUMENTAL
</t>
  </si>
  <si>
    <t xml:space="preserve">GESTIÓN DEL TALENTO HUMANO
</t>
  </si>
  <si>
    <t xml:space="preserve">SERVICIO AL CIUDADANO
</t>
  </si>
  <si>
    <t>GESTIÓN ESTRATÉGICA</t>
  </si>
  <si>
    <t xml:space="preserve">REASENTAMIENTOS HUMANOS </t>
  </si>
  <si>
    <t xml:space="preserve">Ajuste en las actividades de: 
3. Racionalización de Trámites
4. Interoperabilidad
Acorde a la solicitud de la Dirección de Reasentamientos, se eliminan de las actividades como responsables de su ejecución. </t>
  </si>
  <si>
    <t xml:space="preserve">URBANIZACIONES
 Y TITULACION
</t>
  </si>
  <si>
    <t xml:space="preserve">MEJORAMIENTO DE VIVIENDA </t>
  </si>
  <si>
    <t xml:space="preserve">GESTIÓN DEL TALENTO HUMANO 
</t>
  </si>
  <si>
    <r>
      <rPr>
        <b/>
        <sz val="10"/>
        <rFont val="Arial"/>
        <family val="2"/>
      </rPr>
      <t xml:space="preserve">Actividad de control: </t>
    </r>
    <r>
      <rPr>
        <sz val="10"/>
        <rFont val="Arial"/>
        <family val="2"/>
      </rPr>
      <t xml:space="preserve">Realizar jornada de sensibilización a los funcionarios del proceso de contratación de la Subdirección Administrativa  y evaluar los resultados de aprendizaje.
</t>
    </r>
    <r>
      <rPr>
        <b/>
        <sz val="10"/>
        <rFont val="Arial"/>
        <family val="2"/>
      </rPr>
      <t>Cambio:</t>
    </r>
    <r>
      <rPr>
        <sz val="10"/>
        <rFont val="Arial"/>
        <family val="2"/>
      </rPr>
      <t xml:space="preserve">
</t>
    </r>
    <r>
      <rPr>
        <b/>
        <sz val="10"/>
        <rFont val="Arial"/>
        <family val="2"/>
      </rPr>
      <t xml:space="preserve">Ampliación de Fecha de cumplimiento </t>
    </r>
    <r>
      <rPr>
        <sz val="10"/>
        <rFont val="Arial"/>
        <family val="2"/>
      </rPr>
      <t xml:space="preserve">(30 de junio), para el 30 de Julio de 2020. </t>
    </r>
  </si>
  <si>
    <r>
      <rPr>
        <b/>
        <sz val="10"/>
        <rFont val="Arial"/>
        <family val="2"/>
      </rPr>
      <t xml:space="preserve">Actividad de control: </t>
    </r>
    <r>
      <rPr>
        <sz val="10"/>
        <rFont val="Arial"/>
        <family val="2"/>
      </rPr>
      <t xml:space="preserve">Realizar jornada de sensibilización a los funcionarios del proceso de talento humano y evaluar los resultados de aprendizaje.
</t>
    </r>
    <r>
      <rPr>
        <b/>
        <sz val="10"/>
        <rFont val="Arial"/>
        <family val="2"/>
      </rPr>
      <t xml:space="preserve">Cambio:
</t>
    </r>
    <r>
      <rPr>
        <sz val="10"/>
        <rFont val="Arial"/>
        <family val="2"/>
      </rPr>
      <t xml:space="preserve">
Ampliación de Fecha de cumplimiento (30 de junio), para el 30 de Julio de 2020. </t>
    </r>
  </si>
  <si>
    <r>
      <rPr>
        <b/>
        <sz val="10"/>
        <rFont val="Arial"/>
        <family val="2"/>
      </rPr>
      <t xml:space="preserve">Actividad de control: </t>
    </r>
    <r>
      <rPr>
        <sz val="10"/>
        <rFont val="Arial"/>
        <family val="2"/>
      </rPr>
      <t xml:space="preserve">Expedición de Circular interna con lineamientos para la elaboración y actualización de los inventarios documentales en los archivos de gestión. 
</t>
    </r>
    <r>
      <rPr>
        <b/>
        <sz val="10"/>
        <rFont val="Arial"/>
        <family val="2"/>
      </rPr>
      <t>Cambio:</t>
    </r>
    <r>
      <rPr>
        <sz val="10"/>
        <rFont val="Arial"/>
        <family val="2"/>
      </rPr>
      <t xml:space="preserve">
</t>
    </r>
    <r>
      <rPr>
        <b/>
        <sz val="10"/>
        <rFont val="Arial"/>
        <family val="2"/>
      </rPr>
      <t>Ampliación de Fecha de cumplimiento</t>
    </r>
    <r>
      <rPr>
        <sz val="10"/>
        <rFont val="Arial"/>
        <family val="2"/>
      </rPr>
      <t xml:space="preserve"> (30 de junio), para el 30 de Junio de 2020. </t>
    </r>
  </si>
  <si>
    <r>
      <rPr>
        <b/>
        <sz val="10"/>
        <rFont val="Arial"/>
        <family val="2"/>
      </rPr>
      <t xml:space="preserve">Actividad de Control: 
</t>
    </r>
    <r>
      <rPr>
        <sz val="10"/>
        <rFont val="Arial"/>
        <family val="2"/>
      </rPr>
      <t>Ejecutar una estrategia sobre Lenguaje Claro e Incluyente, impartido a los servidores públicos del proceso de Servicio al Ciudadano, en el cual se sensibilice, evalúe y realice informe de los resultados de la misma.</t>
    </r>
    <r>
      <rPr>
        <b/>
        <sz val="10"/>
        <rFont val="Arial"/>
        <family val="2"/>
      </rPr>
      <t xml:space="preserve">
Cambio 
Ajuste de la Actividad de Control: </t>
    </r>
    <r>
      <rPr>
        <sz val="10"/>
        <rFont val="Arial"/>
        <family val="2"/>
      </rPr>
      <t xml:space="preserve">
El soporte actual "Quejas recibas relacionadas con la no utilización de lenguaje claro e incluyente" no guarda relación con la actividad. Se propone el siguiente soporte: “Estrategia de lenguaje claro e incluyente implementada”.</t>
    </r>
  </si>
  <si>
    <r>
      <t xml:space="preserve">Ajuste de forma para definir la vigencia correcta - 2020. </t>
    </r>
    <r>
      <rPr>
        <b/>
        <sz val="10"/>
        <rFont val="Arial"/>
        <family val="2"/>
      </rPr>
      <t xml:space="preserve">
Actividad: </t>
    </r>
    <r>
      <rPr>
        <sz val="10"/>
        <rFont val="Arial"/>
        <family val="2"/>
      </rPr>
      <t xml:space="preserve">Determinar el orden e inscribir ante el SUIT los trámites y/u OPA’s generados. 
</t>
    </r>
    <r>
      <rPr>
        <b/>
        <sz val="10"/>
        <rFont val="Arial"/>
        <family val="2"/>
      </rPr>
      <t xml:space="preserve">Cambio: </t>
    </r>
    <r>
      <rPr>
        <sz val="10"/>
        <rFont val="Arial"/>
        <family val="2"/>
      </rPr>
      <t xml:space="preserve">
Modificar la Fecha de finalización, para el 31 de octubre 2020. 
(fecha de inicio el 01 de febrero de 2020 y fecha final 01 de julio de 2020.)</t>
    </r>
  </si>
  <si>
    <r>
      <rPr>
        <b/>
        <sz val="11"/>
        <color theme="1"/>
        <rFont val="Arial"/>
        <family val="2"/>
      </rPr>
      <t xml:space="preserve">Actividad: </t>
    </r>
    <r>
      <rPr>
        <sz val="11"/>
        <color theme="1"/>
        <rFont val="Arial"/>
        <family val="2"/>
      </rPr>
      <t xml:space="preserve">Promover un escenario o evento de participación ciudadana entre los ciudadanos y la entidad 
</t>
    </r>
    <r>
      <rPr>
        <b/>
        <sz val="11"/>
        <color theme="1"/>
        <rFont val="Arial"/>
        <family val="2"/>
      </rPr>
      <t xml:space="preserve">
Cambio: </t>
    </r>
    <r>
      <rPr>
        <sz val="11"/>
        <color theme="1"/>
        <rFont val="Arial"/>
        <family val="2"/>
      </rPr>
      <t xml:space="preserve">
Reprogramar este evento para el segundo semestre de la vigencia 2020 (1 Julio - 2020 - 30 Diciembre - 2020) </t>
    </r>
  </si>
  <si>
    <r>
      <rPr>
        <b/>
        <sz val="11"/>
        <color theme="1"/>
        <rFont val="Arial"/>
        <family val="2"/>
      </rPr>
      <t xml:space="preserve">Actividad: </t>
    </r>
    <r>
      <rPr>
        <sz val="11"/>
        <color theme="1"/>
        <rFont val="Arial"/>
        <family val="2"/>
      </rPr>
      <t xml:space="preserve">Promover mínimo dos (2) jornadas de socialización del proceso de asistencia técnica, entrega de licencias de construcción y/o actos de reconocimiento aprobados por curadurías urbanas y sensibilización para el proceso de ejecución de obra.
Producto: escenario o evento de participación ciudadana definido.
</t>
    </r>
    <r>
      <rPr>
        <b/>
        <sz val="11"/>
        <color theme="1"/>
        <rFont val="Arial"/>
        <family val="2"/>
      </rPr>
      <t xml:space="preserve">
Cambio: 
</t>
    </r>
    <r>
      <rPr>
        <sz val="11"/>
        <color theme="1"/>
        <rFont val="Arial"/>
        <family val="2"/>
      </rPr>
      <t xml:space="preserve">Modificar el producto y la fecha inicial  (01-01-2020) y final de la Acción (12-30-2020).
Producto: Video institucional mediante el cual se socialicen los resultados obtenidos en el proceso de Asistencia Técnica para la obtención de licencias de construcción y/o actos de reconocimiento del PDD saliente y entrante, para identificar posibles brechas con los grupos de interés para continuar con una gestión transparente y una ciudadanía consciente.
Fecha de Inicio: 1-07-2020
Fecha Final: 31-12-2020. </t>
    </r>
  </si>
  <si>
    <r>
      <rPr>
        <b/>
        <sz val="11"/>
        <color theme="1"/>
        <rFont val="Arial"/>
        <family val="2"/>
      </rPr>
      <t>Actividad:</t>
    </r>
    <r>
      <rPr>
        <sz val="11"/>
        <color theme="1"/>
        <rFont val="Arial"/>
        <family val="2"/>
      </rPr>
      <t xml:space="preserve"> Evaluar las jornadas de socialización del proceso de asistencia técnica, entrega de licencias de construcción y/o actos de reconocimiento o eventos de participación ciudadana a través de los(as) ciudadanos(as). 
Producto: Informe de Encuentro con la ciudadanía
Evaluación de la Rendición de Cuentas (208-PLA-Ft- 58) 
</t>
    </r>
    <r>
      <rPr>
        <b/>
        <sz val="11"/>
        <color theme="1"/>
        <rFont val="Arial"/>
        <family val="2"/>
      </rPr>
      <t xml:space="preserve">Cambio: 
</t>
    </r>
    <r>
      <rPr>
        <sz val="11"/>
        <color theme="1"/>
        <rFont val="Arial"/>
        <family val="2"/>
      </rPr>
      <t xml:space="preserve">
Modificar el producto y la fecha inicial  (01-01-2020) y final de la Acción (12-30-2020).
Producto: Informe de evaluación sobre Video institucional publicado y formato de Rendición de Cuentas (208-PLA-Ft- 58)
Realizar la Evaluación del video institucional creado, mediante la aplicación del formato de Rendición de Cuentas (208-PLA-Ft- 58) telefónicamente con los beneficiarios que se les presto la asistencia técnica para la obtención de sus licencias de construcción y/o actos de reconocimiento durante la vigencia.
Fecha de Inicio: 1-07-2020
Fecha Final: 31-12-2020.</t>
    </r>
  </si>
  <si>
    <r>
      <rPr>
        <b/>
        <sz val="11"/>
        <color theme="1"/>
        <rFont val="Arial"/>
        <family val="2"/>
      </rPr>
      <t xml:space="preserve">Actividad: </t>
    </r>
    <r>
      <rPr>
        <sz val="11"/>
        <color theme="1"/>
        <rFont val="Arial"/>
        <family val="2"/>
      </rPr>
      <t xml:space="preserve">Realizar reuniones de socialización de la información de la DMV con los líderes sociales de cada uno de las Intervenciones Integrales de Mejoramiento (IIM), priorizadas por la Secretaria Distrital del Hábitat (SDHT) para la vigencia 2020.
Producto: Socializaciones realizadas a los ciudad nos para informar sobre las actividades a desarrollar en cada uno de los territorios priorizados por la SDHT.
</t>
    </r>
    <r>
      <rPr>
        <b/>
        <sz val="11"/>
        <color theme="1"/>
        <rFont val="Arial"/>
        <family val="2"/>
      </rPr>
      <t xml:space="preserve">Cambio: </t>
    </r>
    <r>
      <rPr>
        <sz val="11"/>
        <color theme="1"/>
        <rFont val="Arial"/>
        <family val="2"/>
      </rPr>
      <t xml:space="preserve">
Modificar el producto y la fecha inicial  (01-01-2020) y final de la Acción (31-12-2020).
Estructurar e Implementar Proyecto piloto del Plan Terrazas como un proceso de Asistencia Técnica, jurídica, social y financiera para el mejoramiento de las condiciones estructurales y de habitabilidad de las construcciones que permitan la habilitación de un nuevo suelo.
Producto: Documento de estructuración y puesta en marcha del proyecto piloto del Pan Terrazas
Fecha de Inicio: 1-07-2020
Fecha Final: 31-12-2020.</t>
    </r>
  </si>
  <si>
    <r>
      <rPr>
        <b/>
        <sz val="11"/>
        <color theme="1"/>
        <rFont val="Arial"/>
        <family val="2"/>
      </rPr>
      <t>Actividad:</t>
    </r>
    <r>
      <rPr>
        <sz val="11"/>
        <color theme="1"/>
        <rFont val="Arial"/>
        <family val="2"/>
      </rPr>
      <t xml:space="preserve"> Realizar jornadas de recolección de documentos de beneficiarios aspirantes al Subsidio de Mejoramiento de Vivienda en la modalidad de habitabilidad en las Intervenciones Integrales de Mejoramiento, priorizadas por la SDHT para la vigencia 2020. 
Producto: Informe 
</t>
    </r>
    <r>
      <rPr>
        <b/>
        <sz val="11"/>
        <color theme="1"/>
        <rFont val="Arial"/>
        <family val="2"/>
      </rPr>
      <t xml:space="preserve">Cambio: </t>
    </r>
    <r>
      <rPr>
        <sz val="11"/>
        <color theme="1"/>
        <rFont val="Arial"/>
        <family val="2"/>
      </rPr>
      <t xml:space="preserve">
Modificar el producto y la fecha inicial  (01-01-2020) y final de la Acción (31-12-2020).
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Producto: Difusiones masivas realizadas por los medios de comunicación de la CVP.
Fecha de Inicio: 1-07-2020
Fecha Final: 31-12-2020.</t>
    </r>
  </si>
  <si>
    <r>
      <rPr>
        <b/>
        <sz val="11"/>
        <color theme="1"/>
        <rFont val="Arial"/>
        <family val="2"/>
      </rPr>
      <t xml:space="preserve">Actividad: </t>
    </r>
    <r>
      <rPr>
        <sz val="11"/>
        <color theme="1"/>
        <rFont val="Arial"/>
        <family val="2"/>
      </rPr>
      <t xml:space="preserve">Realizar reuniones de socialización de la información de la DMV con los líderes sociales de cada uno de las Intervenciones Integrales de Mejoramiento (IIM), priorizadas por la Secretaria Distrital del Hábitat (SDHT) para la vigencia 2020.
Producto: Socializaciones realizadas a los ciudad nos para informar sobre las actividades a desarrollar en cada uno de los territorios priorizados por la SDHT.
</t>
    </r>
    <r>
      <rPr>
        <b/>
        <sz val="11"/>
        <color theme="1"/>
        <rFont val="Arial"/>
        <family val="2"/>
      </rPr>
      <t xml:space="preserve">Cambio: </t>
    </r>
    <r>
      <rPr>
        <sz val="11"/>
        <color theme="1"/>
        <rFont val="Arial"/>
        <family val="2"/>
      </rPr>
      <t xml:space="preserve">
Modificar la actividad, el producto y la fecha inicial  (01-01-2020) y final de la Acción (31-12-2020).
Actividad: Estructurar e Implementar Proyecto piloto del Plan Terrazas como un proceso de Asistencia Técnica, jurídica, social y financiera para el mejoramiento de las condiciones estructurales y de habitabilidad de las construcciones que permitan la habilitación de un nuevo suelo.
Producto: Documento de estructuración y puesta en marcha del proyecto piloto del Pan Terrazas
Fecha de Inicio: 1-07-2020
Fecha Final: 31-12-2020.</t>
    </r>
  </si>
  <si>
    <r>
      <rPr>
        <b/>
        <sz val="11"/>
        <color theme="1"/>
        <rFont val="Arial"/>
        <family val="2"/>
      </rPr>
      <t>Actividad:</t>
    </r>
    <r>
      <rPr>
        <sz val="11"/>
        <color theme="1"/>
        <rFont val="Arial"/>
        <family val="2"/>
      </rPr>
      <t xml:space="preserve"> Realizar jornadas de recolección de documentos de beneficiarios aspirantes al Subsidio de Mejoramiento de Vivienda en la modalidad de habitabilidad en las Intervenciones Integrales de Mejoramiento, priorizadas por la SDHT para la vigencia 2020. 
Producto: Informe 
</t>
    </r>
    <r>
      <rPr>
        <b/>
        <sz val="11"/>
        <color theme="1"/>
        <rFont val="Arial"/>
        <family val="2"/>
      </rPr>
      <t xml:space="preserve">Cambio: </t>
    </r>
    <r>
      <rPr>
        <sz val="11"/>
        <color theme="1"/>
        <rFont val="Arial"/>
        <family val="2"/>
      </rPr>
      <t xml:space="preserve">
Modificar la actividad, el producto y la fecha inicial  (01-01-2020) y final de la Acción (31-12-2020).
Actividad: Generar difusión masiva por los medios de comunicación de la Caja de la Vivienda Popular, en la cual se socialice la creación de la Curaduría pública social en la Entidad, para llegar a todos los Grupos de Interés y ofrecer un servicio con igualdad de oportunidades para la inclusión social.
Producto: Difusiones masivas realizadas por los medios de comunicación de la CVP.
Fecha de Inicio: 1-07-2020
Fecha Final: 31-12-2020.</t>
    </r>
  </si>
  <si>
    <r>
      <rPr>
        <b/>
        <sz val="10"/>
        <rFont val="Arial"/>
        <family val="2"/>
      </rPr>
      <t xml:space="preserve">Etapa Fortalecimiento Alistamiento.
Actividad: </t>
    </r>
    <r>
      <rPr>
        <sz val="10"/>
        <rFont val="Arial"/>
        <family val="2"/>
      </rPr>
      <t xml:space="preserve">Contextualización y sensibilización del Código de Integridad en la entidad 
</t>
    </r>
    <r>
      <rPr>
        <b/>
        <sz val="10"/>
        <rFont val="Arial"/>
        <family val="2"/>
      </rPr>
      <t xml:space="preserve">Cambio: </t>
    </r>
    <r>
      <rPr>
        <sz val="10"/>
        <rFont val="Arial"/>
        <family val="2"/>
      </rPr>
      <t xml:space="preserve">
Se solicita ampliar la Fecha de cumplimiento (30 de abril) para el 30 de junio de 2020.  </t>
    </r>
  </si>
  <si>
    <r>
      <rPr>
        <b/>
        <sz val="10"/>
        <rFont val="Arial"/>
        <family val="2"/>
      </rPr>
      <t xml:space="preserve">Etapa Fortalecimiento Alistamiento.
Actividad: </t>
    </r>
    <r>
      <rPr>
        <sz val="10"/>
        <rFont val="Arial"/>
        <family val="2"/>
      </rPr>
      <t xml:space="preserve">Convocar gestores de integridad. </t>
    </r>
    <r>
      <rPr>
        <b/>
        <sz val="10"/>
        <rFont val="Arial"/>
        <family val="2"/>
      </rPr>
      <t xml:space="preserve">
Cambio: </t>
    </r>
    <r>
      <rPr>
        <sz val="10"/>
        <rFont val="Arial"/>
        <family val="2"/>
      </rPr>
      <t xml:space="preserve">
Se solicita modificar Fecha de inicio: ( 1 de mayo) para el 1 de julio de 2020 y Fecha de cumplimiento (30 de junio), para el 31 de julio de 2020. 
</t>
    </r>
  </si>
  <si>
    <r>
      <rPr>
        <b/>
        <sz val="10"/>
        <rFont val="Arial"/>
        <family val="2"/>
      </rPr>
      <t>Etapa Fortalecimiento Alistamiento.</t>
    </r>
    <r>
      <rPr>
        <sz val="10"/>
        <rFont val="Arial"/>
        <family val="2"/>
      </rPr>
      <t xml:space="preserve">
</t>
    </r>
    <r>
      <rPr>
        <b/>
        <sz val="10"/>
        <rFont val="Arial"/>
        <family val="2"/>
      </rPr>
      <t xml:space="preserve">Actividad: </t>
    </r>
    <r>
      <rPr>
        <sz val="10"/>
        <rFont val="Arial"/>
        <family val="2"/>
      </rPr>
      <t xml:space="preserve">Actualización del acto administrativo por medio del cual se designan a los integrantes del equipo de gestores de integridad de la CVP. 
</t>
    </r>
    <r>
      <rPr>
        <b/>
        <sz val="10"/>
        <rFont val="Arial"/>
        <family val="2"/>
      </rPr>
      <t xml:space="preserve">
Cambio: 
</t>
    </r>
    <r>
      <rPr>
        <sz val="10"/>
        <rFont val="Arial"/>
        <family val="2"/>
      </rPr>
      <t xml:space="preserve">Se solicita modificar Fecha de inicio (1 de julio), para el 1 de agosto de 2020  Fecha de cumplimiento (17 de julio), para el 20 de agosto de 2020.
</t>
    </r>
  </si>
  <si>
    <r>
      <rPr>
        <b/>
        <sz val="10"/>
        <rFont val="Arial"/>
        <family val="2"/>
      </rPr>
      <t>Etapa Fortalecimiento Alistamiento.</t>
    </r>
    <r>
      <rPr>
        <sz val="10"/>
        <rFont val="Arial"/>
        <family val="2"/>
      </rPr>
      <t xml:space="preserve">
</t>
    </r>
    <r>
      <rPr>
        <b/>
        <sz val="10"/>
        <rFont val="Arial"/>
        <family val="2"/>
      </rPr>
      <t xml:space="preserve">Actividad: </t>
    </r>
    <r>
      <rPr>
        <sz val="10"/>
        <rFont val="Arial"/>
        <family val="2"/>
      </rPr>
      <t xml:space="preserve">Preparar a los nuevos integrantes del equipo de gestores de integridad.
</t>
    </r>
    <r>
      <rPr>
        <b/>
        <sz val="10"/>
        <rFont val="Arial"/>
        <family val="2"/>
      </rPr>
      <t xml:space="preserve">
Cambio: 
</t>
    </r>
    <r>
      <rPr>
        <sz val="10"/>
        <rFont val="Arial"/>
        <family val="2"/>
      </rPr>
      <t xml:space="preserve">Se solicita modificar Fecha de inicio (21 de julio), para el 21 de agosto de 2020 Fecha de cumplimiento (31 de julio), para el 15 de septiembre de 2020. </t>
    </r>
  </si>
  <si>
    <r>
      <rPr>
        <b/>
        <sz val="10"/>
        <rFont val="Arial"/>
        <family val="2"/>
      </rPr>
      <t xml:space="preserve">Etapa Fortalecimiento Implementación
Actividad: </t>
    </r>
    <r>
      <rPr>
        <sz val="10"/>
        <rFont val="Arial"/>
        <family val="2"/>
      </rPr>
      <t xml:space="preserve">Definir herramienta de Fortalecimiento de Implementación. </t>
    </r>
    <r>
      <rPr>
        <b/>
        <sz val="10"/>
        <rFont val="Arial"/>
        <family val="2"/>
      </rPr>
      <t xml:space="preserve">
Cambio: </t>
    </r>
    <r>
      <rPr>
        <sz val="10"/>
        <rFont val="Arial"/>
        <family val="2"/>
      </rPr>
      <t xml:space="preserve">Se solicita modificar Fecha de inicio (1 de agosto), para el 1 de septiembre de 2020 Fecha de cumplimiento (31 de agosto), para el 15 de septiembre de 2020. </t>
    </r>
  </si>
  <si>
    <t>Reporte entregado por cada proceso</t>
  </si>
  <si>
    <t>Evaluación realizada por Control Interno con corte al 31 de agosto de 2020</t>
  </si>
  <si>
    <t xml:space="preserve">Seguimiento 
corte 31Ago2020
</t>
  </si>
  <si>
    <t xml:space="preserve">% Avance calificación por parte de los Procesos </t>
  </si>
  <si>
    <t>No. Evidencia</t>
  </si>
  <si>
    <t>Acciones con seguimiento 
corte 31Ago2020</t>
  </si>
  <si>
    <t>% Avance calificación 
Control Interno</t>
  </si>
  <si>
    <t>Notas</t>
  </si>
  <si>
    <t xml:space="preserve">Revisión evidencias </t>
  </si>
  <si>
    <t>Estado de la actividad de control</t>
  </si>
  <si>
    <t>01. Gestión Estratégica</t>
  </si>
  <si>
    <t>Fallas humanas en el registro y/o revisión de la información suministrada por las áreas reportantes de la Entidad, en el FUSS.</t>
  </si>
  <si>
    <t>Pérdida de credibilidad y confianza en la información elaborada debido a inconsistencias en el reporte.</t>
  </si>
  <si>
    <t>El segumiento se ha realizado de manera mensual, mediante el envio de correos electronicos a los gerentes de cada proyecto de inversión.</t>
  </si>
  <si>
    <t>En curso</t>
  </si>
  <si>
    <t xml:space="preserve">Los FUSS enviados por los gerentes de los proyectos de inversión, una vez revisados, validados y consolidados por la OAP, se han remitido via correo electrónico a la SDHT. </t>
  </si>
  <si>
    <t>No se pudo evaluar por presentar evidencia insuficiente</t>
  </si>
  <si>
    <t>La evidencia presentada no corresponde con el soporte de la actividad de control, por lo tanto, no fue posible evaluarla.
Se entregaron 3 correos dirigidos a la SDHT: 20May, reportando abril; 25Jun, reportando mayo. Se entrega otro correo aparentemente enviado el 28Ago reportando los meses de junio y julio, sin embargo, este correo carece de las características de un correo institucional.</t>
  </si>
  <si>
    <t>Riesgo de incumplimiento</t>
  </si>
  <si>
    <t xml:space="preserve">La Norma Fundamental fue revisada, aprobada y socializada a todos los niveles de la Entidad. 
Norma Fundamental Versión 11 - actualizada 
</t>
  </si>
  <si>
    <t>Se evidenció el listado maestro de documentos con la norma fundamental actualizada, y el documento actualizado en lo correspondiente a las responsabilidades de los líderes de los procesos frente a la revisión de la documentación del le sistema de gestión de calidad de cada proceso.</t>
  </si>
  <si>
    <t xml:space="preserve">Se remitió mediante memorando No. 2020IE7194, Lineamientos establecidos para las Herramientas de Gestión y para la Documentación del Sistema Integrado de Gestión. A todos los Resposnables de Procesos. </t>
  </si>
  <si>
    <t>Se evidencia memorando 2020IE7194 del 13Ago2020 con asunto: Lineamientos establecidos para las Herramientas de Gestión y para la Documentación del Sistema Integrado de Gestión, dirigido a los líderes de los procesos.</t>
  </si>
  <si>
    <t>Actualización permanente del Listado Maestro de Documentos de la entidad.
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t>
  </si>
  <si>
    <t>Revisión realizada el 11Sep2020 a las 4:15 m, con última fecha de actualización del archivo del 09Sep2020 12:43 pm
* En 960 registros, existen 7 celdas vacías A420; A532; A744; A934; A935; A961 y A964
* La columna F, no mantienen los nombres de los procesos estandarizados. Ejemplo: “GESTION DEL TALENTO HUMANO” y “GESTIÓN DEL TALENTO HUMANO”, con tilde y sin tilde el proceso, esto puede inducir a error al lector del listado.
* Existe por lo menos un procedimiento repetido en el listado, el cual se identifica con el código “208-SADM-Pr-15”, el cual está con dos nombres distintos en el listado “ADMINISTRACIÓN Y CONTROL DE BIENES MUEBLES, CONSUMO E INTANGIBLES” y “PROCEDIMIENTO PARA ADMINISTRACIÓN DE BIENES DEVOLUTIVOS”.
* En la columna “nombre” se están incluyendo observaciones tales como número de memorandos y las modificaciones que se han realizado a los documentos algunas en color negro otros resaltados en rojo, lo cual puede inducir a confusión al lector, para hacer estas observaciones, debería haber una columna con este fin.
Situación similar ocurre con el archivo remitido como evidencia de fecha 26Ago2020 y subido al drive por Cristhian Rodríguez.
Por todo lo anterior, se considera que esta actividad de control no se lleva a cabo con eficacia y no resulta efectiva para controlar la materialización del riesgo.
Se deja la misma calificación con corte al 30Abr2020.</t>
  </si>
  <si>
    <t xml:space="preserve">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t>
  </si>
  <si>
    <t>Durante el perido de seguimiento reportado no se realizo avance en el desarrollo de esta actividad, no obstante se espera generar avance para el siguiente periodo de medicion, cumpliendo con los tiempos propios de la actividad</t>
  </si>
  <si>
    <t>NA</t>
  </si>
  <si>
    <t>Se mantienen las evidencias del primer seguimiento</t>
  </si>
  <si>
    <t>Se realizó una jornada de sensibilización  con el tema "Inducción-Reinducción PIGA (Política y 5 programas base)", la cual se convocó mediante memorando interno y correo electrónico masivo a todos los funcionarios. Esta sensibilización fue efectuada el 28 de febrero, por disponiblidad del auditorio, pese a que la fecha de inicio de la actividad de contgrol es 1 de marzo.
Desde la Oficina Asesora de Planeación se desarrollará una nueva jornada de sensibilización para reforzar en los trabajadores y contratistas de la entidad el conocimiento y las obligaciones del PIGA.
Porcentualmente, para el presente corte, la actividad registra un avance del 50%.</t>
  </si>
  <si>
    <t>Se envía correo a Oficina Asesora de Planeación solicitando incluir actividades del PIGA que requieren presupuesto .
La oficina Asesora de Planeación incluyó las actividades dentro del anteproyecto de presupuesto.
Se proyecto Plan de Acción del PIGA para la vigencia 2021, el cual estará sujeto a revisión y aprobación de la Secretaría Distrital de Ambiente en diciembre de 2020, de acuerdo a lo establecido en la Resolución 242 de 2014</t>
  </si>
  <si>
    <t xml:space="preserve">Se evidencia un documento denominado Anteproyecto de presupuesto el cual presenta la celda H:7 “fecha” sin diligenciar, al igual que las celdas A:80, E:80 y H:80 correspondientes a la elaboración, revisión y aprobación del Anteproyecto de presupuesto.
Adicional la actividad menciona que el soporte es el Presupuesto asignado para la ejecución del Plan de Acción PIGA y lo reflejado es el Anteproyecto de presupuesto lo cual no es el presupuesto ya asignado para la ejecución del plan, igualmente se reflejan Memorando 2020IE728 enviado el 21Ago 2020 en el cual hacen la solicitud del anteproyecto para la vigencia 2021, que tampoco corresponde al presupuesto asignado.
Actividad en proceso que deberá culminarse en el último cuatrimestre.
</t>
  </si>
  <si>
    <t xml:space="preserve">Cada uno de los enlaces de la OAP, relizó con los enlaces de los PI de cada una de las Direcciones, reuniones vituales - telefónicas, con el fin de  indicar la importancia del manejo del plan de adquisiciones, de las solicitudes de viabilidad y las solicitudes de modificaciones. Para el caso de solicitudes de viabilidad, se efectuará mediante memo debidamente firmado por el jefe del área (Gerentes de proyectos de inversión) y acompañados por los estudios previos cuando sea el caso y que se encuentren debidamente firmados. </t>
  </si>
  <si>
    <t>No se pudo evaluar por presentar evidencias no idóneas</t>
  </si>
  <si>
    <t xml:space="preserve">Se evidencian actas de reuniones en las cuales se refleja una sensibilización del plan de adquisiciones y emisión de viabilidades el 15 de julio 2020  con el enlace de mejoramiento de barrios la cual se realizó mediante llamada telefónica, sin embargo en el nombre del archivo hacen referencia a 208-SADM-Ft-06 Acta de reunión vivienda, y el acta corresponde a mejoramiento de barrios, el 16 de julio 2020 se realizó la reunión con el enlace de DUT mediante llamada telefónica,  el 16 de julio se realizó la reunión con el enlace de la dirección corporativa mediante llamada meet-google, el 8 de julio se realizó la reunión con la dirección reas mediante meet reunión virtual, y se repite de nuevo la misma acta la cual denominan 208-SADM-Ft-06 Acta de reunión barrios; pese a lo anterior no se evidencia la sensibilización sobre la ética de los servidores públicos, a los enlaces de Proyectos ni el soporte el cual corresponde al listado de asistencia y las presentaciones. </t>
  </si>
  <si>
    <t>INCUMPLIDA</t>
  </si>
  <si>
    <t>02. Gestión de Comunicaciones</t>
  </si>
  <si>
    <t>En los meses de mayo y agosto (13 may - 18 de agosto ) realizamos la publicación y socialización de las piezas graficas en los canales de comunicación institucionales internos y externos.</t>
  </si>
  <si>
    <t xml:space="preserve">Se evidencian Carpetas de Mayo (15 evidencias), Junio (5 evidencias), Julio (8 evidencias) y Agosto (1 evidencia) con piezas gráficas correspondientes a los meses mencionados, sin embargo, no se evidencia la pieza gráfica audiovisual socializada referente a la descripción del procedimiento administración y gestión de contenidos en web e intranet., los tiempos para las solicitudes y responsables para la solicitud de publicaciones, por lo que las evidencias recibidas no responden a la actividad de control. </t>
  </si>
  <si>
    <t>El cronograma y/o esquema de publicación es de permanente consulta en la pagina web de la entidad pues allí quedaron establecidas fechas y responsables de las publicaciones para realizar de manera oportuna por las diferentes áreas de la entidad, esta acción se reporta a corte 31 de agosto de 2020</t>
  </si>
  <si>
    <t xml:space="preserve">Se evidencia un Esquema de publicación de información de la página web de la Caja de Vivienda Popular en el cual se reflejan fechas y responsables y tiempos de publicación.
Al descargar el archivo en excel se evidencia como oculta la fila 15, sin embargo al descargarlo en una hoja como documento de google, si se encuentran los datos registrados y los avances correspondientes a la actividad de control, se sugiere mantener los archivos originales que no presenten este tipo de inconvenientes. 
</t>
  </si>
  <si>
    <t>El cronograma para la gestión de Community manager y la  administrador de redes sociales y/o medios digitales se remite a las parrillas o sinergías que elabora Alcaldia de Bogotá para el apoyo de campañas en redes sociales sobre los eventos de la Entidad para ser difundidos en fechas y horas previamente acordadas.
La CVP tiene una parrilla de manejo interno para socializar las campañas en cuentas de redes sociales Twitter y Facebook, Instagram y Youtube.</t>
  </si>
  <si>
    <t xml:space="preserve">Se evidencia el Esquema de publicación de información de la página web de la Caja de Vivienda Popular lo cual no corresponde al cronograma de gestión Community manager administrador de redes sociales y/o medios digitales por lo tanto no se evidencia avance en la actividad de control de este riesgo. 
Además, la fila 17 que corresponde a la segunda causa y segunda consecuencia del riesgo de corrupción “Baja disposición para la publicación de información sobre contratación, talento humano y gestión de bienes y servicios” no se refleja en la hoja de google ni en el archivo de excel, sin embargo, la actividad de control es igual ya que el riesgo es el mismo y lo que no se ve en el documento es la segunda causa y consecuencia. 
</t>
  </si>
  <si>
    <t>03. Prevención del Daño Antijurídico y Representación Judicial</t>
  </si>
  <si>
    <t>No se presentó avance de esta actividad para este corte y la actividad ya se encuentra vencida</t>
  </si>
  <si>
    <t>En el primer envío que realizó la Dirección Jurídica el día 3 de septiembre 2020 se evidenció que en  el Mapa de Riesgos la actividad de control se había modificado por “Acoger el manual SADM-Mn-02 MANUAL DE INDUCCIÓN Y REINDUCCIÓN y hacer entrega de los procedimientos de la Dirección Jurídica a todos los abogados de la dependencia” incumpliendo las directrices de la Oficina Asesora de Planeación frente a estos cambios en la herramienta;  luego de varias conversaciones establecidas con el enlace del proceso se estableció que el tiempo apremiaba para realizar este cambio en la herramienta y al igual que la actividad propuesta no daría respuesta al soporte indicado, se recibió una segunda entrega en la fecha 9 de septiembre 2020, en la cual se evidencia que incluyeron la actividad de control inicial, la cual  es “Diseñar protocolo de entrenamiento al cargo”, como soporte quedó el Protocolo de entrenamiento diseñado y publicado y como indicador quedó 1  Formato - Protocolo Entrenamiento, los cuales estaban inicialmente en la herramienta., por lo tanto no se evidencia avance frente a esta actividad.</t>
  </si>
  <si>
    <t>Para el periodo comprendido entre mayo y agosto 2020, se han ejecutado las reuniones programadas denominadas reunión de supervisión y seguimiento, ejecutándose 1 reunión al mes así: para el mes de mayo fue realizada el 15/05/2020, en junio el 05/06/2020, en julio el 13/07/2020 y en agosto el 20/08/2020 todas de manera virtual. Se continua con la programación mensual de las reuniones. 
Teniendo en cuenta que son 11 reuniones programas en el año, ya se ha cumplido con 6 para un porcentaje de cumplimiento del 54%</t>
  </si>
  <si>
    <t>Evidencia incompleta</t>
  </si>
  <si>
    <t xml:space="preserve">Se evidencia la convocatoria de la reunión del 15 de mayo, 5 de junio,  13 de julio  y 20 de agosto 2020, así mismo los pantallazos de las reuniones mencionadas; al no evidenciar las actas de reunión se realiza comunicación con el enlace, solicitando las actas correspondientes ya que es el soporte que daría respuesta al indicador, a pesar de lo anterior se reciben 4 actas de las fechas 15 de mayo, 05 de junio, 13 de julio, y 20 de agosto 2020, sin embargo en las actas no diligencian la casilla número de reunión y la evidencia no cumple como un documento formalizado ya que no cuenta con las firmas de los asistentes. </t>
  </si>
  <si>
    <t>04. Reasentamientos Humanos</t>
  </si>
  <si>
    <t>1. Se realizó modificación del Procedimiento de Reubicación Definitiva 208-REAS-Pr-05, mediante memorando 2020IE6123 del 09 de junio de 2020. Pantallazo con versión y fecha de actualización. Se envío correo el 19 de junio de 2020 socializando la modificación del procedimiento de Reubicación Definitiva.
2. Se realizó modificación del Procedimiento de Relocalización Transitoria 208-REAS-Pr-06, memorando 2020IE7090 del 10 de agosto de 2020. Pantallazo con versión y fecha de actualización. Se envío correo el 26 de agosto de 2020 socializando la modificación del procedimiento de Relocalización Transitoria.
3. Se realizó modificación del Procedimiento de Adquisición de Predios 208-REAS-Pr-04, memorando 2020IE7091 del 10 de agosto de 2020. Pantallazo con versión y fecha de actualización. Se envío correo el 26 de agosto de 2020 socializando la modificación del procedimiento de Adquisición de Predios.
Avance 60% (3/5)</t>
  </si>
  <si>
    <t xml:space="preserve">Se evidencia el pantallazo correspondiente al procedimiento 208-REAS-Pr-05 REUBICACIÓN DEFINITIVA – Versión 9 – Vigencia 19/06/2020, el cual se encuentra registrado debidamente en el Listado maestro de documentos, sin embargo este procedimiento no se encuentra actualizado en la página web de la entidad el día 12-09-2020 a la 01:00 pm ya que aún está la versión 7 – Vigencia 14-1-2019. 
Se evidencia el pantallazo correspondiente al procedimiento 208-REAS-Pr-06 PROCEDIMIENTO RELOCALIZACIÓN TRANSITORIA – Versión 6 – Vigencia 26/08/2020, el cual se encuentra registrado debidamente en el Listado maestro de documentos y en la página web de la entidad. 
Se evidencia el pantallazo correspondiente al procedimiento 208-REAS-Pr-04 PROCEDIMIENTO ADQUISICIÓN DE PREDIOS – Versión 7 – Vigencia 26/08/2020, el cual se encuentra registrado debidamente en el Listado maestro de documentos y en la página web de la entidad.
 </t>
  </si>
  <si>
    <t>Se realizó socialización de los procedimientos con el equipos social de Reas. Correo electrónico con citación el 28 de agosto para socialización con el equipo social, presentación y lista de asistencia. La socialización se realizará a 10 grupos.  Citación a socialización 3 de septiembre de 2020 a los grupos de trabajo en 5 citaciones.
Avance 10%  (0,1/1)</t>
  </si>
  <si>
    <t>Se evidencia la presentación de la socialización al Grupo Social de los procedimientos actualizados 208-REAS-Pr-05 REUBICACIÓN DEFINITIVA – Versión 9 – Vigencia 19/06/2020, 208-REAS-Pr-06 PROCEDIMIENTO RELOCALIZACIÓN TRANSITORIA – Versión 6 – Vigencia 26/08/2020 y 208-REAS-Pr-04 PROCEDIMIENTO ADQUISICIÓN DE PREDIOS – Versión 7 – Vigencia 26/08/2020; sin embargo se debe tener presente que para lograr el 100% de esta actividad de control, deben socializar a los 10 grupos los otros 2 procedimientos que se actualicen y completar la socialización de los 3 procedimientos actualizados a los 9 grupos que hacen falta. 
Fórmula: 1/20=5.0%</t>
  </si>
  <si>
    <t>Se realizó la revisión de 20 expedientes los cuales se encuentran actualizados en el GIS
2018-CP19-16388, 2018-CP19-16587, 2018-CP19-16814, 2018-CP19-16527, 2018-CP19-16524, 2018-CP19-16335, 2018-CP19-16703, 2018-CP19-16609, 2018-CP19-16762, 2018-CP19-16626, 2018-CP19-16360, 2018-CP19-16543, 2018-CP19-16321, 2018-CP19-16699, 2018-CP19-16684, 2018-CP19-16329, 2018-CP19-16418, 2018-CP19-16337, 2018-CP19-16319, 2018-CP19-16354. Se evidencia informe generado del GIS.
Avance 64% (35/55)</t>
  </si>
  <si>
    <t>Se evidencia el reporte Caracoli Paimes REP GIS en el cual se evidencia el seguimiento a 35 expedientes resaltados los cuales corresponden a 2018-CP19-16530, 2018-CP19-16728, 2018-CP19-16330, 2018-CP19-16429, 2018-CP19-16878, 2018-CP19-16282, 2018-CP19-16501, 2018-CP19-16499, 2018-CP19-16485, 2018-CP19-16404, 2018-CP19-16383, 2018-CP19-16322, 2018-CP19-16318, 2018-CP19-16327, 2018-CP19-16556, 2018-CP19-16388, 2018-CP19-16587, 2018-CP19-16814, 2018-CP19-16527, 2018-CP19-16524, 2018-CP19-16335, 2018-CP19-16703, 2018-CP19-16609, 2018-CP19-16762, 2018-CP19-16626, 2018-CP19-16360, 2018-CP19-16543, 2018-CP19-16321, 2018-CP19-16699, 2018-CP19-16684, 2018-CP19-16329, 2018-CP19-16418, 2018-CP19-16337, 2018-CP19-16319, 2018-CP19-16354, los 15 expedientes revisados en el primer seguimiento no son evidenciados en los documentos adjuntos, sin embargo, se tienen en cuenta dentro de la calificación, para revisión posterior. Fórmula: 35/55=63,64%</t>
  </si>
  <si>
    <t>Se realizó reunión el 26 de agosto de 2020, se evidencia Registro de Reunión donde se determinó la estrategia para el establecimiento de los puntos de control en el instructivo de cargue de información al GIS 208-REAS-In-06 y se estableció un peso porcentual para cada acción.   
Avance 20% (1 acción 20%)</t>
  </si>
  <si>
    <t>Se evidencia Registro de reunión del 26 de agosto 2020 en la cual se trata el tema de la revisión la acción establecida en el Mapa de riesgos, relacionada con “Optimizar instructivo 208-REAS-In-06 INSTRUCTIVO DE CARGUE Y ACTUALIZ DE INF DE LOS PROCESOS REAS EN GIS Vr1 estableciendo puntos de control para su aplicación efectiva” con el fin de determinar la estrategia que garantice su cumplimiento, así mismo, se determinó el porcentaje para cada una de las acciones de la estrategia así: *Mesa de trabajo para establecer la estrategia de modificación del Instructivo 20%, *Mesas de trabajo con los equipos social, técnico y jurídico, para determinar los puntos de control  40% , *Ajuste al Instructivo de cargue de información al GIS 20%  y *Socialización de la modificación del Instructivo 20%.</t>
  </si>
  <si>
    <t>Se realizó reunión el 23 de junio con el equipo de trabajo de Reasentamientos, Dirección Corporativa y la Subdirección Administrativa con el fin de establecer las obligaciones contractuales para garantizar la entrega de documentos y la actualización de los sistemas de información. Se evidencia registro de reunión de la primera mesa de trabajo correos electrónicos.
Avance 50% (1/2)</t>
  </si>
  <si>
    <t>Se evidencia un Registro de reunión de 23 de junio 2020, en la cual se realiza una mesa de trabajo con la Dirección de Gestión Corporativa (contratos) y Talento Humano para determinar un esquema de entrenamiento para el desarrollo efectivo de las obligaciones de los contratistas y funcionarios.
Igualmente hay una serie de correos electrónicos en las fechas 24, 25 y 26 de junio 2020 en los cuales inicialmente se propone incluir una cláusula en los contratos, finalmente concluyen que no podría ser una cláusula por cuanto tendría efectos para toda la entidad y se propone entonces una obligación general así: El contratista deberá atender sus obligaciones acorde a los sistemas de información dispuestos para cada programa misional de la entidad, actualizando la información y generando los productos para tal fin desde las herramientas tecnológicas que se le indique ó El contratista deberá mantener actualizados los sistemas de información que estén previstos para el cumplimiento de sus obligaciones.</t>
  </si>
  <si>
    <t>Se realizó la verificación de 20 expedientes de los cuales todos tienen selección de vivienda.
2017-19-14977, 2017-08-14935, 2017-Q09-14970, 2017-08-14926, 2017-19-15043, 2017-08-14925, 2017-04-14981, 2017-04-14980, 2017-19-14978, 2017-Q20-15040, 2017-19-14954, 2017-08-14946, 2017-19-14985, 2017-08-14927, 2017-19-14989, 2017-19-14997, 2017-19-14995, 2017-19-14966, 2017-19-14990, 2017-08-14949.
Se anexa base de selección de vivienda e imágenes del GIS.
Avance: 64% (35/55)</t>
  </si>
  <si>
    <t xml:space="preserve">Se evidencia la base de selección de vivienda con corte 22 de mayo, 22 de junio, 23 de julio y 21 de agosto 2020, también se evidencian pantallazos de 30 de mayo, 16 de junio, 28 de julio y 26 de agosto de 2020 correspondientes a los siguientes expedientes: 2020 2017-19-14977, 2017-08-14935, 2017-Q09-14970, 2017-08-14926, 2017-19-15043, 2017-08-14925, 2017-04-14981, 2017-04-14980, 2017-19-14978, 2017-Q20-15040, 2017-19-14954, 2017-08-14946, 2017-19-14985, 2017-08-14927, 2017-19-14989, 2017-19-14997, 2017-19-14995, 2017-19-14966, 2017-19-14990, 2017-08-14949, lo cual en total suma 20 expedientes, los 15 expedientes revisados en el primer seguimiento no son evidenciados en los documentos adjuntos, sin embargo, se tienen en cuenta dentro de la calificación, para revisión posterior. Fórmula: 35/55=63,64% </t>
  </si>
  <si>
    <t>Se realizó la inclusión del párrafo en el formato de Ayuda de memoria 208-REAS-Ft-06, que se le entrega a los beneficiarios asegurando que tengan conocimiento de la información. Memorando 2020IE7337. Se envía correo electrónico socializando la modificación con fecha 26 de agosto. El 28 de agosto se realizó socialización al equipo social, se evidencia asistencia a la reunión y presentación realizada.
Avance 100% (1/1)
NOTA: El formato de Ayuda de memoria 208-REAS-Ft-06 es el único que la Dirección de Reasentamientos entrega al beneficiario.</t>
  </si>
  <si>
    <t xml:space="preserve">Se evidencia el documento 208-REAS-Ft-06 Ayuda de memoria modificado y actualizado con un texto al final del formato que dice “LOS TRÁMITES Y SERVICIOS PRESTADOS POR LA CVP SON GRATUITOS”, se evidencia memorando 2020IE7337 de fecha  24-08-2020 en el cual la Directora Técnica de Reasentamientos hace la solicitud del cambio del formato a la Jefe Oficina Asesora de Planeación y se evidencia la presentación de la socialización del formato con el Grupo social el 28 de agosto 2020. 
Una vez revisado el Listado maestro de documentos se refleja que el nombre del formato está como "ÁREA SOCIAL FORMATO AYUDA DE MEMORIA"- fila 542 y el formato original quedó como "FORMATO AYUDA DE MEMORIA".
</t>
  </si>
  <si>
    <t>05. Mejoramiento de Vivienda</t>
  </si>
  <si>
    <t>Mediante memorando 2020IE2994 del 21 de febrero de 2020, la Dirección de Mejoramiento de Vivienda solicitó la modificación del procedimiento "208-MV-Pr-06 Estructuración de Proyectos Subsidio Distrital Mejoramiento de Vivienda", donde se incorpora la actividad relacionada con la solicitud de las bases de datos actualizadas para realizar los cruces de información, que serán dirigidas a las diferentes entidades de las cuales se requiere esta información para el desarrollo del proceso.
Esta modificación se hizo efectiva el 25 de febrero de 2020 mediante la actualización y publicación de la versión 6 del procedimiento  "208-MV-Pr-06 " la cual se encuentra en la carpeta de calidad, que puede ser consultada en la siguiente ruta: \\10.216.160.201\calidad\5. PROCESO MEJORAMIENTO DE VIVIENDA\PROCEDIMIENTOS\208-MV-Pr-06 ESTRUCTURACIÓN PROYECTOS SUBSIDIO DISTRITAL MV
Con estas acciones se da por cumplida al 100% la actividad de control prevista para presente vigencia y contribuirá con la mitigación del riesgo relacionado con el reproceso en la estructuración de subsidios de mejoramiento de vivienda.</t>
  </si>
  <si>
    <t xml:space="preserve">No se siguieron los parámetros establecidos por el área de Control Interno para el diligenciamiento del PAAC en la reunión del 27 de agosto 2020, en donde se mencionó que debían diligenciar las últimas tres columnas W5: Seguimiento, X5: %Avance, Y5: No. de evidencia, en el archivo recibido se evidencia que incluyeron una columna adicional V5: Porcentaje de avance en la cual incluyen el porcentaje de avance sin aportar a la estandarización de las herramientas del área. 
Se evidencia la actualización del procedimiento 208-MV-Pr-06 “ESTRUCTURACIÓN DE PROYECTOS SUBSIDIO DISTRITAL MEJORAMIENTO DE VIVIENDA” Versión: 06 Vigente desde: 25 de febrero de 2020 en el cual se incluye en el punto 8 en la actividad 2 “Envío de oficios a las diferentes entidades, de las que se requiere información para el desarrollo del proceso, solicitando las bases de datos actualizadas para realizar los cruces de información”, pese a esto el indicador que mide el riesgo menciona "procedimiento actualizado y socializado" sin embargo dentro de las evidencias no se encuentra la socialización del procedimiento.
Fórmula: 1/2=50% </t>
  </si>
  <si>
    <t>Debido a que a la fecha se está ejecutando la fase de aprestamiento para el proceso de asistencia técnica, en el marco de las metas definidas en el Plan de Desarrollo Distrital 2020-2024, la priorización de los territorios para la vigencia 2020, se encuentra en etapa de estructuración lo cual se ejecuata en coordinación con la Secretaria Distrital del Habitat, para la asignación de los subsidios de mejoramiento de vivienda en la modalidad de habitabilidad, no se ha presentado la necesidad técnica del envío de los oficios solicitando las bases de datos a las diferentes entidades, para el cruce de información requerido para determinar la viabilida técnica, jurídica y financiera de las viviendas y las condiciones socieconómicas de los hogares.</t>
  </si>
  <si>
    <t>De acuerdo a las evidencias recibidas, no se refleja avance en esta actividad.</t>
  </si>
  <si>
    <t>Debido 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de 2020, mediante el cual se ordena el aislamiento preventivo obligatorio de todas las personas habitantes de la República de Colombia a partir del 25 de marzo hasta el 13 de abril de 2020, medida que se amplió hasta el 31 de agosto de 2020 a las 11:59 p.m., como consecuencia de la emergencia sanitaria causada por el Coronavirus Covid-19, no se pudo llevar a cabo el proceso en campo previsto para la presente vigencia, lo cual conllevó a que tampoco se pudieran realizar las campañas institucionales de prevención de la corrupción dirigida a los funcionarios y/o contratistas en la cual se resalte como un componente estratégico la necesidad de socializar con la comunidad la gratuidad de los servicios que presta la CVP. Todo lo anterior, en desarrollo del proceso de asistencia técnica para el proceso de estructuracion de subsidios de mejoramiento de vivienda en la modalidad de habitabilidad, lo cual 
se debe tener una completa articulación con la Secretaría Distrital del Hábitat, en cada una de las etapas y en el proceso de priorizacion de los territorios para la vigencia 2020, de acuerdo con las metas previstas en el Plan de Desarrollo Distrital 2020-2024.
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t>
  </si>
  <si>
    <t>Se evidencia presentación denominada Plan Estratégico de Comunicaciones OAC Mejoramiento de Vivienda y otra presentación denominada Comunicaciones Plan Terrazas, sin embargo no se refleja en las evidencias las campañas institucionales de prevención de la corrupción, a los funcionarios y/o contratistas de la Dirección en el que se resalte la necesidad de socializar a la comunidad frente a la gratuidad de los servicios que presta la CVP, lo cual no genera cumplimiento al indicador ni al soporte de la actividad de control. Teniedno en cuenta la imposibilidad de realizar lo planteado, debió haberse solicitaod la modificación del mapa de riesgos, lo cual no se evidencia.</t>
  </si>
  <si>
    <t xml:space="preserve"> </t>
  </si>
  <si>
    <t>Debido 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de 2020, mediante el cual se ordena el aislamiento preventivo obligatorio de todas las personas habitantes de la República de Colombia a partir del 25 de marzo hasta el 13 de abril de 2020, medida que se amplió hasta el 31 de agosto de 2020 a las 11:59 p.m., como consecuencia de la emergencia sanitaria causada por el Coronavirus Covid-19, no se pudo llevar a cabo el proceso en campo previsto para la presente vigencia, lo cual conllevó a que tampoco se pudieran realizar las campañas institucionales de prevención de la corrupción dirigida a los funcionarios y/o contratistas en la cual se resalte como un componente estratégico la necesidad de socializar con la comunidad la gratuidad de los servicios que presta la CVP. Todo lo anterior, en desarrollo del proceso de asistencia técnica para el proceso de estructuracion de subsidios de mejoramiento de vivienda en la modalidad de habitabilidad, lo cual se debe tener una completa articulación con la Secretaría Distrital del Hábitat, en cada una de las etapas y en el proceso de priorizacion de los territorios para la vigencia 2020, de acuerdo con las metas previstas en el Plan de Desarrollo Distrital 2020-2024.
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t>
  </si>
  <si>
    <t xml:space="preserve">06. Mejoramiento de Barrios </t>
  </si>
  <si>
    <t>La actividad de control tiene como propósito contrarestar la BAJA EJECUCIÓN PRESUPUESTAL  de los recursos en el tipo de gasto Infraestructura del Proyecto de Inversión  Mejoramiento de Barrios, lo cual  provoca la constitución de volúmenes en reservas presupuestales, y en ocasiones, la conformación de saldos en pasivos exigibles, y por efecto, el castigo de las apropiaciones disponibles en cada vigencia. Por esta razón la DMB, determinó la necesidad de proyectar un PLAN DE CONTIGENCIA, con el fin de comprometer los recursos. Sin embargo, la situación presentada en el primer semestre  por el problema de la cuarentena llevó a que se formulara un nuevo plan d contingencia para el segundo semestre del año, una vez terminada la armonización presupuestal y entrada en vigencia del nuevo Plan Distrital de Desarrollo " UN NUEVO PACTO SOCIAL Y AMBIENTAL PARA LA BOGOTÁ DEL SIGLO XXI". 
Con base en lo planteado anteriormente, la Dirección de Mejoramiento de Barrios Planteó un Nuevo Plan de contigencia con el objetivo de comprometer los recursos de tipo infraestructura durante la vigecia fiscal 2020
Sobre el Plan de contingencia se hace un seguimiento con corte a 31 de agosto con los siguientes avances:
1.  Realizarla actualización de los  conceptos normativos y las visita de reconocimiento insitu para su depuración de los CIV que cuentan con estudios y diseños en el Banco de proyectos de la DMB y que pueden  ser ntervenidos en el marco del proyecto 7703 "Mejoramiento Integral de Barrios con Participación Ciudadana"
2. Gestionar la Firma de convenio entre la Secretaría Distrital de Hábitat y la Caja de vivienda Popular  con el fin de  articular esfuerzos, técnicos, administrativos, jurídicos y económicos para adelantar las acciones necesarias para la ejecución del proyecto 7703 "Mejoramiento integral de barrios con participación ciudadana" en 8 territorios priorizados en la ciudad de Bogotá.  
3. Estructurar los estudios previos para Contratar la consultoría e interventoría para la actualización de los estudios y diseños que resulten de la depuración y actualización de la base de datos del banco de proyectos en la Dirección de Mejoramiento de Barrios.
4. Contratar los procesos de consultoría e interventoría que tienen como objeto "atualizar 137 estudios y diseños del banco de proyectos de la dirección de Mejoramiento de Barrios"
En cuanto a la II actividad para el control del riesgo, la DMB inicia la revisión del procedimiento No.208-MB-Pr-05 SUPERVISIÓN DE CONTRATOS V7,  así como también la normatividad vigente, con el propósito de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sin embargo hasta la fecha no se tienen avances significativos para esta actividad. 
Avance: 30%</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</si>
  <si>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En comunicación con el enlace del proceso en donde se solicita aclaración en cuanto a la evidencia del riesgo “Baja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 y la actividad de control Desarrollar un "plan de contingencia" con el objetivo de comprometer los recursos del tipo de gasto de Infraestructura, durante los primeros 5 meses de la vigencia 2020, se le comunica que dicha evidencia no se refleja dentro de la documentación recibida, argumentando que el archivo estaba oculto y reflejándose en la carpeta compartida de drive hasta el 09 de septiembre 2020, momento en el cual se puede realizar una revisión de la evidencia; pese a lo anterior se evidencia un cronograma de actividades y no un  plan de contingencia, de igual manera no se refleja el seguimiento durante los primeros 5 meses tal y como lo menciona la actividad de control y el soporte.</t>
  </si>
  <si>
    <r>
      <t xml:space="preserve">A continuación se registran las siguientes observacones:  Se logrará iniciar el desarrollo de la presente actividad,  una vez se encuentre conformado el equipo de trabajo de la Dirección de Mejoramiento de Barrios en la administración actual.
El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presentará un avance en la publicación del procedimiento, la socialización  y sensibilización durante el segundo semestre de la vigencia.
</t>
    </r>
    <r>
      <rPr>
        <b/>
        <sz val="9"/>
        <rFont val="Arial"/>
        <family val="2"/>
      </rPr>
      <t>La presente actividad, según el indicador presenta un avance del 0%.</t>
    </r>
  </si>
  <si>
    <t xml:space="preserve">En cuanto a la II actividad para el control del riesgo, la DMB inicia la revisión del procedimiento No.208-MB-Pr-05 SUPERVISIÓN DE CONTRATOS V7,  así como también la normatividad vigente, con el propósito de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sin embargo hasta la fecha no se tienen avances significativos para esta actividad. </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</si>
  <si>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un documento Acta de reunión con fecha del 17 de agosto 2020, la cual es diligenciada en un formato obsoleto; de acuerdo al Listado maestro de documentos la versión actual de este documento es la 4 y no la versión 2 que finalmente es la que adjuntan. De igual forma presentan campos sin diligenciar como la hora y no se evidencian compromisos como resultados de la reunión; en dicha acta no se reflejan los cambios que merece el Procedimiento 208-MB-Pr-05 SUPERVISIÓN DE CONTRATOS en la versión 8., igualmente mencionan que van a empezar a proyectar el borrador de modificación de lo que será la versión V6 del procedimiento, lo cual no coincide con el Listado maestro de documentos ya que este muestra que el documento está en versión 7 como tampoco coincide con lo mencionado en lo que indica el soporte del Mapa de riesgos “Procedimiento 208-MB-Pr-05 SUPERVISIÓN DE CONTRATOS en la versión 8”, así mismo el acta dice “que una vez revisado el procedimiento, una vez realizada la lectura, determinar que se hace necesario tener claro algunos conceptos de tipo normativo por lo cual ven la necesidad de continuar con la actividad de revisión en una segunda mesa de trabajo” de la cual no envían soporte. 
También adjuntan el procedimiento 208-MB-Pr-05 SUPERVISIÓN DE CONTRATOS Versión: 6 - 19 de julio 2019, el cual es el “borrador con los ajustes” pero no se evidencian los cambios realizados más que algunas líneas resaltadas en color amarillo.</t>
  </si>
  <si>
    <t xml:space="preserve">Las presentes actividades se encuentran enfocadas a la importancia de socializar y sensibilizar con el equipo de trabajo de la DMB y con los contratistas de consultoría, obra e interventoría el procedimiento de ""supervisión de contratos"".
Con respesto a la capacitación,  se identifican la necesidad de realizar las siguientes actividades: 
1. En el marco del nuevo Plan de Desarrollo Distrital y el  proyecto de inversión 7703 Mejoramiento Integral de Barrios con Participación Ciudadana" Tener conformado el nuevo equipo de trabajo de la Dirección de Mejoramiento de Barrios con todos sus componentes: Planeación, Administrativo, Financiero Jurídico, Técnico y SST-MA y Social. 
2. Programar dos capacitaciones sobre el procedimiento de SUPERVISIÓN DE CONTRATOS, una diriga a los contratistas internos, y otra dirigida a los contratistas externos
Con respecto a las actividades, A la fecha del presente reporte, se ha avanzado en lo siguiente: 
1. La DMB logra avanzar con la conformación del equipo de trabajo por cada componente: Planeación, Administrativo, Financiero Jurídico, Técnico y SST-MA y Social. 
2. La DMB, avanza con al revisón de los procesos 208-SADM-Pr-26 INDUCCIÓN Y REINDUCCIÓN V4 y 208-MB-Pr-05 SUPERVISIÓN DE CONTRATOS, con el fin de organizar las dos capacitaciones; con respecto a la capacitación interna la dirección presenta el borrador de la presentación de power point para la capacitación, con respecto a la capacitación sobre el procedimiento de supervisión  dirigida a los contratistas externos, se está revisando el procedimiento para determinar las actividades que deben ser realizadas por los contratistas externos.   
</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</si>
  <si>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Anexo Matriz de Contrato la cual no tiene relación con lo descrito en la actividad de control, ni el soporte “Registros y/o actas de reunión con la socialización y sensibilización realizadas” ni el indicador “Socialización y sensibilización efectuada”, lo cual no refleja ningún avance en esta actividad de control. </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</si>
  <si>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Presentación Inducción DMB en la que no se evidencia implementación de la metodología para el registro de un "Plan de inspección y control ejercido en las modificaciones de los diseños durante la construcción de las obras" tal y como lo menciona la actividad de control, lo cual no muestra avance en esta actividad de control.  </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</si>
  <si>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Adicional, no se evidencia ningún soporte para esta actividad. </t>
  </si>
  <si>
    <t>La actividades de control tiene como propósito contrarestar el riesgo de afectación en la magnitudes programadas de las metas en cada vigencia, lo cual, a la vez afecta los recursos disponibles de infraestructura en el proyecto de inversión. Con base en lo anterior, la DMB, realizó las siguientes actividades:
1. revisión y ajuste al procedimiento  de estudios de previabiliad, incluyendo en el  proceso la necesidad de reunirse quincenalmente para hacer seguimiento.  
2, La DMB proyecta el instructivo definido con el nombre de "DESARROLLO DE LA COMUNICACIÓN, GESTIÓN Y COORDINACIÓN INTERINSTITUCIONAL EFECTIVA CON LAS PARTES INTERESADAS DEL SECTOR"</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</si>
  <si>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el Procedimiento 208-MB-Pr-02 Estudios de Previabilidad Versión: 6 - Vigente desde: 18 de noviembre 2019 lo cual no corresponde al soporte de la actividad de control la cual es la actualización del Procedimiento 208-MB-Pr-02 ESTUDIOS DE PREVIABILIDAD, en la versión 7 como tampoco al indicador “Procedimiento 208-MB-Pr-02 Estudios de Previabilidad actualizado y socializado”, esta actividad no refleja ningún avance y ya se encuentra vencida desde 31 de marzo 2020.</t>
  </si>
  <si>
    <t>Se cuenta con el Borrador  instructivo definido con el nombre de "DESARROLLO DE LA COMUNICACIÓN, GESTIÓN Y COORDINACIÓN INTERINSTITUCIONAL EFECTIVA CON LAS PARTES INTERESADAS DEL SECTOR"</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</si>
  <si>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un documento con nombre “DESARROLLO DE LA COMUNICACIÓN, GESTIÓN Y COORDINACIÓN INTERINSTITUCIONAL EFECTIVA CON LAS PARTES INTERESADAS DEL SECTOR” Código:208-SADM-G-01 Vigente desde: 25/06/2019 el cual no corresponde a un instructivo elaborado de conformidad a la documentación implementada en la CVP, tampoco se encuentra registrado en el Listado maestro de documentos actual, razón por la cual no está implementado y no se evidencia la socialización del mismo, esta actividad no refleja ningún avance y ya se encuentra vencida desde 31 de marzo 2020.</t>
  </si>
  <si>
    <t>Con el fin de solicitar a la cabeza del sector SDHT la convocatoría a las instancias de coordinación para la definición de las priorizaciones de las intervenciones en espacio público a escala barrios, la DMB realizó las siguientes actividades: 
1. Comunicación por escrito dirigida a la SDHT (, con el fin de solicitar de que se analice la priorización de los tramos víales del Banco de Proyectos de la DMB que fueron los productos obtenidos de los convenio interadminsitrativo No. 237 y 303. Como respuesta a esta comunicación, la SDHT, respondió de manera
2. La DMB participa de la mesa de trabajo interinstitucional de Mejoramiento de Barrios, la cual está encabezada por la SDHT, realizada el 30 de junio del presente año, la cual tenía como objetivo  priorizar los territorios que serán objeto de intervención en la presente administración en el marco del Plan de Desarrollo "UN NUEVO CONTRATO SOCIAL Y AMBIENTAL PARA LA BOGOTÁ DEL SIGLO XXI"</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</si>
  <si>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una comunicación formal realizada a la Subdirección de barrios de la Secretaría Distrital del Hábitat, la cual tiene como asunto Solicitud de priorización de la zona de intervención para continuar con la planeación de los recursos de inversión de infraestructura disponibles en 2020, sin embargo no se refleja a convocatoria a las instancias de coordinación que permitan gestionar las necesidades de definición de mecanismos de actuación para lograr la priorización de las intervenciones en espacio público a escala barrial. También anexan un “ACTA DE REUNIÓN SUBDIRECCIÓN DE BARRIOS SECRETARÍA DISTRITAL DEL HÁBITAT” con fecha de 30 de junio 2020 que de acuerdo al soporte y al indicador del riesgo no es necesaria. Esta actividad se encuentra vencida desde el 31 de Julio 2020. </t>
  </si>
  <si>
    <t>Las actividades de control tienen como propósito sencibilizar al equipo de trabajo de la DMB sobre las actividades enmarcadas dentro del proceso de Mejoramiento de Barrios y la responsabilidad de los contratistas que son asignados como apoyo a la supervisión de contratos de interventoría,  especialmente cuando se trata de sustentar modificaciones contractuales, a peteción de los contratistas.  
En cuanto a las actividades de control, la DMB ha avanzado con las siguientes actividades: 
1, Hasta el día 20 de agosto, la DMB  logra avanzar con la conformación de todo el equipo de trabajo por cada componente: Planeación, Administrativo, Financiero Jurídico, Técnico y SST-MA y Social. 
2, Se revisa los procedimientos de adquisición de bienes y servicios, manual de contratación y supervisión de contratos, procedimiento 208-SADM-Pr-26 INDUCCIÓN Y REINDUCCIÓN  V4</t>
  </si>
  <si>
    <t xml:space="preserve">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Se evidencia el borrador de la presentación denominada “SENSIBILIZACIÓN RIESGOS DE CORRUPCIÓN RESPONSABILIDAD DE LOS CONTRATISTAS DELEGADOS COMO APOYO A LA SUPERVISIÓN” la cual contiene la normatividad vigente, definiciones y un cuadro de definición de estados contractuales, al igual que no se ha efectuado la socialización por lo que no responde al indicador, ni a los soportes del control de riesgo (registros y/o actas de reunión). </t>
  </si>
  <si>
    <t>La información por parte del Proceso de Mejoramiento de Barrios fue entregada fuera de los tiempos estipulados de acuerdo al memorando 2020IE7387 del 26 de agosto de 2020 y no se tuvieron en cuenta los parámetros establecidos en la reunión del 27 de agosto 2020 en la cual se dieron las indicaciones para el diligenciamiento del PAAC y la entrega oportuna del mismo la cual era el jueves 03 de septiembre de 2020, la información se recibió el 4 de septiembre 2020 a las 18:14 horas.
No se evidencia ningún soporte para esta actividad la cual se encuentra vencida desde el 30 de marzo 2020.</t>
  </si>
  <si>
    <t>07. Urbanizaciones y Titulación</t>
  </si>
  <si>
    <r>
      <rPr>
        <sz val="9"/>
        <rFont val="Arial"/>
        <family val="2"/>
      </rPr>
      <t xml:space="preserve">Con la herramienta en MIcrosoft Access con còdigo V:B: se controla  la informaciòn para el chequear  el reparto y la  trazabilidad de los expedientes que se encuentran en los distintos frentes de trabajo de la DUT (Fonvivienda, Social, Tècnico y Jurìdico). Esta herramienta almacena los registros en tablas y contiene un Formulario de captura de traza y de consulta, para el periodo de mayo a agosto de 2020 mediante la definiciòn de la lìnea base , se efectuò el reparto para  743 chips( mayo 159, junio 353, julio 99 y agosto 132). El tiempo que dura el  expediente en cada frente de trabajo  puede visualizarse en la plataforma SIMA por demoras internas y externas. </t>
    </r>
    <r>
      <rPr>
        <sz val="9"/>
        <color rgb="FFFF0000"/>
        <rFont val="Arial"/>
        <family val="2"/>
      </rPr>
      <t xml:space="preserve">  </t>
    </r>
  </si>
  <si>
    <t>No se presentaron evidencias</t>
  </si>
  <si>
    <t xml:space="preserve">Se evidencia una carpeta denominada 1. Plataforma SIMA ubicada en la DUT, la cual se encuentra vacía y por lo tanto no es posible revisar estas evidencias. </t>
  </si>
  <si>
    <t>Debido a las demoras internas y externas se informa a la DUT el reporte de demora  del expediente en cada frente de trabajo. Para el periodo de mayo a agosto 2020  han sido titulados 7 predios, una vez revisados por cada uno de los componentes los criterios  para poder emitir la resoluciòn.y los tiempos contemplados en la lìnea base.</t>
  </si>
  <si>
    <t>Se evidencia un documento en excel el cual contiene las siguientes etiquetas FUSS, POA, Seguimiento a presupuesto, Territorialización y base de títulos; sin embargo, tanto el FUSS como el POA presentan seguimiento solamente en el mes de Julio 2020, se puede evidenciar el registro de 6 títulos, a pesar de esto no se observa la definición de criterios de oportunidad para las acciones del proceso, se sugiere definirlos para dar cumplimiento al indicador y al soporte de la actividad de control.</t>
  </si>
  <si>
    <r>
      <t xml:space="preserve">Durante el periìodo de mayo a agosto de 2020 se desarrollò 1  mesa de trabajo  con el equipo de Inventario de Bienes Inmuebles de DUT con al Oficina Asesora de Control Interno  efectuada  el 13 de mayo, la cual reposa en el Formato còdugo 208-PLA-Ft-54 en el serv.CV-11/AMVELEZ/calidad2020/mayo2020.  Adicionalmente se cerraron los hallazgos 3.1.4.5 y 3.1.4.6 que no requerian reunòn del equipoo DUT, de acuerdo a las acciones propuestas en el Plan de Mejoramiento, la cual reposan en la carpeta de calidad serv.CV-11/AMVELEZ/calidad2020 </t>
    </r>
    <r>
      <rPr>
        <b/>
        <sz val="9"/>
        <rFont val="Arial"/>
        <family val="2"/>
      </rPr>
      <t>Avance 50%</t>
    </r>
  </si>
  <si>
    <t xml:space="preserve">Se evidencia un acta de reunión con fecha del 29 de mayo 2020, en la cual el asunto es mesa de trabajo para la conciliación entre Dirección de Reasentamientos y la Dirección de Urbanizaciones y Titulación de los predios contenidos en la base de inventario de inmuebles 208-GA-Ft-37 la cual no genero compromisos adicionales. 
Se evidencia otra acta de reunión con fecha del 06 de junio 2020, en la cual el asunto es mesa de trabajo para la conciliación entre Dirección de Reasentamientos y la Dirección de Urbanizaciones y Titulación de los predios contenidos en la base de inventario de inmuebles 208-GA-Ft-37 y no se generaron compromisos adicionales.
En dichas actas de reunión, se evidencia el seguimiento a los compromisos correspondientes al hallazgo 3.1.4.4. establecidos en el plan de Mejoramiento de Contraloría de Bogotá D.C.  a cargo de la DUT, sin embargo para los demás hallazgos 3.1.4.3 – 3.1.4.5 – 3.1.4.6 – 3.3.4.2 y 3.3.6.2 no se reflejan actas de reunión en las cuales se observe el seguimiento a estas acciones, asi mismo adjuntan un archivo de excel denominado “Plan de Mejoramiento de  24-08-2020” en el cual registran el avance de cada acción, sin embargo, teniendo en cuenta que la actividad de control del riesgo es “Desarrollo de mesas de trabajo bimestral con el equipo para hacer seguimiento a los compromisos establecidos en el Plan de Mejoramiento de  Contraloría de Bogotá D.C.  a cargo de la DUT” y dado que el soporte y el indicador del riesgo establecen “Acta de desarrollo de seis mesas de trabajo”, en las evidencias solo se observan 2 actas de reunión de las 6. 
Fórmula: 2/6=33.33%
</t>
  </si>
  <si>
    <t>Con la herramienta bajo la plataforma SIMA que integra y controla los tiempos del expediente en cada frente de trabajo mediante los reportes diarios de alertas de tiempo se determinò en el periòdo de mayo a agosto 2020   quedaron pendientes de titular predios  por las siguientes causas: : 1   seguimiento al Decreto de condiciones de urgencia, oferta, avalùo, expropiaciòn y/o enajenaciòn voluntaria registrada, 66 creaciòbn de expedientes para transferir el dominio a favor de los ocupantes , 63 caracterizaciòn social del hogar en el sistema SIMA, 12 elaboraciòn viablilidades tècnicas, 278 publicar en prensa datos del predio a ceder, 249 elaborar resoluciòn de transferencia de dominio y/o cesiòn a titulo gratuito, 6 notificar resoluciòn y 6 para registrar la resoluciòn ante la ORIP por  Estas demoras atienden a situaciones normales del proceso de titulaciòn, como consecuciòn de la informaciòn y efectuar procesos demorados en cada uno de los componentes, la cual se puede evidenciar en el FUSS mes de julio de 2020</t>
  </si>
  <si>
    <t xml:space="preserve">Se evidencia un documento en excel el cual contiene las siguientes etiquetas FUSS, POA, Seguimiento a presupuesto, Territorialización y base de títulos; tanto el FUSS como EL POA presentan seguimiento solamente en el mes de Julio 2020, dado que el soporte para la actividad de control del riesgo menciona Alertas que se reportan en la plataforma SIMA y el indicador Numero de alarmas por demoras analizadas, las cuales no se reflejan dentro de las evidencias recibidas por lo tanto no fue posible ver avance en esta actividad. </t>
  </si>
  <si>
    <t>08. Servicio al Ciudadano</t>
  </si>
  <si>
    <t>Se actualizó el procedimiento  208-SC-Pr-06 Gestión del servicio al ciudadano V13, en donde se incluyó una actividad de solicitar a las dependencias o áreas de la CVP, el suministro de información actualizada de los tramites y servicios que han sido modificados y de información que sea relevante de cara a la ciudadanía.</t>
  </si>
  <si>
    <t>Se evidencia el procedimiento 208-SC-Pr-06 GESTIÓN DEL SERVICIO AL CIUDADANO Versión: 13 Vigente desde el 25 de junio 2020 el cual fue actualizado; sin embargo, al corroborarlo en el Listado maestro de documentos el nombre del procedimiento no coincide ya que se encuentra como PROCEDIMIENTO DE SERVICIO AL CIUDADANO y no con el nombre oficial del documento, se corrobora en la página web de la entidad y se encuentra debidamente cargado en la versión 13Se recomienda revisar el tema del listado maestros de documentos con la Oficina Asesora de Planeación.</t>
  </si>
  <si>
    <t>Estrategia de lenguaje claro e incluyente implementada</t>
  </si>
  <si>
    <t>Continuando con el desarrollo de la estrategia de Lenguaje Claro, con el propósito de ofrecer a los ciudadanos, información en lenguaje sencillo y comprensible, se impartió la segunda jornada de sensibilización el 24-07-2020 al personal de Servicio al Ciudadano. En dicha jornada se explicó la Metodología para la Traducción de Documentos a Lenguaje Claro, diseñada por la Veeduría Distrital.   
De igual forma, entre el día 31 de julio y el 1 de agosto de 2020, se realizó el el primer taller de lenguaje claro, que de igual forma, hace parte de la estrategia. En dicho taller, se puso en práctica la Metodología de Traducción de Documentos a Lenguaje Claro, escogiendo un documento de alto impacto de cara a la ciudadanía y realizando la aplicación de los pasos pertinentes.</t>
  </si>
  <si>
    <t xml:space="preserve">Se evidencia un documento denominado “INFORME DE EVALUACIÓN DEL PRIMER TALLER DE LENGUAJE CLARO IMPARTIDO AL PERSONAL DE ATENCIÓN DE SERVICIO AL CIUDADANO” en el cual se observan los resultados sobre la aplicación de la metodología de traducción de documentos a lenguaje claro de la veeduría distrital.
Se evidencia un acta de reunión con fecha del 24 de julio 2020 en la cual el asunto es la sensibilización de lenguaje claro, en la cual participan 6 colaboradores de la dependencia de servicio al ciudadano. 
Se evidencia un registro de reunión con fecha del 29 de abril 2020 en la cual objetivo era Establecer la estrategia de Lenguaje Claro de sensibilización del personal del proceso de Servicio al Ciudadano, con el propósito de ofrecer a los ciudadanos, información en lenguaje sencillo y comprensible. Sensibilizar al personal del proceso de Servicio al Ciudadano sobre generalidades de Lenguaje Claro y temas de la guía de trámites y servicios, se refleja la participación de 2 colaboradores de la dependencia de servicio al ciudadano. 
Se llevan a la fecha del 31 de agosto 2020 - 2 reuniones ejecutadas y 1 taller con estas actividades se soporta el 50% de avance en esta actividad, quiere decir que con corte a 31 de diciembre 2020 se realizarán al menos 2 reuniones más y un taller más para un total 4 reuniones y 2 talleres al finalizar el año. 
</t>
  </si>
  <si>
    <t>El día 30/06/2020 se adoptó el instructivo 208-SC-ln-01 estrategia de divulgación de información sobre la gratuidad de trámites y servicios, con el objetivo de diseñar, elaborar e implementar un instructivo que contenga el paso a paso para el desarrollo una estrategia de divulgación sobre la gratuidad de los trámites y servicios que ofrece la CVP, tanto para los servidores públicos y la ciudadanía.</t>
  </si>
  <si>
    <t xml:space="preserve">Se evidencia el documento 208-SC-In-01 “ESTRATEGIA DE DIVULGACIÓN DE INFORMACIÓN SOBRE LA GRATUIDAD DE TRÁMITES Y SERVICIOS” Versión: 1, Vigente desde el 30 de junio 2020, el cual corresponde a lo establecido en el Listado maestro de documentos de la entidad y tiene como objetivo general “Diseñar, elaborar e implementar un instructivo que contenga el paso a paso para el desarrollo una estrategia de divulgación sobre la gratuidad de los trámites y servicios que ofrece la CVP, tanto para los servidores públicos y la ciudadanía”. </t>
  </si>
  <si>
    <t xml:space="preserve">Se evidencia el documento 208-SC-In-01 “ESTRATEGIA DE DIVULGACIÓN DE INFORMACIÓN SOBRE LA GRATUIDAD DE TRÁMITES Y SERVICIOS” versión: 1, vigente desde el 30 de junio 2020, el cual corresponde a lo establecido en el Listado maestro de documentos de la entidad y tiene como objetivo general “Diseñar, elaborar e implementar un instructivo que contenga el paso a paso para el desarrollo una estrategia de divulgación sobre la gratuidad de los trámites y servicios que ofrece la CVP, tanto para los servidores públicos y la ciudadanía”. </t>
  </si>
  <si>
    <t>09.Gestión_Administrativa</t>
  </si>
  <si>
    <t>En cumplimiento de esta actividad se creó el Manual de uso, cuidado e información de bienes, el cual se encuentra disponible desde el día 05-08-2020 en la carpeta de calidad.
Ruta Manual: 
\\10.216.160.201\calidad\9. PROCESO GESTIÓN ADMINISTRATIVA\MANUALES\208-SADM-Mn-10 MANUAL DE USO CUIDADO E INFORMACION DE BIENES
- De igual manera se encuentra publicado en la página web de la entidad desde el día 11-08-2020.
Ruta Página CVP / Transparencia / 6. Planeación / 6.1 Políticas lineamientos y manuales / manuales  
Url: https://www.cajaviviendapopular.gov.co/?q=Transparencia/politicas-lineamientos-y-manuales
- A través de correo electrónico institucional con el apoyo de la Oficina Asesora de Comunicaciones, el día 21-08-2020 la Subdirección Administrativa ha socializado a todos los servidores públicos de la Entidad, la creación del Manual de uso, cuidado e información de bienes con el fin de garantizar el control, seguimiento y adecuado uso por parte de los funcionarios y contratistas que tienen a su cargo bienes en cada una de las dependencias de la Caja de la Vivienda Popular.</t>
  </si>
  <si>
    <t xml:space="preserve">Se evidencia el documento 208-SADM-Mn-10 “MANUAL DE USO, CUIDADO E INFORMACION DE LOS BIENES MUEBLES” versión: 1, vigente desde el 05 de agosto 2020, el cual corresponde a lo establecido en el Listado maestro de documentos de la entidad, el cual tiene como propósito establecer un instrumento administrativo que permita brindar herramientas para garantizar el control, seguimiento y adecuado uso por parte de los funcionarios y contratistas que tienen bienes a su cargo en cada una de las dependencias de la Caja de la Vivienda Popular. </t>
  </si>
  <si>
    <t>Debido a las medidas de aislamiento preventivo obligatorio decretadas por el gobierno, se ha visto afectado el desarrollo de las inspecciones aleatorias en cada una de las dependencias de la entidad, esta actividad solo es posible adelantarse de manera presencial.
Sin embargo, de acuerdo a la información suministrada por las distintas dependencias de la entidad, se realiza actualización de los inventarios individuales y los recursos asignados a los funcionarios y/o contratistas de la Caja de la Vivienda Popular.
-Se realiza actualización de inventario individual de la Funcionaria Alexandra Alvarez de la Oficina Asesora de Control Interno, según lo indicado mediante correo electrónico del día 01 de Julio en razón de su retiro de la entidad.
-Se realiza actualización de inventario individual del Funcionario Daniel Carreño de la subdirección Financiera, según lo indicado mediante correo electrónico del día 15 de Julio.
-Mediante memorando 2020IE6841 asunto Equipos All in one en alquiler de fecha 22-07-2020, la Oficina TIC de la Caja de la Vivienda Popular informa a la subdirección administrativa los equipos en alquiler que han sido asignados a las distintas dependencias que han requerido de computadores para suplir las necesidades de computo que demandan los sistemas de información.
Con base en la información indicada en el formato de entrega por parte de la oficina TIC se realizan las actividades propias de registro y actualización de los inventarios individuales de los funcionarios relacionados de las siguientes dependencias (Dirección General / Subdirección Financiera / Oficina TIC / Dirección Gestión Corporativa / Dirección Jurídica / Oficina Asesora de Control Interno)
-Se realiza actualización de inventario individual de funcionarios y/o contratistas de la Subdirección Administrativa, en razón de reubicación de funcionarios en la dependencia, traslado de elementos entre funcionarios, ingreso y retiro de funcionarios en la dependencia. 
En el ERP SI CAPITAL Modulo SAI se realizan los correspondientes traslados “FUNCIONARIO-BODEGA”, “BODEGA-FUNCIONARIO”, “ENTRE FUNCIONARIOS” en efecto de actualizar los inventarios individuales de estos funcionarios y/o contratistas, en efecto de  realizar la modificación física del bien y responsables del uso o custodia de los mismos.</t>
  </si>
  <si>
    <t xml:space="preserve">Se evidencia un documento denominado Avance de revisiones inventarios individuales, en el que se observa la actualización de inventario individual de 2 funcionarios a los cuales se les envía correo electrónico - Solicitud de Inventario Alexandra Álvarez  el día 01 de Julio 2020 en razón de su retiro de la entidad  y Portátil HP Placa 4014 asignado a Raúl Daniel Carreño el día 15 de Julio 2020. 
Luego en el mismo documento relacionan que enviaron memorando 2020IE6841 con fecha del 22 de julio 202 a 6 funcionarios a los cuales se les realiza la actualización de los equipos  de cómputo asignados,  finalmente menciona que realiza la actualización de inventario individual de funcionarios y/o contratistas de la Subdirección Administrativa en razón de reubicación de funcionarios en la dependencia, traslado de elementos entre funcionarios, ingreso y retiro de funcionarios en la dependencia en donde se relacionan 5 funcionarios. 
La información anteriormente descrita es muy valiosa, sin embargo, el soporte y el indicador correspondientes a esta actividad de control del riesgo mencionan que se deben hacer actas de inspecciones aleatorias y una lista de chequeo, lo cual no se refleja en los soportes recibidos.
La importancia del acta de reunión es porque efectivamente queda la constancia de que esta actividad se realizó con el funcionario y/o contratista y la lista de chequeo es importante porque es la relación de los elementos que efectivamente fueron inspeccionados, de acuerdo a lo anterior el documento adjunto no responde a lo requerido. 
</t>
  </si>
  <si>
    <t>Se realizó jornada de sensibilización virtual  con los funcionarios del Proceso de  Contratación el día 10 de julio de 2020, con el objetivo de identificar el riesgo asociado a la actividad de control en el  procedimiento adquisición de bienes y servicios, Después de realizada la evaluación y tomar la muestra de los resultados obtenidos se obtuvo una calificación de 95% de comprensión.</t>
  </si>
  <si>
    <t xml:space="preserve">Se evidencia la invitación a la Jornada de sensibilización virtual normas y/o procedimientos adquisición de bienes y servicios la cual se llevaría a cabo el 10 de julio de 2020 y se refleja la evaluación de dicha jornada.
Se observa la invitación a la Jornada de sensibilización virtual vinculación funcionarios programada para el 07 de julio 2020 y la invitación a la Sesión Virtual Comisión de Personal programada para 28 de agosto 2020. 
Al realizarse 3 sensibilizaciones en total, solo se evidencia la evaluación de la jornada del 10 de julio 2020, en ese orden de ideas para que la actividad se pueda completar al 100%, se deberán evaluar las otras 2 jornadas realizadas, debido a que el soporte de la actividad de control es evaluaciones de jornadas de sensibilización y el indicador es evaluación de jornadas de sensibilización desarrolladas.
Fórmula: 1/3= 33.33%
</t>
  </si>
  <si>
    <t>Durante la vigencia 2020, se desarrollo y se implemento un sistema de alertas tempranas donde contempla el presupuesto de la vigencia, giros, Plan Anual Mensualizado de Caja (PAC), Reservas Presupuestales y pasivos exigibles. Este sistema de alertas contiene las programaciones y ejecuciones de manera mensual y semanal. 
A fecha de 31 de agosto se tiene una ejecución del 66%</t>
  </si>
  <si>
    <t xml:space="preserve">Se evidencian los informes correspondientes a los meses de enero, febrero, marzo, abril, mayo, junio, julio y agosto 2020 de Compromisos BMT, Giros BMT, Reservas BMT y pasivos BMT, a partir de junio, julio y agosto se refleja además Compromisos CSA y Giros CSA. 
Se evidencia un archivo denominado “Matriz de seguimiento presupuestal 1-08-2020 BMT”, en el cual se evidencian las etiquetas: Codificación, Base de datos, Seguimiento a Giros y Seguimiento a Reservas. 
Referente al seguimiento de giros del 01 al 31 de agosto 2020 es importante mencionar que en las tablas de ejecución de giros los porcentajes de ejecución tienen unos puntos verdes, amarillos y rojos, al final de la tabla se refleja una observación  la cual “Con corte a 31 de agosto todos los que tengan &gt;= del 58,33% se verán en verde, los que tengan 50% se verán en amarillo, es importante mencionar que estas alertas se pueden llegar a confundir con las flechas que también son de los mismos colores. 
Con respecto al Seguimiento a Reservas del 01 al 31 de agosto 2020, cabe resaltar que las celdas I28, K28, M28 y O28 presentan un error, es importante mencionar que estas alertas se pueden llegar a confundir con las flechas que también son de los mismos colores. 
Seguimiento a Pasivos 01 de enero al 31 de agosto 2020, en donde solo se refleja avance en Mejoramiento de barrios “Con corte a 31 de agosto todos los que tengan &gt;= del 66.67% se verán en verde, los que tengan 58.33% se verán en amarillo, es importante mencionar que estas alertas se pueden llegar a confundir con las flechas que también son de los mismos colores. 
Convenciones se refleja el Semáforos indicativos según lo estimado y las alertas. 
También se evidencian las alertas de acuerdo al documento Matriz de seguimiento presupuesta 1-08- 2020 CSA, en la cual se reflejan en la etiqueta convenciones las alertas correspondientes a los compromisos de la vigencia, giros de vigencia, reserva presupuestal, programación rezago PAC, recursos sin programar, informe probabilístico y el Informe de giros Vs PAC. 
Fórmula: 8/12=66.67%
</t>
  </si>
  <si>
    <t>Se evidencia un sistema de alertas, cumpliendo de acuerdo al indicador y al soporte de la actividad de control, sin embargo, la actividad de control menciona “Obtener la información de ejecución, avance y probabilidad presupuestal para una buena toma de decisiones”, sería pertinente incluir como soporte de esta actividad el cómo ha influenciado este sistema de alarmas para la buena toma de decisiones. 
Fórmula: 8/12=66.67%</t>
  </si>
  <si>
    <t xml:space="preserve">En el proceso de la revisión selectiva de los hechos economicos en el primer y segundo cuatrimestre de 2020 , se ha revisado de manera conciliatoria con una frecuencia trimestral la información contable y financiera con corte a 30 de marzo y a 30 de julio de 2020. De manera alterna se actualizo el Procedimiento 208-SFIN-Pr-10 RECONOCIMIENTO, MEDICIÓN POSTERIOR Y REVELACIÓN DE LOS HECHOS ECONÓMICOS donde se incluyo la politica de operacion No. 40. para facilitar la revision selectiva de los hechos economicos por medio de las conciliaciones interareas de manera mensual. 
A la fecha de 31 de agosto se cuenta con una ejecución del 100% </t>
  </si>
  <si>
    <t xml:space="preserve">Se evidencia el 208-SFIN-Pr-10 “PROCEDIMIENTO PARA EL RECONOCIMIENTO, MEDICIÓN POSTERIOR Y REVELACIÓN DE LOS HECHOS ECONÓMICOS” versión: 4, vigente desde el 05 de agosto 2020, el procedimiento se encuentra actualizado en el Listado maestro de documentos sin embargo lo registran solo como “RECONOCIMIENTO, MEDICIÓN POSTERIOR Y REVELACIÓN DE LOS HECHOS ECONÓMICOS”, el nombre del documento debe ser exacto en el listado maestro, se recomienda revisarlo con la Oficina Asesora de Planeación. También se evidencia el procedimiento actualizado en la página web de la Caja de Vivienda Popular. </t>
  </si>
  <si>
    <t>En el primer y segundo cuatrimestre de la vigencia 2020, se ha ido trabajando de manera conjunta con el equipo de Tesorería de la Entidad, en la actualización del instructivo 208-SFIN-In-03 PROT. SEGURIDAD TESORERIA DE LA CVP con fecha de actualizacion del 02 de julio de 2020 y se articula con el procedimiento 208 SFIN-Pr-11 OPERACIONES DE TESORERIA V4 en el numeral 2.4.14. 
Con corte a 31 de agosto de 2020 se cuenta con una ejecución del 100%</t>
  </si>
  <si>
    <t xml:space="preserve">Se evidencia el 208-SFIN-In-03 “PROTOCOLO DE SEGURIDAD DE LA TESORERIA DE LA C.V.P.” versión: 2, vigente desde: 02 de julio 2020, el cual se encuentra debidamente actualizado en el Listado maestro de documentos. </t>
  </si>
  <si>
    <t>Con corte al segundo cuatrimestre de 2020, en el marco de la normatividad vigente segun la Resolucion SDH 000313 de 2107 y las Circulares DDT 05 y 06 de 2018 y 2019 respectivamente, se inicio la creación del procedimiento de apertura y cierre de cuentas bancarias, la cual fue objeto de propuesta y presentacion inicial en el Comite Financiero del 30 de junio de 2020, la cual, en la  actualidad se encuentra en proceso de ajuste y validacion. Se espera que a finales del mes de septiembre este procedimiento quede aprobado y publicado en la carpeta de calidad del Proceso de Gestión Financiera. 
Por otra parte, 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Para el segundo cuatrimestre los rankings de los bancos no ha cambiado respecto al primer cuatrimestre con la novedad de que un solo banco ha cambiado las zonas de riesgo como Banco BBVA. Aunque para algunos bancos ha disminuido el puntaje, los limites y los cupos de concentracion de recursos han aumentado.  
Con corte a 31 de agosto de 2020 se cuenta con una ejecución del 66%</t>
  </si>
  <si>
    <t xml:space="preserve">Se evidencia el borrador del procedimiento “APERTURA Y CIERRE DE CUENTAS BANCARIAS”, el cual tiene como objetivo “Establecer los lineamientos para que las inversiones realizadas por la Caja de la Vivienda Popular de los excedentes de liquidez, se ejecuten en condiciones de legalidad, transparencia, solidez en condiciones de mercado, cumpliendo en su orden con los criterios de seguridad, solvencia, liquidez y rentabilidad”.
Fórmula: 0.5/1=50%
</t>
  </si>
  <si>
    <t>Se evidencian dos (2) reportes del ranking de entidades financieras emitidos por la Secretaria de Hacienda Distrital, uno correspondiente a diciembre 2019 y el otro de abril 2020.</t>
  </si>
  <si>
    <t>La ejecución del SIC plan de Conservación Documental se ha visto afectada por el aislamiento obligatorio toda vez que hay varias actividades que no pueden adelantarse de modo diferente a la presencial. Sin embargo, el porcentaje de avance alcance el 45,84%</t>
  </si>
  <si>
    <t>No se pudo evaluar por ausencia de evidencias</t>
  </si>
  <si>
    <t>No se reciben evidencias, argumentan que se encuentran de manera física.</t>
  </si>
  <si>
    <t>Realización de una jornada de capacitación virtual el día 27 de mayo de 2020. Después de realizada la evaluación de los resultados obtenidos se obtuvo una calificación de 95% de comprensión.</t>
  </si>
  <si>
    <t>Se expidió la Circular No. 14 de 2020 el 19 de junio Recordatorios Gestión Documental y recomendaciones manejo de inventarios documentales y expedientes.</t>
  </si>
  <si>
    <t xml:space="preserve">
Se evidencia la Circular No. 14 de 2020 el 19 de junio Recordatorios Gestión Documental y recomendaciones manejo de inventarios documentales y expedientes.
</t>
  </si>
  <si>
    <t>Se realizó  jornada de capacitación virtual el día 27 de mayo de 2020</t>
  </si>
  <si>
    <t xml:space="preserve">No se evidencia una jornada de sensibilización para el personal que labora en los archivos de gestión como tampoco se observan las evaluaciones de la sensibilización, por esta razón la actividad de control no refleja ningún avance.  </t>
  </si>
  <si>
    <t>Se programa mesa de trabajo con la Comisión de Personal de la entidad para el día 28 de agosto de 2020, de conformidad con sus funciones establecidas en  el literal h, del numeral 2 del artículo 16 de la Ley 909 de 2004 que establece: “Participar en la elaboración del plan anual de formación y capacitación y en el de estímulos y en su seguimiento”.
Se solicitó realizar modificación en la actividad de control, con el fin de  ampliar los meses para el cumplimiento</t>
  </si>
  <si>
    <t>Se evidencia la invitación para la Comisión de personal con fecha del 28 de agosto 2020, en la que se evidencia el siguiente orden del día: verificación del quorum, aprobación del orden del día, lectura y aprobación del acta anterior, revisión y deliberación sobre propuesta de reglamento interno comisión de personal, construcción participativa de los diagnósticos del plan de bienestar laboral y plan de capacitación, como parte del  anteproyecto de plan estratégico de talento humano 2021, varios.  Pese a esto no se refleja en las evidencias “Formulación del anteproyecto para el PETH” el cual es el soporte de la actividad de control, como tampoco se observa un plan de capacitación con actividad incluida de seguimiento el cual es el indicador de la actividad de control del riesgo, lo que se evidencia es un pantallazo de los acuerdos de gestión de la página web de la entidad. 
Realmente son 4 actividades las que deben realizar y solo se evidencia 1, queda pendiente realizar una mesa de trabajo con líderes de los procesos, la formulación del anteproyecto para el PETH y un plan de capacitación con actividad incluida de seguimiento
Fórmula: 1/4= 25%</t>
  </si>
  <si>
    <t>Se realizó jornada de sensibilización virtual con los funcionarios del Proceso de Talento Humano el día 7 de julio de 2020, con el objetivo de identificar el riesgo asociado a la actividad de control en el proceso de vinculación y desvinculación de servidores públicos. Después de realizada la evaluación y tomar la muestra de los resultados obtenidos se obtuvo una calificación de 95% de comprensión.</t>
  </si>
  <si>
    <t>Se evidencia la jornada de sensibilización a los funcionarios del proceso de talento humano y las evaluaciones de  los resultados de aprendizaje.</t>
  </si>
  <si>
    <r>
      <t xml:space="preserve">Se aplazo la socialización programada para el mes abril a los referentes de contratación sobre la documentación relacionada en el formato 208-DGC-FT-84 Acta radicación documentos pago a proveedores - persona jurídica, por motivos de la actual situación de emergencia de salud pública generada por el virus COVID-19 a nivel nacional.
</t>
    </r>
    <r>
      <rPr>
        <b/>
        <sz val="9"/>
        <rFont val="Arial"/>
        <family val="2"/>
      </rPr>
      <t>Con corte al primer cuatrimestre se tiene una ejecución del 0%</t>
    </r>
  </si>
  <si>
    <t>Se realizo socialización del formato 208-DGC-Ft-84 ACTA DE RADICACIÓN DOCUMENTOS PAGO A PROVEEDORES-PERSONA JURÍDICA, a través de correo electrónico a los referentes de archivo y contratación de la Entidad, adjuntando presentación el día 31 de agosto.</t>
  </si>
  <si>
    <t>Se evidencia la presentación de la socialización del ACTA DE RADICACIÓN DOCUMENTOS PAGO A PROVEEDORES - PERSONA JURÍDICA - Código: 208-DGC-Ft-84 y un correo electrónico en el cual comparten la presentación con los referentes de contratación en la fecha de 31 de agosto 2020.  
Sin embargo, no se evidencia invitación de la socialización ni el pantallazo de los asistentes a dicha socialización, teniendo en cuenta que el indicador de la actividad corresponde a una socialización efectuada y el soporte a una lista de asistencia, se determina que la actividad no se ha cumplido.
Fórmula: 0.5/1=50%</t>
  </si>
  <si>
    <r>
      <t xml:space="preserve">Se realizo el día 14 de Enero de 2020, socialización con los referentes contractuales de las diferentes áreas de la Entidad que desarrollan procesos de contratación, la actualización y cambio de nombre de los formatos de Documento Complementario de Proyecto de pliego y Documento Complementario de pliego de condiciones, de conformidad con lo indicado por los diferentes capacitadores de Colombia Compra Eficiente y las guías de Creación de los Diferentes procesos de selección, los cuales fueron actualizados en el mes de diciembre de 2019. 
</t>
    </r>
    <r>
      <rPr>
        <b/>
        <sz val="9"/>
        <rFont val="Arial"/>
        <family val="2"/>
      </rPr>
      <t>Con corte al primer cuatrimestre se tiene una ejecución del 100%</t>
    </r>
  </si>
  <si>
    <t xml:space="preserve">
La actividad de control se encuentra cumplida.</t>
  </si>
  <si>
    <t xml:space="preserve">Esta actividad se había evaluado en el seguimiento de enero a abril 2020. </t>
  </si>
  <si>
    <r>
      <t xml:space="preserve">Se realizo el día 17 de Enero de 2020, socialización con los referentes contractuales de cada una de las áreas de la entidad, el cambio de los formatos de solicitud de ausencia de personal, la certificación de ausencia de personal, adopción del formato de justificación de objeto iguales y de autorización de objetos iguales, inclusión del formato de bienes y rentas y conflicto de intereses los cuales deben ser adjuntados en el mismo orden en que se incluye el formato de bienes y rentas del SIDEAP. 
</t>
    </r>
    <r>
      <rPr>
        <b/>
        <sz val="9"/>
        <rFont val="Arial"/>
        <family val="2"/>
      </rPr>
      <t>Con corte al primer cuatrimestre se tiene una ejecución del 100%</t>
    </r>
  </si>
  <si>
    <r>
      <t xml:space="preserve">Durante el cuatrimestral de la vigencia, se realizarón las siguientes actividades:
1. Mantenimiento preventivo de los telefonos bajo el CTO 734-2019
2. Mantenimiento preventivo de los equipos de computo propios marca DELL bajo el CTO 433-2018
3. Mantenimiento preventivo de los equipos de portatiles propios de la CVP bajo CTO 474-2018
4. Se adjunta los casos reportados en el mes de febrero 2020 entre el 1 al 25 del mes en mencion
5. Se adjunta el correo donde se relaciona los incidentes y solicitudes asignados al equipo de sistemas de informacion
Para el mes de marzo, se encontraba en ejecución el mantenimiento preventivo de los equipos de alquiler bajo el contrato: 5562019 por la empresa necsoft, pero fueron suspendidos por la alerta sanitaria.
Los contratos se encuentran publicados en la carpeta de contratacion.
</t>
    </r>
    <r>
      <rPr>
        <b/>
        <sz val="9"/>
        <rFont val="Arial"/>
        <family val="2"/>
      </rPr>
      <t>Con corte al primer cuatrimestre se tiene una ejecución del 33%</t>
    </r>
  </si>
  <si>
    <t>Durante los meses de mayo, junio,julio y agosto de la vigencia, se realizarón las siguientes actividades:
Para el periodo comprendido entre Mayo y Agosto de 2020, se realizaron los siguientes mantenimientos:
* Mantenimiento preventivo a las UPS Cto 479-2020, ejecución del mantenimiento 11 de junio y el día 22 de agosto.
* Mantenimiento preventivo a los computadores de alquiler Cto 556-2019
De acuerdo a la obligación específica del contratista "16. Realizar una visita cada tres (3) meses para mantenimiento preventivo de los equipos." se adelantó el mantenimiento preventivo para los computadores, impresoras y escanner que hacen parte de los equipos en alquiler.
* Mantenimiento preventivo a los computadores de propiedad de la entidad. Cto 443-2018, se adelanto el mantenimiento a partir del 6 de julio hasta el 30 julio.
Los contratos se encuentran publicados en la carpeta de contratacion.
2. En el mes de febrero se actualizó y publicó en la carpeta de calidad el documento de soporte técnico, sin embargo debido al despliegue de la herramienta GLPI en el mes de agosto se inició con el ajuste del procedimiento  "SOLICITUD Y SERVICIO DE SOPORTE TÉCNICO" acorde a la operación de la nueva herramienta de gestión de tickets, este borrador será publicado en la carpeta de calidad entre el mes de septiembre y octubre.</t>
  </si>
  <si>
    <t xml:space="preserve">Se evidencian pantallazos de piezas gráficas ejecución de mantenimiento de equipos de cómputo, ejecución de mantenimiento VPN, en las cuales se indica que se van a realizar actividades de mantenimiento, sin embargo el soporte menciona contratos de mantenimiento y el indicador requiere contratos de mantenimiento ejecutados, estos soportes no se reflejan en las evidencias, se solicita al enlace el jueves 10 de septiembre el envío de los documentos de la ruta de calidad y lo que vuelven a enviar corresponde a los mismos archivos del primer correo recibido. </t>
  </si>
  <si>
    <t xml:space="preserve">Se evidencia que en el Mapa de riesgos recibido el 01 de septiembre 2020 y el del 10 de septiembre 2020, se refleja oculta la fila 87, Correspondiente al riesgo inoportunidad en las herramientas y/o elementos tecnológicos y la actividad de control Realizar un procedimiento de gestión de incidentes tecnológicos y requerimientos de soporte, por lo anterior no es posible registrar avance y esta actividad se encuentra vencida desde el 31 de mayo 2020. 
</t>
  </si>
  <si>
    <t>Se socializará al equipo de la Oficina TIC el proceso para la revisión del marco normativo en los documentos del proceso TIC que sean generados y/o actualizados por parte de los responsables de los servicios de TI.</t>
  </si>
  <si>
    <t>Esta acción fue realizada el día 27 de febrero del 2020 al equipo de la Oficina TIC donde se socializó el normograma al equipo de la oficina TIC, para que fuera tenido en cuenta al momento de crear y/o actualizar documentos del proceso.
Adicionalmente el Normograma de la Oficina TIC se encuentra actualizado y publicado en la carpeta de calidad con fecha 26/06/2020.</t>
  </si>
  <si>
    <t xml:space="preserve">Se evidencia acta de reunión de fecha 27 de enero 2020, en la cual el asunto es socialización sobre el proceso de revisión del marco normativo TIC, lo cual responde al soporte - acta de socialización y al indicador - socialización realizada. </t>
  </si>
  <si>
    <t xml:space="preserve">Se evidencia acta de reunión de fecha 27 de enero 2020, en la cual el asunto es socialización sobre el proceso de revisión del marco normativo TIC, lo cual responde al soporte - acta de socialización y al indicador - socialización realizada, sin embargo, en el Mapa de riesgos recibido el 01 de septiembre 2020 y el del 10 de septiembre 2020, se refleja oculta la fila 89. </t>
  </si>
  <si>
    <t>Las piezas informativas de lo anterior se encuentran en el correo de comunicaciones.
2. Durante los meses de mayo, junio, julio y agosto se implementarion los controles de seguridad de la siguiebnte manera:
* Aplicabilidad del Checklist_hardening_servidores, con requerimientos de seguridad.
* Se implementó el certificado SSL para el portal web de la entidad dado que el mismo se encontraba vencido.
* Se implementó el servicio de VPN para la contingencia de trabajo en casa por la emergencia ante el COVID19 en el firewall de red 
3. A través del memorando: 2020IE6164 Se solicito al área de Gestión Corporativa y CID la inclusión de obligaciones de confidencialidad de la información en la min uta de los contratos de la Caja de Vivienda Popular.</t>
  </si>
  <si>
    <t>Se evidencian 4 correos electrónicos los cuales fueron remitidos a comunicaciones solicitando que fueran enviados a los usuarios de la entidad: el 28 de agosto 2020 Alerta Phishing, Alerta suplantación Min Salud, el 11 de agosto 2020 Alerta de seguridad al interior de la CVP, el 14 de agosto Alerta de suplantación de SIGEP – robo de datos personales, también se evidencian dos listas de chequeo Checklist hardening Windows y Checklist hardening Linux; a pesar de esto la actividad de control está enfocada a “realizar estrategias de sensibilización trimestralmente que apoyen el conocimiento de los funcionarios y/o contratistas de la entidad con respecto al cuidado y buen manejo de la información, el indicador “Sensibilizaciones Efectuadas” y el soporte a “Piezas Informativas – Presentaciones - Listado de Asistencia” de lo cual solo se evidencian las piezas informativas.
Fórmula: 1/3= 33.33%</t>
  </si>
  <si>
    <t xml:space="preserve">Se evidencia que en el Mapa de riesgos recibido el 01 de septiembre 2020 y el del 10 de septiembre 2020, se refleja oculta la fila 91, Correspondiente al riesgo “Salida no controlada de información y/o mal manejo de la misma a interés propios o de terceros” y la actividad de control “Implementar como mínimo tres (3) controles de seguridad en la infraestructura tecnológica que permitan la aplicabilidad de la política de seguridad de la información en la entidad”, por lo anterior no es posible registrar avance de esta actividad.
</t>
  </si>
  <si>
    <t>Se evidencia que en el Mapa de riesgos recibido el 01 de septiembre 2020 y el del 10 de septiembre 2020, se refleja oculta la fila 92, Correspondiente al riesgo Solicitar a la Dirección de Gestión Corporativa y CID la inclusión de una obligación de confidencialidad de la información en la minuta de todos los contratos y la actividad de control Solicitar a la Dirección de Gestión Corporativa y CID la inclusión de una obligación de confidencialidad de la información en la minuta de todos los contratos, por lo anterior no es posible registrar avance y esta actividad se encuentra vencida desde el 30 de abril 2020.</t>
  </si>
  <si>
    <r>
      <t xml:space="preserve">Durante el presente periodo no se realizo la socialización a  los profesionales sobre la violación de la reserva legal, por motivos de la actual situación de emergencia de salud pública generada por el virus COVID-19 a nivel nacional.
</t>
    </r>
    <r>
      <rPr>
        <b/>
        <sz val="9"/>
        <rFont val="Arial"/>
        <family val="2"/>
      </rPr>
      <t>Con corte al primer cuatrimestre se tiene una ejecución del 0%</t>
    </r>
  </si>
  <si>
    <t>Se realizo la socialización a los profesionales del área sobre  la violación de la reserva  legal de los expedientes disciplinarios de conformidad  con lo establecido en el articulo 95 del CDU, el día 19 de agosto de 2020,</t>
  </si>
  <si>
    <t xml:space="preserve">Se evidencia un acta de reunión con fecha el 19 de agosto 2020, en la cual el tema es ejecución de acciones establecidas en la matriz de riesgo y de acuerdo al orden del día el segundo punto es la socialización a los profesionales sobre la violación de la reserva legal, lo cual corresponde al soporte “una socialización efectuada” y al indicador “Lista de asistencia”, los asistentes firman el acta lo cual esa totalmente valido. </t>
  </si>
  <si>
    <t>El día 22/05/2020 se actualizó el procedimiento 208-CID-Pr-01 Control Interno disciplinario Versión no. 5.0, en el cual se incluyó la actividad:  verificar el número de procesos disciplinarios en curso y estado actual en el cual se encuentran.</t>
  </si>
  <si>
    <t xml:space="preserve">Se evidencia 208-CID-Pr-01 CONTROL INTERNO DISCIPLINARIO versión: 5, vigente desde: 22 de mayo 2020, lo cual responde a la actividad de control y tanto al soporte como al indicador del riesgo “Un procedimiento actualizado”. </t>
  </si>
  <si>
    <t>Durante los primeros 45 días del año, el área se dedica a realizar informes de evaluación de la vigencia anterior. La información entregada por las áreas fue en general útil, comprensible y no fue necesario hacer reprocesos. Frente a la información para el informe de austeridad, se efectuó una reunión iniciando el mes de marzo, ya que se ha detectado como causa común en la entrega inadecuada de la información, el que las áreas responsables de entregar ésta no trabajan articuladamente. Por lo demás no fue necesario efectuar el análisis previsto en la actividad de control.</t>
  </si>
  <si>
    <t>Se realizó reunión de planificación el día 27/08/2020, donde se acordó citar a cada auditor de Control Interno en una reunión personalizada, con el fin de que se informen y consoliden las dificultades en la entrega de la información (calidad, completitud y oportunidad) que se han venido presentado con las areas a lo largo del año.</t>
  </si>
  <si>
    <t xml:space="preserve">No se evidencian soportes para esta actividad de control. </t>
  </si>
  <si>
    <t>Al 31 de agosto 2020 no se han realizado sensibilizaciones. Se realizó reunión de planificación el día 27/08/2020, donde se acordó que las sesibilizaciones se realizarán en el mes de octubre sean éstas presenciales o virtuales.</t>
  </si>
  <si>
    <t xml:space="preserve">% Avance de acuerdo a lo recibido por los procesos </t>
  </si>
  <si>
    <t>% Avance de acuerdo a lo evaluado por Control Interno</t>
  </si>
  <si>
    <t>Para el 2do seguimiento</t>
  </si>
  <si>
    <t>Verde por encima del 67%</t>
  </si>
  <si>
    <t>Amarillo entre 51 y 66</t>
  </si>
  <si>
    <t>Rojo debajo 50</t>
  </si>
  <si>
    <t>Actividades con avance en el 2do seguimiento 2020</t>
  </si>
  <si>
    <t>Riesgos de Proceso</t>
  </si>
  <si>
    <t>Riesgos de Corrupción</t>
  </si>
  <si>
    <t>Cantidad</t>
  </si>
  <si>
    <t>Actividades de control</t>
  </si>
  <si>
    <t>TOTALES</t>
  </si>
  <si>
    <t>CONSOLIDADO</t>
  </si>
  <si>
    <t>ENTREGA 
INFO</t>
  </si>
  <si>
    <t>ENTREGA EVIDENCIAS</t>
  </si>
  <si>
    <t>SI</t>
  </si>
  <si>
    <t>NO</t>
  </si>
  <si>
    <r>
      <rPr>
        <b/>
        <sz val="10"/>
        <rFont val="Arial"/>
        <family val="2"/>
      </rPr>
      <t>Oficina Asesora de Planeación</t>
    </r>
    <r>
      <rPr>
        <sz val="10"/>
        <rFont val="Arial"/>
        <family val="2"/>
      </rPr>
      <t xml:space="preserve">
Durante el mes de enero 2020, se realizaron mesas de trabajo con los procesos de la Entidad, para revisar y consolidar las fichas del Riesgos de los Procesos de la Entidad (DOFA), fortaleciendo los controles para los Riesgos de cada Proceso.
</t>
    </r>
    <r>
      <rPr>
        <b/>
        <sz val="10"/>
        <rFont val="Arial"/>
        <family val="2"/>
      </rPr>
      <t xml:space="preserve">
Oficina de Control Interno</t>
    </r>
    <r>
      <rPr>
        <sz val="10"/>
        <rFont val="Arial"/>
        <family val="2"/>
      </rPr>
      <t xml:space="preserve">
Se realiza reunión con la OAP, con el fin de Actualizar el Contexto del Proceso (DOFA), se cuenta con registro de reunión Formulación Matriz Riesgos Control Interno (16 enero 2020).</t>
    </r>
  </si>
  <si>
    <r>
      <rPr>
        <b/>
        <sz val="10"/>
        <rFont val="Arial"/>
        <family val="2"/>
      </rPr>
      <t>Oficina Asesora de Planeación</t>
    </r>
    <r>
      <rPr>
        <sz val="10"/>
        <rFont val="Arial"/>
        <family val="2"/>
      </rPr>
      <t xml:space="preserve">
Durante el mes de enero 2020, se realizaron mesas de trabajo con las diferentes enlaces de Procesos de la Caja de la Vivienda Popular, con el fin de brindar apoyo para construir el Mapa de  Riesgos - Plan Anticorrupción y de Atención al Ciudadano para la vigencia 2020.
</t>
    </r>
    <r>
      <rPr>
        <b/>
        <sz val="10"/>
        <rFont val="Arial"/>
        <family val="2"/>
      </rPr>
      <t>Oficina de Control Interno</t>
    </r>
    <r>
      <rPr>
        <sz val="10"/>
        <rFont val="Arial"/>
        <family val="2"/>
      </rPr>
      <t xml:space="preserve">
Se realiza reunión con la OAP, para construir el Mapa de Riesgos - Plan Anticorrupción y de Atención al Ciudadano 2020. Se cuenta con registro de reunión Formulación Matriz Riesgos Control Interno (16 enero 2020).</t>
    </r>
  </si>
  <si>
    <r>
      <rPr>
        <b/>
        <sz val="10"/>
        <rFont val="Arial"/>
        <family val="2"/>
      </rPr>
      <t>Oficina Asesora de Planeación</t>
    </r>
    <r>
      <rPr>
        <sz val="10"/>
        <rFont val="Arial"/>
        <family val="2"/>
      </rPr>
      <t xml:space="preserve">
Una vez realizadas las Mesas de Trabajo con los procesos de la Entidad, se estructuró y consolidó el Mapa de Riesgos - PAAC, el cual fue socializado y publicado en la carpeta de Calidad, de igual forma se solicitó su publicación en la página web de la entidad, acorde a los plazos establecidos por la Normatividad Vigente. 
Ruta: 
https://www.cajaviviendapopular.gov.co/?q=matriz-de-riesgos-plan-anticorrupci%C3%B3n-y-atenci%C3%B3n-al-ciudadano
</t>
    </r>
    <r>
      <rPr>
        <b/>
        <sz val="10"/>
        <rFont val="Arial"/>
        <family val="2"/>
      </rPr>
      <t xml:space="preserve">Oficina de Control Interno </t>
    </r>
    <r>
      <rPr>
        <sz val="10"/>
        <rFont val="Arial"/>
        <family val="2"/>
      </rPr>
      <t xml:space="preserve">
El Mapa de Riesgos - Plan Anticorrupción y de Atención al Ciudadano 2020 se envió a la OAP mediante correo electrónico el día 24Ene2020 y también se encuentra publicado en la página web ruta: https://www.cajaviviendapopular.gov.co/?q=matriz-de-riesgos-plan-anticorrupci%C3%B3n-y-atenci%C3%B3n-al-ciudadano.
El PAAC del proceso evaluación de la gestión no ha tenido modificaciones durante el primer cuatrimestre de 2020.</t>
    </r>
  </si>
  <si>
    <t>2do. SEGUIMIENTO AGOSTO 31 - 2020</t>
  </si>
  <si>
    <t xml:space="preserve">Estado 
de la actividad </t>
  </si>
  <si>
    <t>Seguimiento 
corte 31Ago2020</t>
  </si>
  <si>
    <t>Para el presente periodo se realizaron los siguientes contratos relacionados con la prestación del servicio para mejorar la atención al ciudadano, los contratos efectuados son:  No.  501, 519, 539, 554, 555, 600 y 701.</t>
  </si>
  <si>
    <t>NO REQUIERE SEGUIMIENTO PARA ESTE CORTE</t>
  </si>
  <si>
    <t>EN CURSO</t>
  </si>
  <si>
    <t>N.A</t>
  </si>
  <si>
    <t>El conocimiento sobre los trámites y servicios que tiene la Entidad, son primordiales para una eficaz atención a los ciudadanos, por ello se realizaron 2 sensibilizaciones al personal del proceso servicio al Ciudadano sobre: Lenguaje claro y trámites y servicios, el 29 de abril de 2020 y el 5 de junio de 2020.</t>
  </si>
  <si>
    <t>Se cuenta con dos (2) actas de sensibilización al personal del proceso servicio al Ciudadano sobre: Lenguaje claro y trámites y servicios, el 29Abr2020 y el 05Jun2020.</t>
  </si>
  <si>
    <t>Se realizó una sensibilización el 5 de junio del 2020 al personal de Servicio al Ciudadano sobre el manual de servicio al ciudadano</t>
  </si>
  <si>
    <t>Se cuenta con una (1) sensibilización del día 05Jun2020 al personal de Servicio al Ciudadano sobre el Manual de Servicio al Ciudadano.</t>
  </si>
  <si>
    <t>Se cuenta con dos (2) procedimientos actualizados el día 25Jun2020 y publicados en la carpeta de calidad en la ruta: \\10.216.160.201\calidad\8. PROCESO SERVICIO AL CIUDADANO\PROCEDIMIENTO
- Procedimiento Gestión del servicio al Ciudadano, Código 208-SC-Pr-06, Versión  13, Vigente desde: 25-06-2020.
- Procedimiento Atención Peticiones, Quejas, Reclamos, Sugerencias y Denuncias por actos de corrupción, Código 208-SC-Pr-07, Versión 4, Vigente desde: 25-06-2020.</t>
  </si>
  <si>
    <t>De manera mensual se han realizado los "Informes de Asistencia por Canales de Atención, y se realizaron los informes correspondientes para diciembre 2019, enero 2020, febrero 2020 ,marzo 2020, abril 2020, mayo 2020, junio 2020 y julio2020 los cuales están publicados en la carpeta de calidad y en la página web de la entidad.
Carpeta de Calidad: \\10.216.160.201\calidad\8. PROCESO SERVICIO AL CIUDADANO\DOCUMENTOS DE REFERENCIA\SERVICIO AL CIUDADANO\2019\INFORME DE ASISTENCIA POR CANALES DE ATENCIÓN
WEB: https://www.cajaviviendapopular.gov.co/?q=Servicio-al-ciudadano/informes-de-asistencia--</t>
  </si>
  <si>
    <t>El uso de lenguaje sencillo e incluyente y la aplicación de los mecanismos para la atención de PQRSD, son primordiales para una eficaz atención a los ciudadanos, por ello se realizaron tres (3) sensibilizaciones al personal del proceso servicio al Ciudadano sobre: Lenguaje claro y trámites y servicios, el 29 de abril de 2020, 5 de junio de 2020 y el 24 de agosto de 2020</t>
  </si>
  <si>
    <t>Se evidencian tres (3) actas de reunión, donde se realiza la sensibilización al personal del proceso de Servicio al Ciudadano sobre lenguaje claro y temas de trámites y servicios, los días 29Abr2020, 05Jun2020 y 24Jul2020</t>
  </si>
  <si>
    <t>De manera mensual se han realizado los "Informes de gestión y oportunidad de las respuestas a las PQdiciembre 2019, enero 2020, febrero 2020 ,marzo 2020, abril 2020, mayo 2020, junio 2020 y julio2020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</si>
  <si>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Se evidencian ocho (8) Informes de gestión y oportunidad de las respuestas a las PQRSD, correspondientes a los meses de diciembre 2019, enero 2020, febrero 2020, marzo 2020, abril 2020, mayo 2020, junio 2020 y julio 2020, los cuales se encuentran publicados en la carpeta de calidad y en la página web de la entidad.
Carpeta de Calidad: \\10.216.160.201\calidad\8. PROCESO SERVICIO AL CIUDADANO\DOCUMENTOS DE REFERENCIA\SERVICIO AL CIUDADANO\2019\INFORME DE GESTIÓN Y OPORTUNIDAD A LAS PQRSD
Página web: https://www.cajaviviendapopular.gov.co/?q=Servicio-al-ciudadano/informes-de-gestiónyoportinidadalasPQRSD</t>
  </si>
  <si>
    <t>Se evidencian ocho (8) Informes de asistencia por canales de atención, correspondientes a los meses de diciembre 2019, enero 2020, febrero 2020, marzo 2020, abril 2020, mayo 2020, junio 2020 y julio 2020, los cuales se encuentran publicados en la carpeta de calidad y en la página web de la entidad.
Carpeta de Calidad: \\10.216.160.201\calidad\8. PROCESO SERVICIO AL CIUDADANO\DOCUMENTOS DE REFERENCIA\SERVICIO AL CIUDADANO\2019\INFORME DE ASISTENCIA POR CANALES DE ATENCIÓN
Página web: https://www.cajaviviendapopular.gov.co/?q=Servicio-al-ciudadano/informes-de-asistencia--</t>
  </si>
  <si>
    <t>Durante el segundo cuatrimestre de la vigencia se realizaron cuatro (4) seguimientos al avance de la ejecución del Plan Anual de Adquisiciones dentro del formato unico de seguimiento sectorial</t>
  </si>
  <si>
    <t>De manera mensual se han reportado los "Informes de Solicitudes de Acceso a la Información, y se realizaron los informes correspondientes a diciembre 2019, enero 2020, febrero 2020 ,marzo 2020, abril 2020, mayo 2020, junio 2020 y julio 2020 los cuales están publicados en la carpeta de calidad y en la página web de la entidad.
Carpeta de Calidad: \\10.216.160.201\calidad\8. PROCESO SERVICIO AL CIUDADANO\DOCUMENTOS DE REFERENCIA\SERVICIO AL CIUDADANO\2019\INFORME DE SOLICITUDES DE ACCESO A LA INFORMACIÓN
WEB: https://www.cajaviviendapopular.gov.co/?q=Servicio-al-ciudadano/informes-de-solicitudesdeaccesoala información</t>
  </si>
  <si>
    <t>De manera mensual se han realizado los "Informes de gestión y oportunidad de las respuestas a las PQRSD, y se realizaron los informes correspondientes para diciembre 2019, enero 2020, febrero 2020 ,marzo 2020, abril 2020, mayo 2020, junio 2020 y julio2020  los cuales están publicados en la carpeta de calidad y en la página web de la entidad.
Carpeta de Calidad: \\10.216.160.201\calidad\8. PROCESO SERVICIO AL CIUDADANO\DOCUMENTOS DE REFERENCIA\SERVICIO AL CIUDADANO\2019\INFORME DE GESTIÓN Y OPORTUNIDAD A LAS PQRSD
WEB: https://www.cajaviviendapopular.gov.co/?q=Servicio-al-ciudadano/informes-de-gestiónyoportinidadalasPQRSD</t>
  </si>
  <si>
    <t>Se cuenta con ocho (8) Informes de gestión y oportunidad de las respuestas a las PQRSD, correspondientes a los meses de Dic2019, Ene2020, Feb2020, Mar2020, Abr2020, May2020, Jun2020 y Jul2020, los cuales están publicados en la carpeta de calidad y en la página web de la entidad.
Carpeta de Calidad:
\\10.216.160.201\calidad\8. PROCESO SERVICIO AL CIUDADANO\DOCUMENTOS DE REFERENCIA\SERVICIO AL CIUDADANO\2019\INFORME DE GESTIÓN Y OPORTUNIDAD A LAS PQRSD
Página web: https://www.cajaviviendapopular.gov.co/?q=Servicio-al-ciudadano/informes-de-gestiónyoportinidadalasPQRSD</t>
  </si>
  <si>
    <t>Se cuenta con ocho (8) Informes de Solicitudes de Acceso a la Información pública, correspondientes a los meses de Dic2019, Ene2020, Feb2020, Mar2020, Abr2020, May2020, Jun2020 y Jul2020, los cuales se encuentran publicados en la carpeta de calidad y en la página web de la entidad.
Carpeta de Calidad:
\\10.216.160.201\calidad\8. PROCESO SERVICIO AL CIUDADANO\DOCUMENTOS DE REFERENCIA\SERVICIO AL CIUDADANO\2019\INFORME DE SOLICITUDES DE ACCESO A LA INFORMACIÓN
Página web: https://www.cajaviviendapopular.gov.co/?q=Servicio-al-ciudadano/informes-de-solicitudesdeaccesoala información</t>
  </si>
  <si>
    <t xml:space="preserve">  Se creó el instructivo sobre el desarrollo de la estrategia de divulgación de gratuidad a nivel interno y externo, el cual se encuentra publicado en la carpeta de calidad de la Entidad desde el 30 de junio de la actual vigencia</t>
  </si>
  <si>
    <t>Se cuenta con el instructivo "Estrategia de divulgación de información sobre la gratuidad de trámites y servicios", Código 208-SC-In-01, Versión 1, Vigente desde 30/06/2020, el cual se encuentra publicado en la carpeta de calidad en la ruta: \\10.216.160.201\calidad\8. PROCESO SERVICIO AL CIUDADANO\INSTRUCTIVOS</t>
  </si>
  <si>
    <t>Sin evidencia</t>
  </si>
  <si>
    <t>No se adjunta evidencia que permita verficar el grado de avance de la actividad.</t>
  </si>
  <si>
    <t>Se han elaborado y gestionado 24 informes para ser publicados los cuales se encuentran en el portal web de la Entidad y en la carpeta de calidad referentes al proceso de Servicio al Ciudadano, los cuales son los informes de asistencia por canales de atención (8), Informes de Gestión y Oportunidad a las PQRSD (8) y los informes de Solicitudes de Acceso a la Información Pública (8).</t>
  </si>
  <si>
    <t>Se cuenta con veinticuatro (24) informes divididos de la siguiente manera:
- Informes de asistencia por canales de atención (8).
- Informes de Gestión y Oportunidad a las PQRSD (8).
- Informes de Solicitudes de Acceso a la Información Pública (8).
Los 24 se encuentran publicados en la carpeta de calidad en la ruta:
\\10.216.160.201\calidad\8. PROCESO SERVICIO AL CIUDADANO\DOCUMENTOS DE REFERENCIA\SERVICIO AL CIUDADANO\2020
Página web:
https://www.cajaviviendapopular.gov.co/?q=Servicio-al-ciudadano/informes-de-asistencia
https://www.cajaviviendapopular.gov.co/?q=Nosotros/Informes/tiempos-de-respuesta-requerimientos-2020
https://www.cajaviviendapopular.gov.co/?q=Servicio-al-ciudadano/solicitudes-de-acceso-la-informacion</t>
  </si>
  <si>
    <t>Con corte a 31 de agosto de 2020 se realizò la gestiòn con la Oficina TIC para generar la configuración en el  aplicativo FORMULA 4GL, de forma tal que se generen los recibos de pago en formato PDF, èsto con el objetivo de facilitar a los usuarios la cancelaciòn de sus obligaciones con la Caja de la Vivienda Popular. Se remiten los recibos de pago a los usuarios por correo electrònico.</t>
  </si>
  <si>
    <t>9 archivos
Ruta:\Evidencias PAAC Financiera\02. Antitramites</t>
  </si>
  <si>
    <t>Se evidencia instructivo para la impresión de los recibos de pago, los cuales se guardan en formato PDF y son enviados al usuario por correo electrónico.</t>
  </si>
  <si>
    <t>Se realizó el seguimiento a la ejecución Presupuestal de la vigencia, reservas y pasivos exigibles, Se envió mensualmente memorando interno y vía correo electrónico a cada uno de los gerentes de los proyectos y gastos de funcionamiento, las ejecuciones presupuestales de vigencia, reservas, pasivos exigibles y giros con corte a 31 de agosto de 2020. 
https://www.cajaviviendapopular.gov.co/?q=Nosotros/Informes/informe-de-ejecucion-del-presupuesto-de-gastos-e-inversiones</t>
  </si>
  <si>
    <t>8 carpetas - 28 archivos
Ruta:\Evidencias PAAC Financiera\03. Rendición de Cuentas</t>
  </si>
  <si>
    <t>Total por proceso</t>
  </si>
  <si>
    <t>Tiempo estimado por acción</t>
  </si>
  <si>
    <t>Minutos Aprox</t>
  </si>
  <si>
    <t>Horas</t>
  </si>
  <si>
    <t>Actividades en "Ejecución" suceptibles de seguimiento (2do Seg corte 31Ago2020)</t>
  </si>
  <si>
    <t>1. Correo electrónico con el reporte a la Alta Consejería.
2. SeguimientoPAD_31junio2020. Revisar pestaña  2,1 y 2,2
3. Correo electrónico con evidencia de la periodicidad con la que se debe realizar el reporte.</t>
  </si>
  <si>
    <t>Reporte de información de la Dirección de Reasentamientos publicada entre mayo y agosto de 2020.  Radicado del 27 de agosto de 2020 No.2020IE7406.</t>
  </si>
  <si>
    <t>Se evidencia memorando 2020IE7293 del día 20Ago2020, donde se solicita el reporte de información de la Dirección de Reasentamientos publicada, en la Página Web, Twitter
y Facebook, durante el periodo comprendido entre mayo y agosto del 2020, dirigido a la Oficina Asesora de Comunicaciones.
Tambien se cuenta con el memorando 2020IE7406 del día 27Ago2020, donde la Oficina Asesora de Comunicaciones emite respuesta a dicha solicitud.
Se genera archivo en pdf donde se presentan todas las evidencias de las publicaciones de Reasentamientos en las redes sociales, Página web, Facebook y Twitter de la CVP, en el periodo de mayo a agosto 2020.</t>
  </si>
  <si>
    <t>Para este periodo no se tienen evidencias</t>
  </si>
  <si>
    <t>Debido a la emergencia sanitaria causada por el Coronavirus Covid-19, no se han podido llevar a cabo las jornadas de socialización del proceso de asistencia técnica, licencias de construcción y/o actos de reconocimiento en la presente vigencia, ya que se encuentran restricciones sobre la materia, No obstante lo anterior, la Dirección de Mejoramiento de Vivienda ha venido adelantando la reestructuración de los procesos relacionados con asistencia técnica, en virtud de la implementación del proyecto piloto del Plan Terrazas y la puesta en marcha de la Curaduría Pública Social, en cumplimiento del Acuerdo 761 de 2020 mediante el cual se adoptó el Plan de Desarrollo Distrital, en especial en el artículo 78, que establece que la Caja de la Vivienda Popular tramitará el acto de reconocimiento de las viviendas de interés social que se ubiquen en asentamientos que hayan sido objeto de legalización, con lo cual se deberán tener estos elementos para implementarlo en la estrategia de comunicación que se ejecutará en los territorios, todo lo cual se está articulando con la Oficina de Comunicaciones de la entidad.
Sin embargo, se viene adelantando un proceso con la Oficina de Comunicaciones de la CVP para la implementación de la estrategia, la cual contempla un video instutucional mediante el cual se socialice el proceso, alcance y los resultados en el proceso de Asistencia Técnica para la obtención de licencias de construcción y/o actos de reconocimiento.
Para tal efecto, se han desarrollado 3 reuniones con la Oficina de Comunicaciones de la CVP, quien es el área responsable de dar lineamientos sobre la materia y brindar acompañamiento para defnir la estrategia, con el  propósito de convertir el lenguaje técnico en un lenguaje de fácil captura para la comunidad general, entre otros aspectos.</t>
  </si>
  <si>
    <t>Se cuenta con archivo en PDF de nombre "Comunicaciones Plan Terrazas", donde se hace la descripción de dicho plan a nivel de generalidades.
Tambien se cuenta con presentación en PowerPoint, donde se expone el Plan Estratégico de Comunicaciones OAC - Mejoramiento de Vivienda, con objetivo, propósitos, ejes, módulos, cronograma y publicaciones en redes sociales sobre la puesta en marcha del plan piloto del proyecto "Plan Terrazas".
De acuerdo a las dos evidencias entregadas por DMV, se establece un porcentaje de avance en la actividad propuesta del 25%, ya que la acción define: "Promover mínimo dos (2) jornadas de socialización del proceso de asistencia técnica, entrega de licencias de construcción y/o actos de reconocimiento aprobados por curadurías urbanas y sensibilización para el proceso de ejecución de obra", pero a la fecha de corte del presente seguimiento, no se evidencia la realización de ninguna jornada de socializacón mediante el video institucional requerido como producto y evidencia de la acción propuesta.
Así mismo, el proceso menciona en su seguimiento que se han desarrollado 3 reuniones con la Oficina de Comunicaciones de la CVP, pero no se adjunta evidencia alguna.</t>
  </si>
  <si>
    <t>Esta acción se ejecutará una vez se puedan llevar a cabo las jornadas de socialización del proceso de asistencia técnica, entrega de licencias de construcción y/o actos de reconocimiento o eventos de participación ciudadana a través de los(as) ciudadanos(as), teniendo en cuenta las restricciones generadas por la emergencia del COVID 19.</t>
  </si>
  <si>
    <t>Acción que a la fecha de corte del presente seguimiento no presenta avance.</t>
  </si>
  <si>
    <t>Segundo peridodo: Teniendo en cuenta la meta establecida en el Plan de Desarollo  Distrital el cual fue adoptado mediante el Acuerdo 761 del 12 de junio de 2020, a  la fecha se estan llevando a cabo las actividades establecidas en la etapa de aprestamiento requeridas para la estructuración e implentacion del proyecto piloto del Plan Terrazas a traves del cual se tiene contemplado un proceso de asistencia tecnica, juridica, social y financiera que permita la habilitacion de un nuevo suelo, para tal efecto se cuenta con el equipo tecnico, juridico y social a traves del cual se estan consolidando todos los elementos e insumos necesarios que permitan cumplir con las metas previstas para la presente vigencia.</t>
  </si>
  <si>
    <t>Se cuenta con presentacion en PowerPoint, donde se expone el esquema operativo del Plan Terrazas, con sus respectivos ciclos de ejecución, plan de acción y fases del proyecto.</t>
  </si>
  <si>
    <t xml:space="preserve">Segundo periodo: Debido a que nos encontramos en la implemetacion y puesta en macha de la Curaduría Pública Social,  se vienen adelantando las acciones correspondientes con la Oficina de Comunicaciones  para llevar a cabo la difusion a traves de los medios de comunicacion en los cualea se les puede dar a conocer a la comunidad que requiere la asistencia tecnica para tramitar los actos de reconocimiento de sus viviendas y que permita ofrecer un sevicio con igualdad de oportunidades </t>
  </si>
  <si>
    <t>Dirección de Mejoramiento de Barrios:
La Dirección de Mejoramiento de Barrios realiza la entrega del proyecto denominado "Mariposa".
 Dentro del acto de entrega se lleva a cabo la firma del pacto de sostenibilidad entre la SDHT, CAJA DE VIVIENDA POPULAR Y LA COMUNIDAD.
Como evidencia, la DMB Anexa el documento firmado de la firma de acuerdo de sostenibildad.</t>
  </si>
  <si>
    <t>Se cuenta con fotografia de publicidad del acuerdo de sostenibildad firmado.</t>
  </si>
  <si>
    <t>La contingencia del "riesgo de salud" en el país (COVID-19),  ha generado efectos sobre el normal funcionamiento de los procesos y procedimientos, afectando de manera directa el normal funcionamiento y la operación de la Dirección. Por consiguiente, una vez se logre contar con todo el equipo de trabajo contratado, se desarrollará la proyección y publicación del informe de gestión de rendición de cuentas del evento "Firma Acuerdo de Sostenibilidad en San Rafael" en la localidad de San Cristóbal, en la página web de la Entidad.</t>
  </si>
  <si>
    <t>Se ha mantenido disponible la infraestructura tecnológica, realizando actividades de mantenimiento y monitoreo a la misma, con el fin de mantener disponible el servicio para la oficina de comunicaciones.
Para la intranet, se realizó la migración del portal a un servidor de ETB y se le instaló un certificado Digital
Página web sigue estando publicada y disponible para que la Oficina de Comunicaciones, siga publicando contenido tanto intranet como página web.</t>
  </si>
  <si>
    <t>Se mantiene la infraestructura tecnológica, con disponibilidad de página web e intranet.
Se verifican enlaces aportados como evidencia, donde se demuestra disponibilidad y mantenimiento de la página web e intranet.</t>
  </si>
  <si>
    <t>Durante los meses de mayo, junio, julio y agosto se publicaron set de datos abiertos Bogotá para las direcciones misionales: Dirección de Urbanizaciones y Titulación, Dirección de Mejoramiento de Barrios y Dirección de Reasentamientos.</t>
  </si>
  <si>
    <t>Se cuenta con los siguientes enlaces:
https://datosabiertos.bogota.gov.co/dataset/informacion-geografica-de-direccion-de-urbanizaciones-y-titulacion-a-junio-30-de-2020
https://datosabiertos.bogota.gov.co/dataset/informacion-geografica-de-mejoramiento-de-barrios-a-junio-30-de-2020
https://datosabiertos.bogota.gov.co/dataset/informacion-geografica-de-direccion-de-reasentamientos-a-junio-30-de-2020
Los anteriores enlaces permiten evidenciar la publicación del set de datos abiertos Bogotá para las direcciones misionales: Dirección de Urbanizaciones y Titulación, Dirección de Mejoramiento de Barrios y Dirección de Reasentamientos.</t>
  </si>
  <si>
    <t xml:space="preserve">Durante los meses de mayo, junio, julio y agosto se actualizó el inventario y clasificación de activos de información, incluyendo la valoración de seguridad de la información acorde a la norma ISO-27001.
1. Se inicia con la actualizón del inventario y clasificación de activos de información, incluyendo la valoración de seguridad de la información acorde a la norma ISO-27001, con el fin de levantar la matriz de riesgos de seguridad digital.
2. Se proyecta MEMORANDO 2020IE7386 para convocar a todos los responsables de la información, para iniciar con la actualización de la información en la matriz de inventario y clasificación de los activos de información para la vigencia 2020.
 </t>
  </si>
  <si>
    <t>Se cuenta con el consolidado de Inventario y clasificación de activos de información, codigo 208-TIC-Ft-21, versión 6, vigente desde 28Ago2020, donde se identifican, clasifican y controlan los activos de información de la CVP con fecha de actualización del 28Ago2020.
Se cuenta con memorando 2020IE7386 del día 26Ago2020, donde se realiza la solicitud de delegados para la actualización de la Matriz de Activos de Informacion.</t>
  </si>
  <si>
    <t>Se participó en mesas de trabajo de racionalización de tramites, Seguimiento Racionalización de Trámites Subdirección Financiera y Reunión de seguimiento Racionalización de trámites.
Desde la Oficina TIC, se desarrolló en la página web el formulario para el servicio de radicación.</t>
  </si>
  <si>
    <t>Actualizar las Matrices de Riesgos de cada proceso, donde se verifica y actualiza la identificación (incluir o excluir riesgos), identificación de controles, reevaluación de los riesgos y formulaciónde actividades de contigencia)</t>
  </si>
  <si>
    <t>Estrategia de racionalización inscrita en el SUIT</t>
  </si>
  <si>
    <t>Durante el mes de enero 2020, se realizaron mesas de trabajo con los procesos de la Entidad, para revisar y consolidar las fichas del Riesgos de los Procesos de la Entidad (DOFA), fortaleciendo los controles para los Riesgos de cada Proceso.</t>
  </si>
  <si>
    <t xml:space="preserve">REPORTADO EN EL CORTE ABRIL - 2020 </t>
  </si>
  <si>
    <t>Actividad cumplida en el primer seguimiento 2020</t>
  </si>
  <si>
    <t xml:space="preserve">Durante el mes de enero 2020, se realizaron mesas de trabajo con las diferentes enlaces de Procesos de la Caja de la Vivienda Popular, con el fin de brindar apoyo para construir el Mapa de  Riesgos - Plan Anticorrupción y de Atención al Ciudadano para la vigencia 2020.
</t>
  </si>
  <si>
    <t xml:space="preserve">Una vez realizadas las Mesas de Trabajo con los procesos de la Entidad y teniendo en cuenta los parametros de la Guía para la Administración de Riesgo, se construyó el Mapa de Riesgos - PAAC, el cual fue socialziado y publciado en la carpeta de Calidad, de igual forma se solicitó su publicación en la página web de la entidad, acorde a los plazos establecidos por la Normatividad Vigente. 
</t>
  </si>
  <si>
    <t xml:space="preserve">Se solicitó el 2o. reporte del MAPA  DE RIESGOS - PLAN ANTICORRUPCIÓN Y DE ATENCIÓN AL CIUDADANO, a todos los procesos de la Entidad mediante memorando 2020IE7286, radicado el 20 de agosto - 2020. </t>
  </si>
  <si>
    <t>Se cuenta con memorando 2020IE7286 del día 20Ago2020 donde se solicit a todos los procesos el segundo seguimiento al Mapa de Riesgos y PAAC</t>
  </si>
  <si>
    <t>Una (1)  jornada de sensibilización a los enlaces de los procesos de la entidad.</t>
  </si>
  <si>
    <t xml:space="preserve">Sensibilizar a los enlaces de la Caja de la Vivienda Popular sobre la Gestión del Riesgo en la entidad mediante reunión efectuada con los responsables de procesos de la Entidad. </t>
  </si>
  <si>
    <t xml:space="preserve">Una vez realizadas las Mesas de Trabajo con los procesos de la Entidad, se estructuró y consolidó el Mapa de Riesgos - PAAC, el cual fue socializado y publicado en la carpeta de Calidad, de igual forma se solicitó su publicación en la página web de la entidad, acorde a los plazos establecidos por la Normatividad Vigente. 
</t>
  </si>
  <si>
    <t xml:space="preserve">Se realizaron Mesas de Trabajo con los procesos de la Entidad, en las cuales se dieron a conocer los lineamientos establecidos en el  MAPA  DE RIESGOS - PLAN ANTICORRUPCIÓN Y DE ATENCIÓN AL CIUDADANO 2020, durante su elaboración,para hacer una cosntrucción participativa, antes de su publicación para llevarlo a consideración de los actores que intervienen y se informó sobre su publicación, una vez se efectúo en la página web de la entidad y en la carpeta de calidad. 
se estructuró y consolidó El MAPA  DE RIESGOS - PLAN ANTICORRUPCIÓN Y DE ATENCIÓN AL CIUDADANO 2020, fue socializado el 28 de enero - 2020 en su version preliminar al interior y exterior de la entidad, mediante correo institucional y publicación en el banner de la Entidad, posteriormente se realizó su publicación en versión Final el día 31 de enero - 2020. </t>
  </si>
  <si>
    <t xml:space="preserve">Se publicó el 1er. Reporte de MAPA  DE RIESGOS - PLAN ANTICORRUPCIÓN Y DE ATENCIÓN AL CIUDADANO 2020 el 12 de Mayo - 2020. 
Se actualizó la versión de la Herramienta, la cual fue publicada el 13 de agosto - 2020 en la carpeta de Calidad y el 14 de agosto en la página web de la Entidad (Versión 3). </t>
  </si>
  <si>
    <t xml:space="preserve">El MAPA  DE RIESGOS - PLAN ANTICORRUPCIÓN Y DE ATENCIÓN AL CIUDADANO 2020, fue publicado en su version preliminar en el banner de la página web de la Entdiad el 28 de enero - 2020, posteriormente se realizó su publicación en versión Final el día 31 de enero - 2020 en la carpeta de calidad y en la página web de la Caja de la Vivienda Popular. 
Se publicó el 1er. Reporte de MAPA  DE RIESGOS - PLAN ANTICORRUPCIÓN Y DE ATENCIÓN AL CIUDADANO 2020 el 12 de Mayo - 2020. 
Se actualizó la versión de la Herramienta, la cual fue publicada el 13 de agosto - 2020 en la carpeta de Calidad y el 14 de agosto en la página web de la Entidad (Versión 3). 
Ruta: 
Página web de la Caja de la Vivienda Popular y en el Botón de Transparencia - https://www.cajaviviendapopular.gov.co/?q=matriz-de-riesgos-plan-anticorrupci%C3%B3n-y-atenci%C3%B3n-al-ciudadano
De igual forma se solicitó la divulgación de la información por correo interno, para dar a conocer la nueva versión a todos los níveles de la Entidad. </t>
  </si>
  <si>
    <t>Se realiza verificación de la publicación del primer y segundo reporte al Mapa de Riesgos y PAAC en página web, en la ruta:
 https://www.cajaviviendapopular.gov.co/?q=matriz-de-riesgos-plan-anticorrupci%C3%B3n-y-atenci%C3%B3n-al-ciudadano</t>
  </si>
  <si>
    <r>
      <rPr>
        <b/>
        <sz val="10"/>
        <rFont val="Arial"/>
        <family val="2"/>
      </rPr>
      <t>Oficina Asesora de Planeación</t>
    </r>
    <r>
      <rPr>
        <sz val="10"/>
        <rFont val="Arial"/>
        <family val="2"/>
      </rPr>
      <t xml:space="preserve">
Se solicitó el 2o. reporte del MAPA  DE RIESGOS - PLAN ANTICORRUPCIÓN Y DE ATENCIÓN AL CIUDADANO, a todos los procesos de la Entidad mediante memorando 2020IE7286, radicado el 20 de agosto - 2020. 
Se publicó el 1er. Reporte de MAPA  DE RIESGOS - PLAN ANTICORRUPCIÓN Y DE ATENCIÓN AL CIUDADANO 2020 el 12 de Mayo - 2020. 
Ruta: 
\\10.216.160.201\calidad\19. CONSOLIDADO MAPAS DE RIESGO\MATRIZ DE RIESGOS - PAAC\2020\MAPA DE RIESGOS - PAAC - 1er. CORTE - 2020
</t>
    </r>
    <r>
      <rPr>
        <b/>
        <sz val="10"/>
        <rFont val="Arial"/>
        <family val="2"/>
      </rPr>
      <t>Oficina de Control Interno</t>
    </r>
    <r>
      <rPr>
        <sz val="10"/>
        <rFont val="Arial"/>
        <family val="2"/>
      </rPr>
      <t xml:space="preserve">
Se solicitó el reporte del MAPA  DE RIESGOS - PLAN ANTICORRUPCIÓN Y DE ATENCIÓN AL CIUDADANO, a todos los procesos de la Entidad mediante memorando 2020IE5454.
Oficina de Control Interno
Se realizó seguimiento y monitoreo a la matriz de riesgos y PAAC 2020 con corte al 31 de diciembre de 2019, el cual se entregó a los responsables y se publicó el 16 de enero de 2020 en la página web de la entidad. El informe resultó con hallazgos para algunos procesos quienes formularon el respectivo plan de mejoramiento que se encuentra en ejecución. El próximo seguimiento se realizará con corte al 30 de abril.</t>
    </r>
  </si>
  <si>
    <t xml:space="preserve">
Se solicitó el 2o. reporte del MAPA  DE RIESGOS - PLAN ANTICORRUPCIÓN Y DE ATENCIÓN AL CIUDADANO, a todos los procesos de la Entidad mediante memorando 2020IE7286, radicado el 20 de agosto - 2020. 
Se publicó el 1er. Reporte de MAPA  DE RIESGOS - PLAN ANTICORRUPCIÓN Y DE ATENCIÓN AL CIUDADANO 2020 el 12 de Mayo - 2020. </t>
  </si>
  <si>
    <t>Se cuenta con memorando 2020IE7286 del día 20Ago2020 donde se solicit a todos los procesos el segundo seguimiento al Mapa de Riesgos y PAAC, así mismo, se verifica publicación del primer reporte del Mapa de Riesgos y PAAC en la página web, en la ruta: 
https://www.cajaviviendapopular.gov.co/?q=matriz-de-riesgos-plan-anticorrupci%C3%B3n-y-atenci%C3%B3n-al-ciudadano</t>
  </si>
  <si>
    <t>De acuerdo con el cronograma propuesto para esta actividad se realizaron las mesas de trabajo con el enlace del DAFP y la capacitación donde presentan los decretos a tener en cuenta para los nuevos trámites y OPA´s o la racionalización de los mismos y presentan el plan de trabajo. Se realizaron las mesas de trabajo con los diferentes procesos de la entidad en las que se les retransmitió la información del DAFP actualizada con los requisitos del decreto, se verificaron los enlaces de cada proceso, determinando la participación de las mismas en cuanto a los trámites y OPA´s de la entidad y se estableció cronograma para mesas individuales especificas y se inicio con la verificación y actualización de la información en la plataforma SUIT.</t>
  </si>
  <si>
    <t>Se cuenta con los siguientes soportes que evidencian el avance de dicha actividad:
Actas de reunión de Racionalización de trámites con las siguientes dependencias:
Dirección de Gestión Corporativa el día 31Ago2020
Dirección de Reasentamientos Humanos el día 01Sep2020
Dirección de Mejoramiento de Vivienda el día 31Ago2020
Dirección de Urbanizaciones y Titulación el día 31Ago2020
Acta de reunión de Virtualización y Racionalización de tramites 􀂱 Caja de la Vivienda Popular (TIC-Sub. Financiera) el día 28Ago2020
Acta de reunión de Racionalización de trámites vigentes 2020 24Ago2020
Acta de reunión con la Secretaria General- Dirección Distrital de Desarrollo Institucional- Subdirección Técnica, del día 29Jul2020</t>
  </si>
  <si>
    <t>Se realizó una reunión con el proceso de Reasentamientos Humanos el 21 de Julio de 2020 en la que se analizó el estado del tramite "Postulación Programas de reubicación de asentamientos humanos ubicados en zonas de alto riesgo", el proceso solicitó cambio en el nombre del mismo. Se programaron mesas de trabajo para continuar con el proceso de racionalización de acuerdo a lo establecido en la herramienta PAAC. En las mesas de trabajo con los procesos Gestión Financiera, cartera y TIC, se socializaron las actividades adelantadas con las cuales se ha dado cumplimiento a la gestión de racionalización en curso frente a el OPA "Expedición de Recibos de Pagos"  en formato PDF, dicha actividad tenía establecida como fecha limite para su ejecución el 30 de Diciembre de 2020, sin embargo el enlace de la Subdirección Financiera manifestó que esta ya se ejecutó junto con la expedición de paz y salvo y/o certificación de deuda; con lo anterior, se iniciará la actualización de la información en la plataforma SUIT para continuar y cerrar el ciclo de racionalización.  Finalmente se realizó mesa de trabajo con la Dirección de Urbanizaciones y Titulación con quien se actualizó legislación de el trámite en publicado y se iniciará actualización teniendo en cuenta las actividades adelantadas en cuanto a la ayudas electrónicas para enfocar la estrategia del racionalización del tramite actualmente publicado, Con la Dirección de Mejoramiento de Vivienda se inicio la verificación y actualización de información y acompañamiento para los nuevos tramites a publicar en la vigencia 2021 con la entrada en funcionamiento del "Plan terrazas"</t>
  </si>
  <si>
    <t>Se realizaron mesas de trabajo para analizar los Trámites y OPA's inscritos en SUIT, esto con el fin de realizar propuestas de racionalización de carácter normativo, administrativo o tecnológico.
De acuerdo a lo anterior, dichas mesas de trabajo se desarrollaron mediante reuniones con los diferentes procesos involucrados, dejando como soportes las siguientes actas de reunión:
Actas de reunión de Racionalización de trámites con las siguientes dependencias:
Dirección de Gestión Corporativa el día 31Ago2020
Dirección de Reasentamientos Humanos el día 01Sep2020
Dirección de Mejoramiento de Vivienda el día 31Ago2020
Dirección de Urbanizaciones y Titulación el día 31Ago2020
Acta de reunión de Virtualización y Racionalización de tramites 􀂱 Caja de la Vivienda Popular (TIC-Sub. Financiera) el día 28Ago2020
Acta de reunión de Racionalización de trámites vigentes 2020 24Ago2020
Acta de reunión con la Secretaria General- Dirección Distrital de Desarrollo Institucional- Subdirección Técnica, del día 29Jul2020</t>
  </si>
  <si>
    <t>Validar la información contenida en las Caracterizaciones de ciudadanos y grupos de interés, con los Procesos de la Entidad, para verificar la pertinencia de la información en la vigencia 2020.</t>
  </si>
  <si>
    <t>Se realizaron reuniones con los enlaces de procesos para Validar la información contenida en las Caracterizaciones de ciudadanos y grupos de interés, como resultado de éste ejercicio se consolida la información para cada proceso.</t>
  </si>
  <si>
    <t>Dentro de las reuniones realizadas para la elaboración del Plan Sectorial de Participación Ciudadana. Se revisó el Plan de Acción de Participación Ciudadana y Control Social  2020 en conjunto con el equipo de transversal de participación ciudadana y se planteo una ruta de actualización de las caracterizaciones de ciudadanos y grupos de interés.</t>
  </si>
  <si>
    <t>1.
2.
3.</t>
  </si>
  <si>
    <t>1.
2.</t>
  </si>
  <si>
    <t>4.</t>
  </si>
  <si>
    <t>Se participó en una jornada de sensibilización virtual organizada por la Secretaría General en lo relacionado con la Rendición de cuentas, transparencia e integridad (5 de Agosto 2020). Esperdando porder contemplar lo lineamientos definidos por la Secretaria General</t>
  </si>
  <si>
    <t>Se consolidó el Plan de Acción de Participación Ciudadana y Control Social 2020</t>
  </si>
  <si>
    <t>1.</t>
  </si>
  <si>
    <t>Se evidencia Plan de Acción de Participación Ciudadana  y Control Social de la Caja de la Vivienda Popular 2020, donde se desarrolló el componente de mejora de los ejes transversales relacionados con la gestión social, responsabilidad social, rendición de cuentas y enfoque diferencial, incluyendo las acciones, actividades, indicadores, periodo, % de avance y descripción del avance.</t>
  </si>
  <si>
    <t>Se planteó una ruta de Estrategia de Rendición de Cuentas, la cual se  plasmo en el Plan de Participación y Control Social</t>
  </si>
  <si>
    <t>Mediante el Plan de Acción de Participación Ciudadana  y Control Social de la Caja de la Vivienda Popular 2020, se formuló el instrumento de seguimiento que coordina la implementación de las estrategias de participación ciudadana y rendición de cuentas.</t>
  </si>
  <si>
    <t>Se planteó una ruta para la Estrategia de Rendición de Cuentas, la cual se plasmo en el Plan de Participación y Control Social 2020</t>
  </si>
  <si>
    <t>5.</t>
  </si>
  <si>
    <t>Se espera poder cerrar el cumplimiento de la meta con los informes periódicos y el informe final de rendición de cuentas de 2020 construido con los reportes de las diferentes áreas.</t>
  </si>
  <si>
    <t xml:space="preserve">Generar acciones de diálogo de doble vía con la ciudadanía antes y durante las acciones y audiencia de Rendición de Cuentas. Ferias de Transparencia, Carpa de Servicio al Ciudadano, Feria de Soluciones CVP, entre otros. </t>
  </si>
  <si>
    <t>Se espera continuar con el proceso que institucionalice los reportes de los grupos misionales de forma trimestral incluyendo dos informes consolidados a corte del 30 de septiembre y el 31 de diciembre.</t>
  </si>
  <si>
    <t xml:space="preserve">5.
6. </t>
  </si>
  <si>
    <t>Se cuenta con informes periódicos emitidos por las áreas misionales del CVP (DUT, Barrios, Reasentamientos), los cuales se encuentran consolidados (Actas de reunión, encuentros ciudadanos, registros fotograficos, ferias de servicios, memorando 2020IE7501 del día 01Sep2020, memorando 2020IE7506 del día 01Sep2020).
Igualmente se cuenta con memorando 2020IE7434 del día 28Ago2020, donde se solicita a las áreas misionales, el informe trimestral de Rendición de Cuentas Permanente - Encuentros con la ciudadanía - 2020, con sus respectivas evidencias.</t>
  </si>
  <si>
    <t>Se espera adaptar estos criterios para el informe de final de año, y dejar estos criterios estipulados en un documento estratégico que articule la estrategia de participación ciudadana, rendición de cuentas y control social para vigencias futuras,</t>
  </si>
  <si>
    <t>6.</t>
  </si>
  <si>
    <t>Mediante el memorando 2020IE7434 del día 28Ago2020, donde se solicita a las áreas misionales, el informe trimestral de Rendición de Cuentas Permanente - Encuentros con la ciudadanía - 2020 con sus respectivas evidencias, se pretende adaptar dichos cirterios en el informe final</t>
  </si>
  <si>
    <t>1.
5.</t>
  </si>
  <si>
    <t>De acuerdo con la formulación del instrumento de seguimiento que coordina la implementación de las estrategias de participación ciudadana y rendición de cuentas en el Plan de Acción de Participación Ciudadana  y Control Social de la Caja de la Vivienda Popular 2020, así mismo con los informes periódicos emitidos por las áreas misionales del CVP (DUT, Barrios, Reasentamientos), los cuales se encuentran consolidados (Actas de reunión, encuentros ciudadanos, registros fotograficos, ferias de servicios, memorando 2020IE7501 del día 01Sep2020, memorando 2020IE7506 del día 01Sep2020) y teniendo en cuenta el memorando 2020IE7434 del día 28Ago2020, donde se solicita a las áreas misionales, el informe trimestral de Rendición de Cuentas Permanente - Encuentros con la ciudadanía - 2020 con sus respectivas evidencias, se pretende adaptar dichos cirterios en el informe final de los resultados de las acciones del Espacio de Rendición de Cuentas.</t>
  </si>
  <si>
    <t>Acorde a las Solicitudes de los Responsables de Procesos se han actualizado los documentos del Sistema Integrado de Gestión,  Manuales, Procedimientos, Normogramas, entre otras en la carpeta de calidad y en la pagina web de la Entidad. 
\\10.216.160.201\calidad
Página Web: 
https://www.cajaviviendapopular.gov.co/
Acorde a las Solicitudes de los Responsables de Proyectos, se han actualizado las versiones de los mismos, de igual forma se publicaron las formulaciones de los proyectos del Nuevo Programa de Gobierno "UN NUEVO CONTRATO SOCIAL Y AMBIENTAL PARA LA BOGOTA DEL SIGLO XXI" en la carpeta de calidad y en la pagina web de la Entidad. 
\\10.216.160.201\calidad
Página Web: 
https://www.cajaviviendapopular.gov.co/?q=Nosotros/Informes/proyectos-de-inversion</t>
  </si>
  <si>
    <t>Se cuenta con las siguientes modificaciones y/o actualizaciones de los documentos del Sistema Integrado de Gestión y Gestión de Proyectos:
*Memorando 2020IE6150 del día 10Jun2020 - Solicitud modificación formulación versión 54 proyecto de inversión 471.
*Ficha de Estadística Básica de Inversión Distrital EBI-D del proyecto 404.
*Ficha de Estadística Básica de Inversión Distrital EBI-D del proyecto 943.
*Formulación Proyecto de Inversión 404 - Versión 45.
*Formulación Proyecto de Inversión 943 Versión 25.
*Memorando 2020IE6135 del día 10Jun2020 asunto modificación proyectos de inversión.
*Proyecto 471 - Versión 54 - 10 de junio de 2020.
Los anteriores, se encuentran publicados en la carpeta de calidad y en la pagina web de la Entidad.
\\10.216.160.201\calidad
https://www.cajaviviendapopular.gov.co/</t>
  </si>
  <si>
    <t xml:space="preserve">Solicitud de actualización de la información, respecto a temas del SIG, en intranet y en la página web de la entidad, a la Oficina Asesora de Comunicaciones, para mantener la trazabilidad de la documentación en la Entidad.
\\10.216.160.201\calidad
</t>
  </si>
  <si>
    <t>Se adjuntan las siguientes evidencias de modificación de documentos del sistema de gestión, así como su publicación en la carpeta de calidad:
*DJ - Manual  Memorando 2020IE6216
*Manual SA -  Memorando 2020IE6927
*PROCEDIMIENTO DUT - Memorando 2020IE7342
*REAS - Solicitud modificación Procedimiento y Diagrama
*SA - Manual Memorando 2020IE3092
*SF - Proced Memorando 2020IE7011
*SF - Procedi - Memorando 2020IE6115
*TIC - Manual  Memorando 2020IE3391</t>
  </si>
  <si>
    <t>La Oficina Asesora de Planeación, en aras de continuar con el cumplimiento de la Ley 1712 - Transparencia y acatando así sus componentes, ha remitido para actualización la información de los procesos de la Entidad a la Oficina Asesora de Comunicaciones para solicitar su publicación en la página web de la entidad.</t>
  </si>
  <si>
    <t>Se cuenta con veintídos (22) correos electrónicos dirigidos al área de Comunicaciones, solicitando la actualización y/o publicación en la página web, sobre información de los procesos de la Entidad.</t>
  </si>
  <si>
    <t>Se actualizó documento a solicitud de la Secretaría Distrital de Movilidad y se remitió vía correo electrónico</t>
  </si>
  <si>
    <t>Se cuenta con actualización del Plan Integral de Movilidad, teniendo en cuenta la situación de emergencia sanitaria declarada.
Igualmente se cuenta con correos electrónicos de soporte del envio del documento actualizado</t>
  </si>
  <si>
    <t xml:space="preserve">10.216.160.201  / Comunicaciones / 2020  /  1140.27 Piezas Comunicacionales / Piezas Redes Sociales / Abril / </t>
  </si>
  <si>
    <t>Mensualmente se realizan publicaciones en la pagina web, redes socialies e intranet sobre todos los servicios que presta la entidad, de acuerdo a su misionalidad.</t>
  </si>
  <si>
    <t>https://www.cajaviviendapopular.gov.co/</t>
  </si>
  <si>
    <t>Se verifica la publicación del Mapa de Riesgos y el Plan Anticorrupción y Atención al Ciudadano - 2020,  en la página web de la Entidad, en la ruta: https://www.cajaviviendapopular.gov.co/?q=matriz-de-riesgos-plan-anticorrupci%C3%B3n-y-atenci%C3%B3n-al-ciudadano</t>
  </si>
  <si>
    <t>Permanentemente realzamos material grafico para informar a la ciudadanía de , puntos, horarios, telefonos, direcciones, correos electronicos y la gratuidad en el servicio.</t>
  </si>
  <si>
    <t>https://www.cajaviviendapopular.gov.co/sites/default/files/Gratuidad%20servicios%20cvp%20INTRANET%20y%20web-01.png</t>
  </si>
  <si>
    <t>Se verifica la publicación de información pública de acuerdo con los principios de gratuidad y los canales de respuesta, según la Ley de 1712/14, en la ruta:
https://www.cajaviviendapopular.gov.co/sites/default/files/Gratuidad%20servicios%20cvp%20INTRANET%20y%20web-01.png</t>
  </si>
  <si>
    <t xml:space="preserve">La Oficina Asesora de Comunicaciones realiza de manera mensual las publicaciones y socializaciones de los principales temas de la Ley de Trasparencia y Acceso a la información  pública a través de los diferentes canales de información que tiene la entidad  como Twitter, Facebook, Instagram, youtube y página web  </t>
  </si>
  <si>
    <t>\\10.216.160.201\comunicaciones\2020\GESTIÓN CONTRATISTAS\Edgar Guillermo Urrutia Aguirre\Agosto Parrillas y Sinergías\Agosto Parrillas y Sinergías\Atencion al ciudadano</t>
  </si>
  <si>
    <t>Se encuentra actualizado a corte 31 de agosto de 2020</t>
  </si>
  <si>
    <t>https://www.cajaviviendapopular.gov.co/sites/default/files/Esquema%20de%20publicacion%20e%20informacion%20actualizado%20Agosto%20corte%2030-08-2020.xlsx</t>
  </si>
  <si>
    <t>Se cuenta con el documento "Esquema de publicación de información en la página Web", codigo 208-COM-Ft-20, versión 2, actualizado al 31Ago2020 y publicado en la pagina web en la ruta: https://www.cajaviviendapopular.gov.co/?q=transparencia-0#10-instrumentos-de-gesti-n-de-informaci-n-p-blica</t>
  </si>
  <si>
    <t xml:space="preserve">Explicación del Decreto 092 sobre el Aislamiento Obligatorio en Lengua de Señas
Publicado en el Home - Página de inicio de la página web https://www.cajaviviendapopular.gov.co/
El enlace se trasladó a la matriz de transparencia, numeral 12 accebilidad web </t>
  </si>
  <si>
    <t>https://www.cajaviviendapopular.gov.co/?q=Transparencia/accesibilidad-en-medios-electr%C3%B3nicos-para-la-poblaci%C3%B3n-en-situaci%C3%B3n-de-discapacidad#overlay-context=Transparencia/accesibilidad-en-medios-electr%2525C3%2525B3nicos-para-la-poblaci%2525C3%2525B3n-en-situaci%2525C3%2525B3n-de-discapacidad%3Fq%3DTransparencia/accesibilidad-en-medios-electr%2525C3%2525B3nicos-para-la-poblaci%2525C3%2525B3n-en-situaci%2525C3%2525B3n-de-discapacidad</t>
  </si>
  <si>
    <t xml:space="preserve">De acuerdo al esquema de publicación que se encuentra en la página web, se realiza el debido monitoereo al cronograma y se realizan las publicacioes corrspondientes. </t>
  </si>
  <si>
    <t xml:space="preserve">La Oficina Asesora de Comunicaciones realiza de manera mensual las publicaciones y socializaciones de los principales temas de la Ley de Trasparencia y Acceso a la información pública a través de los diferentes canales de información que tiene la entidad  como Twitter, Facebook, Instagram, youtube y página web  </t>
  </si>
  <si>
    <t xml:space="preserve">Esta acción se encuentra cumplida al 100% ya que el cronograma se encuantra publicado de manera permante en la página web de la entidad. </t>
  </si>
  <si>
    <t>Actividad mensual de socialización.</t>
  </si>
  <si>
    <t>Se realizó publicación de concertaciòn Acuerdos de Gestión de los gerentes publicos de la vigencia 2020</t>
  </si>
  <si>
    <t>La Subdirección Administrativa viene avanzando en la implementación del cronograma de instrumentos archivísticos-PGD con un avance a la fecha del 51%. Es necesario indicar que las actividades presenciales necesariamente se han visto afectadas por la pandemia, la emergencia sanitaria declarada entre marzo y agosto y el aislamiento obligatorio. 
implementación del cronograma de instrumentos archivísticos-PGD</t>
  </si>
  <si>
    <t>Entre los meses de mayo y agosto se efectuaron 36 solicitudes, con 802 expedientes requeridos y 797 carpetas prestadas o digitalizadas para entrega de consultas. La estadística se encuentra en el archivo de gestión del proceso, y las evidencias de solicitud reposan en el correo electrónico archivocentral@cajaviviendapopular.gov.co
Se atendieron las diferentes solicitudes de expedientes requeridos</t>
  </si>
  <si>
    <t xml:space="preserve">Las evidencias pueden hallarse en el archivo de gestión del proceso de Gestión </t>
  </si>
  <si>
    <t>las evidencias de solicitud reposan en el correo electrónico archivocentral@cajaviviendapopular.gov.co</t>
  </si>
  <si>
    <t xml:space="preserve">Identificar los Gestores de Integridad que se nombraron por acto administrativo para la vigencia 2020 </t>
  </si>
  <si>
    <t>Identificacion de gestores de integridad activos</t>
  </si>
  <si>
    <t>• Se identificaron los Gestores de Integridad activos, nombrados mediante la Resolución No. 3762 del 5-09-2019 “Por la cual se modifica el artículo 1 de la Resolución No. 3040 del 31-07-2019.
• El día 21-02-2020 mediante Acta No. 01,  se identificaron los Gestores de Integridad  activos a la fecha con el fin de dar cumplimiento al requerimiento de la Alcaldía Mayor de Bogotá allegado a través de correo electrónico el día 10-02-2020.
• De esta manera al día 21-02-2020 la Caja de la Vivienda Popular contaba con treinta (30) Gestores de Integridad.</t>
  </si>
  <si>
    <t>• Debido a las medidas de aislamiento preventivo obligatorio decretadas, no se han podido desarrollar de manera presencial las actividades de contextualización y sensibilización del Código de Integridad en cada una de las dependencias de la entidad.
• De esta manera con el apoyo de la Oficina Asesora de Comunicaciones, la Subdirección Administrativa ha solicitado la realización de piezas acerca del Código de Integridad, con las cuales a través de   correo electrónico institucional  desde el día 7 -05-2020 se ha contextualizado sobre los valores de integridad a los contratistas y funcionarios de la entidad.
• El día 17-07-2020 a través de la herramienta meet,  se realizó una sensibilización acerca del Código de integridad de la entidad,  dirigida por la Contratista de la Oficina Asesora de Planeación  Trini Bocanegra.</t>
  </si>
  <si>
    <t>Sensibilización virtual acerca del Código de integridad de la entidad, piezas publicitarias</t>
  </si>
  <si>
    <t>Se cuenta con acta de reunión del día 21Feb2020, donde se realiza la identificación de los gestores de integridad activos, así mismo, se adjunta archivo en Excel donde se relacionan los 30 gestores de integridad para la vigencia 2020.</t>
  </si>
  <si>
    <t>Se cuenta con las siguientes evidencias que permiten demostrar la contextualización y sensibilización del Codigo de Integridad en la entidad:
* Correo electrónico del día 07May2020 donde se solicita apoyo en la difusion de cada uno de los valores de integridad de la CVP, de acuerdo a la Resolución No. 3289 Por la cual se adopta el Codigo de Integridad de la CVP.
* Correo electrónico del día 03Jul2020 donde donde se informa el día de la charla virtual del codigo de integridad (17Jul2020 a las 10:00 am) y se hace entrega de la Resolucion No. 3762 Por la cual se designan Gestores de Integridad, Resolucion No. 3289 Por la cual se adopta el Codigo de Integridad de la CVP y la Resolución No. 3040 del 31-07-2018 Por la cual se crea el equipo de gestores de integridad de la CVP.
*Pantallazo del 10Jul2020, para la Invitación a la socialización "Conoce el Código de Integridad de la CVP" para el día 17Jul2020 de 10am  - 11am
*Correo electrónico del día 10Jul2020 donde se solicita colaboración para la elaboración de una pieza en donde se convoque a los funcionarios y contratistas a la
sensibilización sobre el Código de Integridad a realizarse el día 17 de julio de 2020 a las 10:00 am a traves de meet, para lo cual , en el mismo correo se tiene respuesta por parte de la oficina de Comunicaciones con la pieza comunicativa.
Correo electrónico del 07Jul2020 donde se socializa a todo el personal de la CVP los valores de integridad.</t>
  </si>
  <si>
    <t>• Con el fin de determinar si se requería realizar una convocatoria de Gestores de Integridad, a través del  correo electrónico integridadcvp@cajaviviendapopualr.gov.co, el día 3 de julio de 2020 se solicitó al profesional del área de Talento Humano Luis Napoleón Burgos Bernal y al contratista de la Dirección de Gestión Corporativa Julián Andrés Borja Oyola, el diligenciamiento de una matriz en Excel en donde se relacionan los gestores de integridad de la CVP para que se indicara si el funcionario o contratista se encuentra vinculado a la entidad.
• El día 3 de julio de 2020 se recibió a través de correo electrónico la respuesta del Profesional del área de Talento Humano y del contratista de la Dirección de Gestión Corporativa y CID.
Gestores de Integridad (funcionarios activos) = 14
Gestores de Integridad (contratistas activos) = 7
Gestores activos al día 3-07-2020 = 21
• Teniendo en cuenta lo establecido en el artículo 4° de  la Resolución No. 3040  del 31-07-2018 “Por la cual se crea el equipo de Gestores de Integridad de la CVP y se designan a sus integrantes”, como se cuenta actualmente con 21 Gestores activos no se hace necesario realizar una nueva convocatoria y actualizar el acto administrativo
Se solicita modificación de la actividad, en relación a los cambios presentado en el desarrollo de las mismas.</t>
  </si>
  <si>
    <t>Se solicito realizar cambio de la actividad, según lo señalado en el cronograma del ultimo comité</t>
  </si>
  <si>
    <t>• Con el fin de determinar si se requería realizar una convocatoria de Gestores de Integridad, a través del  correo electrónico integridadcvp@cajaviviendapopualr.gov.co  el día 3 de julio de 2020 se solicitó al profesional del área de Talento Humano Luis Napoleón Burgos Bernal y al contratista de la Dirección de Gestión Corporativa Julián Andrés Borja Oyola, el diligenciamiento de una matriz en Excel en donde se relacionan los gestores de integridad de la CVP para que se indicara si el funcionario o contratista se encuentra vinculado a la entidad.
• El día 3 de julio de 2020 se recibió a través de correo electrónico la respuesta del Profesional del área de Talento Humano y del contratista de la Dirección de Gestión Corporativa y CID.
Gestores de Integridad (funcionarios activos) = 14
Gestores de Integridad (contratistas activos) = 7
Gestores activos al día 3-07-2020 = 21
• Teniendo en cuenta lo establecido en el artículo 4° de  la Resolución No. 3040  del 31-07-2018 “Por la cual se crea el equipo de Gestores de Integridad de la CVP y se designan a sus integrantes”, como se cuenta actualmente con 21 Gestores activos no se hace necesario realizar una nueva convocatoria y actualizar el acto administrativo
Se solicita modificación de la actividad, en relación a los cambios presentado en el desarrollo de las mismas</t>
  </si>
  <si>
    <t>• Teniendo en cuenta que no se hizo necesario realizar una nueva convocatoria para Gestores de Integridad, la Subdirección Administrativa a través de Memorando 2020IE7192 de fecha 13-08-2020, convocó a los gestores activos a participar en el curso virtual de Integridad, Transparencia y Lucha contra la Corrupción, al cual podrán acceder a través de la página del Departamento Administrativo de la Función Pública. https://www.funcionpublica.gov.co/web/eva/curso-integridad
• La participación en este curso es de carácter obligatorio y el certificado de participación deberá remitirse antes del 10 de septiembre de 2020 al correo electrónico: integridad_cvp@cajaviviendapopular.gov.co
Se solicita modificación de la actividad, en relación a los cambios presentado en el desarrollo de las mismas.</t>
  </si>
  <si>
    <t xml:space="preserve">• Para dar cumplimiento a esta actividad a través de Memorando 2020IE6496 de fecha 3-07-2020 dirigido a los Jefes Inmediatos de cada dependencia relacionando los gestores de integridad de cada dependencia y se solicitó dar respuesta a una serie de preguntas, dentro de ellas ¿Qué mecanismo considera usted adecuado para medir la eficacia de la apropiación de los valores de integridad en la Caja de la Vivienda Popular?, a la cual la mayoría de las dependencias sugirió que el mejor mecanismo seria la aplicación de una encuesta virtual.
• A través del acta No. 02 del 17-07-2020, se unificaron las respuestas al Memorando 2020IE6496 allegadas por cada dependencia y se determinó que la herramienta a utilizar será una encuesta, la cual se realizara de manera virtual.
</t>
  </si>
  <si>
    <t>Cuestionarion para difinir las herramienta de fortalecimiento del codigo de integridad</t>
  </si>
  <si>
    <t>• A través de correo electrónico institucional se invitó a funcionarios y contratistas a diligenciar la encuesta sobre el Código de Integridad, la cual estuvo disponible del 27-7-2020 al  13-08-2020 y fue diligenciada por 92 personas.</t>
  </si>
  <si>
    <t>aplicación herramientas selecionadas</t>
  </si>
  <si>
    <t>Cuando el riesgo residual se califica de una manera diferente a "bajo", entonces debe dársele tratamiento, por lo que debe ser revisada la ficha del riesgo y corregir la información que se encuentre errada. Lo anterior con el acompañamiento de la Oficina Asesora de Planeación</t>
  </si>
  <si>
    <t>Se reciben 4 actas de las fechas 15 de mayo, 05 de junio, 13 de julio, y 20 de agosto 2020, debidamente firmadas por los asistenes.
Fórmula: 7/11=63.64%</t>
  </si>
  <si>
    <t>% Avance calificación Control Interno</t>
  </si>
  <si>
    <t xml:space="preserve">Revisión de evidencias </t>
  </si>
  <si>
    <t>ACTA</t>
  </si>
  <si>
    <t>Se evidenciaron 6 correos de fechas 4Feb; 28Feb; 01Abr; 01Jun; 06Jul y 31Ago, remitidos a los gerentes de proyecto donde les Informaban los plazos establecidos para la entrega oportuna de la Información.
Por lo tanto al 31Ago2020, llevan 6 de 11 correos posibles, siendo que faltó informar para los meses de abril y de julio. Fórmula = 6/11 = 54.54%</t>
  </si>
  <si>
    <t>Se evidencian 7 de 11 correos posibles.
Fórmula = 7/11 = 63.63%</t>
  </si>
  <si>
    <t xml:space="preserve">Se evidencian 8 informes de los cuales para los meses de julio y agosto de se evidencian 2 más de acuerdo a los planes de desarrollo.   
Fórmula = 8/12= 66.67%
La Dra. Catalina va a chequear esta actividad para revisar si se debe solicitar la modificación de 12 informes por 11.
</t>
  </si>
  <si>
    <t xml:space="preserve">Se evidencia el Listado maestro de documentos actualizado según observaciones realizadas.
Fórmula: 921/961=95.84    (33.33*95.84)/100=31.94     31.94+33.33=65.27%
</t>
  </si>
  <si>
    <t xml:space="preserve">La Oficina Asesora de Planeación considera solicitar el cambio del soporte “Presupuesto asignado para la ejecución del Plan de Acción PIGA” por “Anteproyecto para la ejecución del Plan de Acción PIGA”, para poder cumplir con esta actividad a 31oct2020. </t>
  </si>
  <si>
    <t xml:space="preserve">Las reuniones se realizaron con cada uno de los enlaces de los proyectos de inversión, no se hizo presentación ni se tiene el listado de asistencia, pero se reflejan las actas de reunión con los enlaces de mejoramiento de vivienda 15 de julio 2020, mejoramiento de barrios 15 de julio 2020, urbanización y titulación 16 de julio 2020, dirección corporativa 16 de julio 2020 y reasentamientos 08 de julio 2020, las actas cuentan con el respectivo registro de asistentes, debidamente firmado, así como la descripción del desarrollo de la reunión.  </t>
  </si>
  <si>
    <t>Durante el periodo de corte, se evidencian ocho (8) seguimientos realizados al Plan Anual de Adquisiciones a través del Formato Único de Seguimiento Sectorial (FUSS) para la vigencia 2020, correspondientes a los meses de Ene, Feb, Mar, Abr, May, Jun, Jul y Ago, de los proyectos de inversión 404, 943, 1174 y para el proyecto 7696 Jul y Ago.
Formula 8/11=73% de avance a la fecha de corte.</t>
  </si>
  <si>
    <t>Se cuenta con el Plan Anual de Adquisiciones donde se realiza la  incorporación de los recursos en el presupuesto de la vigencia 2020, registrando la descripción del objeto, modalidad de contratación, fuente de los recursos, valor contratado,  números de contratos celebrados para la Dirección de Gestión Corporativa, entre otros, incluyendo los contratos que se celebran para el área de Atención al Ciudadano.
Así mismo, se adjunta archivo Excel denominado "Relación contratos SIMA" donde se relacionan 11 contratos celebrados para mejorar la atención al ciudadano durante la vigencia 2020, numeros: 61, 84, 123, 323, 501, 519, 539, 554, 555, 600 y 701.</t>
  </si>
  <si>
    <t>Se evidencian ocho (8) memorandos donde se informa el seguimiento de Ejecución Presupuestal Vigencia, Reservas y Pasivos Exigibles, correspondientes a los meses de Ene2020, Feb2020, Mar2020, Abr2020, May2020, Jun2020, Jul2020 y Ago2020.
Igualmente se cuenta con los correos electrónicos donde se informa mensualmente a cada uno de los gerentes de los proyectos.
Informes de ejecución del presupuesto de gastos e inversiones publicados en página web en la ruta: 
https://www.cajaviviendapopular.gov.co/?q=Nosotros/Informes/informe-de-ejecucion-del-presupuesto-de-gastos-e-inversiones
Formula 8/12= 73% de avance en la actividad a la fecha de corte.</t>
  </si>
  <si>
    <t xml:space="preserve">Contribuir con el Acuerdo de Paz en la entidad, mediante acciones enfocadas a la reparación de las Víctimas del Conflicto, por medio del acceso a programas de atención a hogares que se encuentran localizados en zonas de alto riesgo.  </t>
  </si>
  <si>
    <t>Actualización  del trámite  "Postulación Programas de reubicación de asentamientos humanos ubicados en zonas de alto riesgo" inscrito ante el SUIT</t>
  </si>
  <si>
    <t>Se evidencia memorando 2020IE6496 del día 03Jul2020 solicitando a las áreas la respuesta de las diferentes preguntas sobre el mecanismo adecuado para el fortalecimiento de la Implementación del código de integridad.
Correo electrónico del 03Jun2020, donde se solicita a los gestores de integridad:
1. Ideas para desarrollar un mecanismo que permita medir la eficacia en la apropiación de los valores
contenidos en el Código de Integridad.
2. Remisión de las actividades que ustedes como gestores de integridad desarrollaran en sus dependencias
para la apropiación y divulgación de los valores de integridad así como el año pasado las realizamos y que
debido a las circunstancias actuales deben ser desarrolladas de manera virtual.
Correo electrónico del día 08Jun2020 entregando formalmente el memorando 2020IE6496 - Solicitud de información – Código de Integridad
Acta de reunión del 17Jul2020 donde se define la herramienta de fortalecimiento del Código de Integridad de la CVP.
Correo del 27Jul2020 dirigido a todo el personal de la CVP para que se responda la encuesta de Código de Integridad.
Formulario en GoogleDocs donde se evidencia la creación de la Encuesta - Código de Integridad CVP.</t>
  </si>
  <si>
    <r>
      <t xml:space="preserve">Se cuenta con encuesta diseñada en word con el propósito de evaluar la percepción y apropiación del Código de Integridad de la Caja de la Vivienda Popular, adoptado mediante Resolución No. 3289 del 31-08-2018.
Correo electrónico del 27Jul2020 donde se realiza la invitación al equipo de gestores de integridad a que respondan la encuesta creada.
Se cuenta con los siguientes correos electrónicos con la respuesta de las áreas a las preguntas frente al código de integridad:
 - Corporativa 15-07-2020
- D General 15-07-2020
- OAC 15-07-2020
- TIC 24-07-2020
- DMB 13-07-2020
-Juridica memorando 2020IE6671 del 13Jul2020
Equipo de gestores 10-07-2020
</t>
    </r>
    <r>
      <rPr>
        <sz val="12"/>
        <rFont val="Arial"/>
        <family val="2"/>
      </rPr>
      <t>Correo del 27Jul2020 dirigido a todo el personal de la CVP para que se responda la encuesta de Código de Integridad.
Formulario en GoogleDocs donde se evidencia la creación de la Encuesta - Código de Integridad CVP.
Informe de resultados de la encuesta de percepción del código de integridad de la CVP del 21Ago2020.</t>
    </r>
  </si>
  <si>
    <t>Se cuenta con pantallazo de los acuerdos de gestión publicados en la página web, se verifica la publicación en la ruta: https://www.cajaviviendapopular.gov.co/?q=Nosotros/Gestion-Humana/acuerdos-de-gesti%C3%B3n-cvp
Actividad que se ejecuta cada vez que se cuenta con un nuevo director o jefe de área, y de acuerdo con la fecha de corte al 31 de Agosto, todos los acuerdos de gestión se encuentran publicados en la página web.</t>
  </si>
  <si>
    <t>Se cuenta con el cronograma para la implementación del PGD para la vigencia 2020, donde se evidencia un avance general en la implementación del PGD a la fecha de corte del 51%.</t>
  </si>
  <si>
    <t xml:space="preserve">Reporte estadístico de atención de solicitudes, consultas y préstamos del archivo Central </t>
  </si>
  <si>
    <t>Se cuenta con cuadro en excel de nombre "Registro de solicitudes y préstamos archivo central / fondo acumulado 2020", que se utiliza 
para el reporte consolidado de atención de solicitudes, consultas y préstamos del archivo Central por proceso, donde se registra por mes el número de solicitudes atendidas, número de expedientes solicitados, carpetas prestadas, carpetas no prestadas, consultas efectivas y consultas no efectivas.
De acuerdo a la verificación de la evidencia, este reporte se debe tener actualizado de manera mensual, y teniendo en cuenta la fecha de cierre de la actividad (31dic2020), el estado de dicha actividad queda En curso.</t>
  </si>
  <si>
    <t xml:space="preserve">Se evidenció el Manual SIPROJ, Presentación de la Dirección Juridica, Video Sistemas de información y el diseño del Fortmato- Protocolo de inducción y entenamiento al puesto de trabajo el cual aún no se ha publicado, </t>
  </si>
  <si>
    <t>Se cuenta con correo electrónico del día 15Jul2020 donde se realiza el reporte a la Alta Consejería sobre la matriz de seguimiento al PAD.
Así mismo, se cuenta con la matriz de seguimiento al PAD con corte al 31Jun2020, donde se desglosa la ejecución presupuestal para desplazados y otras victimas.
Tambien se cuenta con correo electrónico del 27Ago2020 donde se evidencia la periodicidad con la que se debe realizar el reporte (trimestralmente).</t>
  </si>
  <si>
    <t>Sin evidencia para el presente seguimiento.</t>
  </si>
  <si>
    <t>Se envío correo el 15 de julio de 2020 a la OAP para coordinar la actualización del trámite.
Se realizó reunión el 21 de julio para realizar la explicación a la OAP sobre lo que se debe actualizar en el SUIT.
Se envía correo el 19 de agosto a la OAP para pedir mesa de trabajo y actualizar el trámite.
La OAP realizó reunión el 24 de agosto y se determinó plan de trabajo para la actualización del trámite.
La OAP citó a reunión el 01 de septiembre para realizar la actualización del trámite.
Avance: 50% (0.5/1)
1. Correo electrónico solicitando reunión a la OAP.
1.1. Citación a la reunión de la Dirección de Reasentamientos con la OAP.
1.2 Asistencia a reunión.
2. Correo electrónico con solicitud de mesa de trabajo con la OAP.
3. Invitación de la OAP a Reasentamientos para establecer mesas de trabajo.
3.1. Pantallazos de la reunión realizada el 24-08.
4. Remisión de la información tratada en la reunión del 24 de agosto.
5. Citación a mesa de trabajo el 01 de septiembre para iniciar la actualización del trámite en el SUIT.
6. EL 01 de septiembre se envía a la OAP toda la información para la actualización del trámite.
7. Mesas de trabajo 29 y 30 de septiembre.
8. Correo electrónico reportando la actualización del trámite.</t>
  </si>
  <si>
    <t>Se cuenta con los siguientes soportes que permiten evidenciar la gestión realizada para la actualización del trámite "Postulación Programas de reubicación de asentamientos humanos ubicados en zonas de alto riesgo" inscrito ante el SUIT:
-Correo electrónico del 15Jul2020 solicitando reunión a la OAP.
- Citación a la reunión de la Dirección de Reasentamientos con la OAP del 16Jul2020.
- Asistencia a reunión del 21Jul2020.
- Correo electrónico con solicitud de mesa de trabajo con la OAP del 19Ago2020.
- Invitación de la OAP a Reasentamientos para establecer mesas de trabajo del 21Ago2020.
- Pantallazos de la reunión realizada el 24Ago2020.
- Correo del 25Ago2020 donde se realiza la remisión de la información tratada en la reunión del 24Ago2020.
- Citación a mesa de trabajo para el día 01Sep2020 para iniciar la actualización del trámite en el SUIT.
- Correo electrónico del 01Sep2020 donde se envia a la OAP la información para la actualización del trámite "Postulación Programas de reubicación de asentamientos humanos ubicados enzonas de alto riesgo" inscrito ante el SUIT.
-Archivo en pdf donde se muestran las mesas de trabajo realizadas el 29 y 30 de Septiembre de 2020, para la actualización del trámite en el SUIT, igualmente se muestran los pantallazos del trámite actualizado.
Correo electrónico del día 01Oct2020 remitido por la OAP, donde se remite la evidencia de la actualización del trámite "Vinculación al Programa de Reasentamientos Humanos" en la plataforma SUIT.</t>
  </si>
  <si>
    <t>\\10.216.160.201\comunicaciones\2020\GESTIÓN CONTRATISTAS\Edgar Guillermo Urrutia Aguirre\25 Agosto Entrega Mariposa Usaquen</t>
  </si>
  <si>
    <t>Oficina Asesora de Comunicaciones:
En el mes de agosto de 2020 se realizó el evento y entrega de 9 tramos viales en la localidad de USAQUEN donde se llevo a cabo un acuerdo de sostenibilidad con la comunidad y socializacion de convenios para beneficio de la habitantes del sector y de la ciudad en general (fotos, videos medios de comunicación, redes sociales).</t>
  </si>
  <si>
    <t xml:space="preserve">En la segunda semana de abril se realizó una rendición de cuentas con los principales avances de los 100 días de gestión, actividad que se llevó a cabo en coordinación sectorial y con Alcaldía de Bogotá exactamente el día 21 de abril se publicó por redes sociales la gestión y avances de las áreas misionales. </t>
  </si>
  <si>
    <t>Se cuenta con 19 soportes de publicacion en redes sociales (11 de Facebook y 7 Twitter) que permiten evidenciar la la rendición de cuentas de los 100 dias que se llevó a cabo, donde se informa a la comunidad con calidad y en lenguaje comprensible.</t>
  </si>
  <si>
    <t>Se cuenta con soporte de publicaciones realizadas mensualmente de acuerdo al tema (intranet, mailings, monitores, pantallas, Presentaciones en PowerPoint,)  igualmente en la pagina web, redes sociales e intranet sobre los servicios que presta la entidad, de acuerdo a su misionalidad.</t>
  </si>
  <si>
    <t>OAP: La Oficina Asesora de Planeación, en aras de continuar con el cumplimiento de la Ley 1712 - Transparencia y acatando así sus componentes, envía a la Oficina Asesora de Comunicaciones la información remitida por las áreas de la entidad,  para solicitar su publicación en la página web de Caja de la Vivienda Popular.
Por otro lado se requiere a las áreas información que debe ser actualizada y reportada con oportunidad en la página web, acorde a la Normatividad que nos rige.
Se solicitó a la Oficina Asesora de Comunicaciones, la Publicación de: 
* Información para ser socializada en el banner de la página web de la Entidad, acorde al requerimiento.
* Actualizción de información sobre el Modelo Integrado de Planeación y Gestión - MIPG.
* Actualización del Organigrama de la Entidad 
* Publicación del  Plan Operativo Anual  de Inversiones de las vigencias 2019 y 2020
* Informes de Rendición de Cuentas permanente de las Direcciones Misionales de la Entidad
* Normogramas de cada proceso de la entidad. 
* Cifras
* Desempeño de los proyectos de inversion
* Actualizacion de los proyectos de inversión y Fichas EBI
* Presupuesto general y pormenorizado
* Ejecuciones presupuestales
* Matriz de Riesgos -  Plan Anti Corrupcion y atención al ciudadano -  1er. seguimiento -  Vigencia 2020.
* Directorio de Contratistas
* Actualización de Documentos SIG - Procedimientos y Manuales.
* Información referente a Modelo Integrado de Planeación y Gestión - MIPG 
* Plan Anual de Adquisiciones de la Entidad
* Procesos Judiciales 
* Plan Plurianual de Inversiones
* Actualizaciones de Manuales 
* Publicación de Procesos de Selección 
* Solicitudes de acceso a la Información Pública
* Informes PQRS
* Informes de Asistencia por Canales de Atención 
* Informe de Gestión y Oportunidad
OAC: Se actualizó el Esquema de Publicaciòn de la Información de acuerdo a la estructura actual de navegación de la Página web, los menús de contenidos y los enlaces actuales. //www.cajaviviendapopular.gov.co/sites/default/files/Esquema%20de%20publicacion%20e%20informacion%20actualizado%20Agosto%20corte%2030-08-2020.xlsx</t>
  </si>
  <si>
    <t>Mantener el Mapa de Riesgos y el Plan Anticorrupción y Atención al Ciudadano - 2020,  en el banner de la página web de la Entidad, para divulgación,  consulta y aportes de la ciudadania  (Permanente)</t>
  </si>
  <si>
    <t xml:space="preserve">Sigue publicado en la Página web de manera permante para las respectivas consultas </t>
  </si>
  <si>
    <t>Se cuenta con pantallazos de las publicaciones realizadas mensualmente, sobre los principales temas de la Ley de Trasparencia y Acceso a la información  pública, mediante los diferentes canales de información que tiene la CVP (Facebook, Instagram, youtube y página web) (Mayo:1, Junio: 2, Julio:8, Agosto:4)</t>
  </si>
  <si>
    <t>Se realiza verificación de la publicación sobre la explicación del Decreto 092 sobre el Aislamiento Obligatorio en Lengua de Señas, en la página web en la ruta https://www.cajaviviendapopular.gov.co/?q=Transparencia/accesibilidad-en-medios-electr%C3%B3nicos-para-la-poblaci%C3%B3n-en-situaci%C3%B3n-de-discapacidad#overlay-context=Transparencia/accesibilidad-en-medios-electr%2525C3%2525B3nicos-para-la-poblaci%2525C3%2525B3n-en-situaci%2525C3%2525B3n-de-discapacidad%3Fq%3DTransparencia/accesibilidad-en-medios-electr%2525C3%2525B3nicos-para-la-poblaci%2525C3%2525B3n-en-situaci%2525C3%2525B3n-de-discapacidad
Se cuenta con el software "Convertic"el cual permite convertir las publicaciones en materia grafica y/o texto, lo convierte en sonido, para las personas en situación de discapacidad, ubicado en la ruta https://www.convertic.gov.co/641/w3-propertyvalue-15339.html
Igualmente se cuenta con informes mensuales de las metricas de la herramienta publicada en la pagina web (Junio y Julio 2020) ubicados en la ruta: https://www.cajaviviendapopular.gov.co/sites/default/files/EVIDENCIA%20INFORME%20ME%CC%81TRICAS%20WEB%20Y%20VISITAS%20WEB%20INCLUYE%20JULIO%202020.pdf</t>
  </si>
  <si>
    <t>Se cuenta con el documento "Esquema de publicación de información en la página Web", codigo 208-COM-Ft-20, versión 2, actualizado al 31Ago2020 y publicado en la pagina web en la ruta: https://www.cajaviviendapopular.gov.co/?q=transparencia-0#10-instrumentos-de-gesti-n-de-informaci-n-p-blica
Se cuenta con el registro de publicaciones mensualmente cargado en la página web en la ruta: https://www.cajaviviendapopular.gov.co/?q=transparencia-0#10-instrumentos-de-gesti-n-de-informaci-n-p-blica</t>
  </si>
  <si>
    <t>Se cuenta con el documento "Esquema de publicación de información en la página Web", codigo 208-COM-Ft-20, versión 2, actualizado al 31Ago2020 y publicado en la pagina web en la ruta: https://www.cajaviviendapopular.gov.co/?q=transparencia-0#10-instrumentos-de-gesti-n-de-informaci-n-p-blica
Igualmente se cuenta con evidencias de socialización del esquema de publicación mediante mailings y fondos de pantalla.</t>
  </si>
  <si>
    <t>La OAP solicita a todos los procesos el segundo seguimiento al Mapa de Riesgos y PAAC 2020, mediante el memorando 2020IE7286 del día 20Ago2020, para lo cual, el proceso de Evaluación de la Gestión,  remite respuesta mediante correo electrónico el día 28Ago2020, enviando el segundo seguimiento al Mapa de Riesgos y PAAC 2020 registrando la evaluación a los riesgos del proceso, así como la efectividad de los controles.</t>
  </si>
  <si>
    <t>Se cuenta con correo electrónico del día 28Ago2020 dirigido a la OAP, donde se remite el segundo seguimiento al Mapa de Riesgos y PAAC 2020 con la evaluación a los riesgos del proceso, así como la efectividad de los controles.
Evidencia ubicada en la ruta: \\10.216.160.201\control interno\2020\19.04 INF.  DE GESTIÓN\PAAC\II_Seg\Rtas procesos\EVA</t>
  </si>
  <si>
    <t>Actividad cumplida al 100% en el primer seguimiento de la vigencia 2020</t>
  </si>
  <si>
    <t>Evidencia en la ruta: 
\\10.216.160.201\control interno\2020\19.04 INF.  DE GESTIÓN\PAAC\I- Seg
\\10.216.160.201\control interno\2020\19.04 INF.  DE GESTIÓN\PAAC\II_Seg</t>
  </si>
  <si>
    <t>1- Se realizó la solicitud de información para el informe de Seguimiento y Evaluación a la Atención de Peticiones, Quejas, Reclamos, Sugerencias, Denuncias por Presuntos Actos de Corrupción y Felicitaciones recibidas durante el primer semestre de la vigencia 2020.
2- Se recibió información por parte de la Dirección de Gestión Corporativa y CID y de la Oficina Asesora de PLaneación de acuerdo a lo solicitado.
La entrega del informe fue reprogramada para el 04 de septiembre de 2020.
3- Se realizó el “Informe de seguimiento y evaluación a la atención de Peticiones, Quejas, Reclamos, Sugerencias, Denuncias por Presuntos Actos de Corrupción y Felicitaciones recibidas durante el primer semestre de la vigencia 2020 – Caja de la Vivienda Popular, el cual se encuentra en revisión por la Ing.</t>
  </si>
  <si>
    <t>Evidencias en la ruta: \\10.216.160.201\control interno\2020\19.04 INF.  DE GESTIÓN\PQRDS</t>
  </si>
  <si>
    <t>Se cuenta con los siguientes informes de seguimiento al Mapa de Riesgos y PAAC:
- Informe de seguimiento del ultimo cuatrimestre del año 2019, entregado a los procesos mediante memorando 2020IE349 del día 16Ene2020, el cual se encuentra publicado en la pagina web.
- Informe del primer seguimiento de la vigencia 2020, entregado a los procesos mediante memorando 2020IE5763 del día 15May2020 y publicado en la página web.
- Informe del segundo seguimiento de la vigencia 2020, entregado a los procesos mediante memorando 2020IE7770 del día 14Sep2020 y publicado en la página web.
https://www.cajaviviendapopular.gov.co/?q=matriz-de-riesgos-plan-anticorrupci%C3%B3n-y-atenci%C3%B3n-al-ciudadano#matriz-de-riesgos---plan-anticorrupci-n-y-atenci-n-al-ciudadano---vigencia-2020</t>
  </si>
  <si>
    <t>Se presenta el documento para la evaluación de los escenarios de rendición de cuentas desde el componente social, tomando como base las actividades realizadas hasta el momento.</t>
  </si>
  <si>
    <t>Se cuenta con informe preliminar para la evaluación del primer escenario de rendición de cuentas, el cual a la fecha de corte no se encuentra publicado en la página web</t>
  </si>
  <si>
    <t>OAC:Se cuenta con soportes fotograficos y audiovisioales (34 imágenes y 8 videos) que demuestran la realizacion del evento "Entrega Mariposa", igualmente evento publicado en la página web en la ruta: https://www.cajaviviendapopular.gov.co/?q=Noticias/la-cvp-entreg%C3%B3-obras-esperadas-por-m%C3%A1s-de-tres-d%C3%A9cadas-en-usaqu%C3%A9n
DMB: Se cuenta con fotografia de publicidad del acuerdo de sostenibildad firmado.</t>
  </si>
  <si>
    <t>Para el segundo cuatrimestre  se han efectuado eventos de participaciòn ciudadana y entrega de proyectos de vivienda.
1. Entrega de proyectos de vivienda 2.  Memorandos segùn CORDIS 2020IE6509 de julio 6 de 2020, CORDIS IE7501 de septiembre 1 de 202 y CORDISIE8220 de octubre 2 de 2020, 3. Reuniones con la comunidad.
A través del memorando 2020IE6509 de julio 6/20 y teniendo en cuenta el segundo seguimiento al Mapa de Riesgos-PAAC para la Dirección de Urbanizaciones y Titulación, se solicitò reprogramar entre el 1º y el 15 de octubre de 2020 el evento de rendición de cuentas entre los ciudadanos y la Entidad.</t>
  </si>
  <si>
    <t>1
2
3</t>
  </si>
  <si>
    <t>Se cuenta con registros fotográficos sobre la entrega de los proyectos MZ54, MZ55, La Casona, MZ14 lote 3 apto 201.
Así mismo se cuenta con el memorando 2020IE7501 del día 01Sep2020, donde se remite informe a través del cual se expone el análisis de las actividades desarrolladas por parte de la Dirección de Urbanizaciones y Titulación respecto a las estrategias transversales de participación ciudadana, rendición de cuentas y gestión social adelantadas desde nuestra área, donde el procesos de DUT ha participado en los siguientes eventos de participación ciudadana: Reunión presidentes JAC Bella Flor el 04Feb2020, Mesa de trabajo Bella Flor el 05Feb2020 y Feria de servicios el 25Ene2020.
Igualmente se adjunta actas de reunión del desarrollo de los tres eventos.
Se cuenta con el memorando 2020IE6509 del día 06Jul2020 donde se solicitò reprogramar entre el 1º y el 15 de octubre de 2020 el evento de rendición de cuentas entre los ciudadanos y la Entidad.</t>
  </si>
  <si>
    <t>Ruta: \\10.216.160.201\comunicaciones\2020\1140.27 PIEZAS COMUNICACIONALES</t>
  </si>
  <si>
    <t>Postulaciòn del tràmite en el SUIT, ùltima actualizaciòn el 27 de marzo de 2020, debido a la cuarentena presentada por la pandemia del COVID-19  no se ha logrado obtener observaciones por parte de los ciudadanos</t>
  </si>
  <si>
    <t xml:space="preserve">Actualización  del trámite  "Postulación Bien(es) Fiscales Titulables a sus Ocupantes" inscrito ante el SUIT </t>
  </si>
  <si>
    <t>DUT: Se cuenta con archivo en pdf, donde se muestran los pantallazo de la actualización  del trámite  "Postulación Bien(es) Fiscales Titulables a sus Ocupantes" inscrito ante el SUIT, con ultima actualización del día 27Mar2020.</t>
  </si>
  <si>
    <t>Durante el Comité Instutucional de Gestión y desempeño realizado en el mes de Marzo - 2020, se informo sobre el manejo que se dará a los temas denominados "Rendición de Cuentas", los cuales serán tratado en el Informe de los primeros 100 días de la presente administración, lo cual no tendrá manejo de Audiencia de Rendición de cuentas, sino como un informe de gestión para que los ciudadanos conozcan los retos y problemas cercanos.</t>
  </si>
  <si>
    <r>
      <t xml:space="preserve">Se cuenta con las siguientes evidencias que permiten demostrar la convocatoria de gestores de integridad:
*Correo electrónico del 24Jul2020, dirigido a la oficina de comunicaciones solicitando colaboración para el diseño de una pieza en donde se invite a funcionarios y
contratistas a diligenciar la encuesta sobre el Código de Integridad de la CVP, para lo cual, el mismo día se remite pieza comunicativa.
*Correo electrónico del 03Jul2020 donde se informan los gestores de integridad activos en la CVP al 30Jun2020.
*Archivo en Excel donde se relaciona el listado de gestores de integridad activos en la CVP.
</t>
    </r>
    <r>
      <rPr>
        <sz val="12"/>
        <rFont val="Arial"/>
        <family val="2"/>
      </rPr>
      <t>De acuerdo al memorando 2020IE7441 del 28Ago2020, se solicita la modificación de la presente actividad, quedanto como actividad final: "Identificación de los Gestores de integridad activos". 
Dicho cambio se justifica en El artículo 4° de la Resolución No. 3040 del 31-07-2018 “Por la cual se crea el equipo de Gestores de Integridad de la CVP y se designan a sus integrantes” indica que cuando el equipo de gestores de integridad se vea reducido a un número inferior a (6) seis personas, el proceso de Gestión de Talento Humano liderado por la Subdirección Administrativa deberá activar el procedimiento establecido en el artículo 4 del decreto 118 de 2018.." de la Resolución No. 3040 del 31-07-2018 “Por la cual se crea el equipo de Gestores de Integridad de la CVP y se designan a sus integrantes”, Es así como la Subdirección Administrativa en el mes de julio de 2020 a través del correo electrónico integridad_cvp@cajaviviendapopular.gov.co solicito al área de Talento Humano y a la Dirección de Gestión Corporativa remitir los nombres de los Gestores de Integridad activos, es así como se identificó que la Caja de la Vivienda Popular cuenta con 21 Gestores de Integridad activos (14 funcionarios y 7 contratistas), por lo cual no se hace necesario realizar una nueva convocatoria.</t>
    </r>
  </si>
  <si>
    <r>
      <t xml:space="preserve">Se cuenta con:
*Correo electrónico del 03Jul2020 donde se solicita información acerca de los funcionarios y contratistas activos en la CVP que conforman el equipo de gestores de integridad.
*Correo electrónico del 03Jul2020 donde se informan los gestores de integridad activos en la CVP al 30Jun2020.
*Archivo en Excel donde se relaciona el listado de gestores de integridad activos en la CVP.
</t>
    </r>
    <r>
      <rPr>
        <sz val="12"/>
        <rFont val="Arial"/>
        <family val="2"/>
      </rPr>
      <t xml:space="preserve">
De acuerdo al memorando 2020IE7441 del 28Ago2020, se solicita la modificación de la presente actividad, quedanto como actividad final: "Identificar en la Resolución No. 3040 del 31 de Julio de 2018, si es necesario realizar selección de gestores de integridad". 
Dicho cambio se justifica en que teniendo en cuenta la información remitida al correo electrónico integridad_cvp@cajaviviendapopular.gov.co por el área de Talento Humano y la Dirección de Gestión Corporativa y CID de la entidad, la Caja de la Vivienda Popular cuenta actualmente con 21 Gestores de Integridad activos, por lo cual no se hace necesario actualizar el acto administrativo por el cual se designan a los integrantes del equipo de Gestores de Integridad de la CVP.</t>
    </r>
  </si>
  <si>
    <t>Se cuenta con memorando 2020IE7192 del día 13Ago2020 dirigido a todos los Directores, Jefes de oficinas asesoras, Jefes de oficinas y Subdirectores, donde se realiza la invitación a todos los gestores de integridad, para la participación en el curso virtual de Integridad, Transparencia y Lucha contra la Corrupción.
Igualmente se aporta un correo electrónico del 12Ago2020, donde se realiza la invitación a todos los gestores de integridad sobre la participación en el curso virtual de Integridad, Transparencia y Lucha contra la Corrupción.
De la misma manera, se cuenta con correo electrónico del 20Ago2020 donde se hace entrega formal del memorando 2020IE7192 del día 13Ago2020 dirigido a todos los Directores, Jefes de oficinas asesoras, Jefes de oficinas y Subdirectores, donde se realiza la invitación a todos los gestores de integridad, para la participación en el curso virtual de Integridad, Transparencia y Lucha contra la Corrupción.</t>
  </si>
  <si>
    <r>
      <t>OAC: Se cuenta con correo electrónico del día 28Sep2020, donde se informa a los jefes y directores de área, quienes son los funcionarios - contratistas responsables para el desarrollo del diligenciamiento del sistema de información para el respectivo registro, seguimiento y evaluación del Índice de Transparencia.
Correo electrónico del día 05Oct2020 donde se informa a jefes y Directores de área la gestión realizada para activar usuario del Sistema de Información ITA y gestiones respectivas para continuar con el diligenciamiento de la matriz ITA.
Se cuenta con pantallazo de encuesta para el diligenciamiento del sistema de información para el Registro, Seguimiento, Monitoreo y Generación del Índice de Cumplimiento ITA.</t>
    </r>
    <r>
      <rPr>
        <sz val="10"/>
        <color rgb="FFFF0000"/>
        <rFont val="Arial"/>
        <family val="2"/>
      </rPr>
      <t/>
    </r>
  </si>
  <si>
    <t>Se realizaron mesas de trabajo con las áreas de Planeación y Control Interno de la CVP, mediante el cual se han llevado a cabo avances para el diligenciamiento de la matriz (Sistema de Información ITA) en los tiempos establecidos por la Procuraduría General de la Nación, dicha matriz tiene un plazo de entrega hasta el 15 de octubre de 2020.</t>
  </si>
  <si>
    <r>
      <t xml:space="preserve">OAP: Se cuenta con cuatro (4) correos electrónicos correspondientes a los meses de abril, mayo, junio y julio, donde se solicita a la Oficina Asesora de Comunicaciones, la publicación de las solicitudes de acceso a la Información pública.
</t>
    </r>
    <r>
      <rPr>
        <sz val="10"/>
        <color rgb="FFFF0000"/>
        <rFont val="Arial"/>
        <family val="2"/>
      </rPr>
      <t xml:space="preserve">
</t>
    </r>
    <r>
      <rPr>
        <sz val="10"/>
        <rFont val="Arial"/>
        <family val="2"/>
      </rPr>
      <t>OAC: Se actualizó el Esquema de Publicaciòn de la Información de acuerdo a la estructura actual de navegación de la Página web, los menús de contenidos y los enlaces actuales, ubicado en la ruta: https://www.cajaviviendapopular.gov.co/sites/default/files/Esquema%20de%20publicacion%20e%20informacion%20actualizado%20Agosto%20corte%2030-08-2020.xlsx
Igualmente, se cuenta con la información publicada en la página web, en la ruta: https://www.cajaviviendapopular.gov.co/?q=transparencia-0</t>
    </r>
  </si>
  <si>
    <t>Se cuenta con dos (2) agendas de reunión para la racionalización de trámites, programadas en los días 24Ago2020 y 28Ago2020.
Así mismo se cuenta con registro fotografico que permite evidenciar la creación de formulario para el servicio de radicación en la página web de la CVP.</t>
  </si>
  <si>
    <t>Se cuenta con soporte de participación en jornada de sensibilización virtual organizada por la Secretaría General en lo relacionado con la Rendición de cuentas, transparencia e integridad, el día 05Ago2020.</t>
  </si>
  <si>
    <t>Se evidenció en el componente de "Gestión de la Integridad" que se tienen 8 acciones establecidas, las cuales 7 de ellas son suceptibles de seguimiento para el presente corte (31Ago2020) y presentan un avance en el cumplimiento general del 94%.
De las 7 actividades programadas para el presente seguimiento, 2 de ellas se encuentra en estado "En Curso" con un avance del 80% y 5 de ellas se encuentran en estado "Cumplida" con avance del 100%.
Existe 1 acción que no requiere seguimiento para esta corte, ya que tiene fecha de inicio posterior a la fecha de realización del segundo seguimiento de la vigencia 2020, por ende no aplica para este seguimiento, la cual se tendrá en cuenta para el próximo seguimiento con el fin de que se muestre avance en el cumplimiento de la actividad propuesta.</t>
  </si>
  <si>
    <t>En este componente hay 1 acción programada, la cual se encuentra en estado "Cumplida" y presenta seguimiento de avance del 100%, donde el área responsable realizò la gestiòn pertinente con la Oficina TIC para generar la configuración en el aplicativo FORMULA 4GL, de forma tal que se generen los recibos de pago en formato PDF, èsto con el fin de facilitar a los usuarios la cancelaciòn de sus obligaciones con la Caja de la Vivienda Popular.</t>
  </si>
  <si>
    <t>En el componente de "Iniciativas Adicionales" se evidencia que de las 5 acciones programadas se presenta avance las 5 actividades, con un porcentaje de cumplimiento general del 44%.
De las 5 actividades programadas, se tienen 2 acciones que presentan grado de avance del 10%, debido a que actualmente se encuentra pendiente terminar de estructurar e implementar el Proyecto piloto del "Plan Terrazas" y la difusión masiva sobre la creación de la Curaduría pública social en la Entidad por parte del proceso de Mejoramiento de Vivienda.
Adicionalmente, existe 1 actividad en estado "En Curso" con avance del 33%, la cual se encuentra en la fase de poner en marcha la implementación del Plan Integral de Movilidad Sostenible en la Entidad por parte de la Oficina Asesora de Planeación, y finalmente, existe 1 actividad con avance del 67% con estado "En Curso" y 1 actividad cumplida al 100% por parte del proceso de Gestión de Comunicaciones.</t>
  </si>
  <si>
    <t>Se elaboró informe correspondiente al primer seguimiento 2020, el cual es entregado a todos los procesos mediante memorando 2020IE5763 del día 15May2020 y publicado en la página web en la ruta: 
https://www.cajaviviendapopular.gov.co/?q=matriz-de-riesgos-plan-anticorrupci%C3%B3n-y-atenci%C3%B3n-al-ciudadano#matriz-de-riesgos---plan-anticorrupci-n-y-atenci-n-al-ciudadano---vigencia-2020
Mediante memorando 2020IE7387 del día 26Ago2020, se realiza la solicitud del 2do seguimiento al mapa de riesgos y PAAC 2020, dirigido a todos los procesos, con plazo de entrega hasta el 03Sep2020.
Los diferentes procesos hacen la entrega de la información de acuerdo a dicha solicitud, mediante correo electrónico.
Se realiza el segundo seguimiento al mapa de riesgos, donde se elabora el respectivo informe, el cual es entregado a los procesos mediante memorando 2020IE7770 del día 14Sep2020 y publicado el mismo día en la página web.</t>
  </si>
  <si>
    <t>Se cuenta con los siguientes informes de seguimiento al Mapa de Riesgos y PAAC:
- Informe del primer seguimiento de la vigencia 2020, entregado a los procesos mediante memorando 2020IE5763 del día 15May2020 y publicado en la página web.
- Informe del segundo seguimiento de la vigencia 2020, entregado a los procesos mediante memorando 2020IE7770 del día 14Sep2020 y publicado en la página web.
https://www.cajaviviendapopular.gov.co/?q=matriz-de-riesgos-plan-anticorrupci%C3%B3n-y-atenci%C3%B3n-al-ciudadano#matriz-de-riesgos---plan-anticorrupci-n-y-atenci-n-al-ciudadano---vigencia-2020</t>
  </si>
  <si>
    <t>VENCIDA</t>
  </si>
  <si>
    <t>CUMPLIDA FUERA DE TÉRMINO</t>
  </si>
  <si>
    <t>Se cuenta con el  Plan de Acción de Participación Ciudadana  y Control Social de la Caja de la Vivienda Popular 2020, así mismo, se cuenta pantallazos de reunión de equipo transversal participación y control social el día 21Ago2020 y 26Ago2020.
Se adjuntan trece (13) caracterizaciones de usuarios de los diferentes procesos de la CVP.
Se encuentra pendiente ajustes y consolidacion, actividad que tiene un grado de avance del 95% y se encuentra en estado "vencida".</t>
  </si>
  <si>
    <t>Se inició un proceso de revisión del ejercicio de Rendición de cuentas de la vigencia anterior y se programó su socialización para el segundo semestre de 2020.</t>
  </si>
  <si>
    <t>Baja</t>
  </si>
  <si>
    <t>Media</t>
  </si>
  <si>
    <t>Alta</t>
  </si>
  <si>
    <t>Zona</t>
  </si>
  <si>
    <r>
      <t xml:space="preserve">Se realiza monitoreo a la ejecución de los controles identificados en los riesgos del proceso de Evaluación de la Gestión, mediante el análisis del formato 208-PLA-Ft-73, en el cual se establecen los siguientes:
</t>
    </r>
    <r>
      <rPr>
        <b/>
        <sz val="11"/>
        <color theme="1"/>
        <rFont val="Arial"/>
        <family val="2"/>
      </rPr>
      <t xml:space="preserve">Riesgo 1: </t>
    </r>
    <r>
      <rPr>
        <sz val="11"/>
        <color theme="1"/>
        <rFont val="Arial"/>
        <family val="2"/>
      </rPr>
      <t xml:space="preserve">Incumplimiento del Plan Anual Auditorías aprobado para la vigencia.
</t>
    </r>
    <r>
      <rPr>
        <b/>
        <sz val="11"/>
        <color theme="1"/>
        <rFont val="Arial"/>
        <family val="2"/>
      </rPr>
      <t xml:space="preserve">Control 1: </t>
    </r>
    <r>
      <rPr>
        <sz val="11"/>
        <color theme="1"/>
        <rFont val="Arial"/>
        <family val="2"/>
      </rPr>
      <t xml:space="preserve">Verificar que las necesidades de personal identificadas por el asesor de control interno para el proceso "evaluación de la gestión" queden incluidas en el plan anual de adquisiciones institucional.
</t>
    </r>
    <r>
      <rPr>
        <b/>
        <sz val="11"/>
        <color theme="1"/>
        <rFont val="Arial"/>
        <family val="2"/>
      </rPr>
      <t xml:space="preserve">Seguimiento: </t>
    </r>
    <r>
      <rPr>
        <sz val="11"/>
        <color theme="1"/>
        <rFont val="Arial"/>
        <family val="2"/>
      </rPr>
      <t xml:space="preserve">Desde la Asesoría de Control Interno se han entregado las necesidades de contratacion al ordenador del gasto, con el fin de que las mismas sean incluidas en el Plan Anual de Adquisiciones, aclarando que para el 2020 al haber cambiado de administracion, la Secretaría del Habitat, autorizó contratos por 2 meses inicialmente hasta el 30Mar2020, en razon a que no habia Director General en propiedad por ser cambio de administración.
A continuación se relacionan todos los memorandos </t>
    </r>
    <r>
      <rPr>
        <sz val="11"/>
        <rFont val="Arial"/>
        <family val="2"/>
      </rPr>
      <t xml:space="preserve">entregados sorbre las solicitudes de adiciones y contratación:
• Memorando 2020IE460 del 21Ene2020 Solicitud de expedición de Viabilidad y CDP
• Memorando 2020IE5173 del 24Mar2020 Solicitud de expedición de viabilidad y CDP para realizar adiciones y prórrogas contratos PSP 032-2020; 037-2020 y 075-2020 Técnico, Abogada y Contadora de Control Interno y solicitud de modificación del Plan Anual de Adquisiciones – PAA
• Memorando 2020IE5210 del 28Mar2020 Solicitud de adición y prórroga contrato 037-2020 suscrito con Asbleydi Andrea Sierra Ochoa
• Memorando 2020IE5209 del 28Mar2020 Solicitud de adición y prórroga contrato 032-2020 suscrito con Manuel Andrés Farias Pinzón
• Memorando 2020IE5211 del 28Mar2020 Solicitud de adición y prórroga contrato 075-2020 suscrito con Marcela Urrea Jaramillo
• Memorando 2020IE5489 del 27Abr2020 Solicitud de expedición de viabilidad y CDP para realizar cuatro (04) nuevos contratos para Técnico, Contadora, Abogada y Nuevo Ingeniero de Control Interno y solicitud de modificación del Plan Anual de Adquisiciones – PAA
• Memorando 2020IE5869 del 22May2020 Solicitud de expedición de viabilidad y CDP para realizar adiciones y prórrogas a los contratos CVP-CTO-409-2020 y CVP-CTO-460-2020, Técnico y Abogada de Control Interno y solicitud de modificación del Plan Anual de Adquisiciones – PAA
• Memorando 2020IE5858 del 22May2020 Solicitud de prórroga contrato 413-2020 suscrito con Marcela Urrea Jaramillo
• Memorando 2020IE5958 del 28May2020 Solicitud trámite de adición y prórroga contrato 460-2020 suscrito con Asbleydi Andrea Sierra Ochoa
• Memorando 2020IE5957 del 28May2020 Solicitud trámite de adición y prórroga contrato 409-2020 suscrito con Manuel Andrés Farias Pinzón
• Memorando 2020IE6576 del 08Jul2020 Solicitud de expedición de viabilidad y CDP para realizar cinco (05) nuevos contratos, para un (01) Técnico y cuatro (04) Profesionales de Control Interno durante el segundo semestre de 2020
• Memorando 2020IE6751 del 15Jul2020 Solicitud elaboración contrato de prestación de servicios profesionales con la contadora Marcela Urrea Jaramillo – para la Asesoría de Control Interno
• Memorando 2020IE6776 del 16Jul2020 Solicitud elaboración contrato de prestación de servicios profesionales con el contador Carlos Andres Vargas Hernández – para la Asesoría de Control Interno
• Memorando 2020IE6798 del 17Jul2020 Solicitud de elaboración de tres (3) contratos de prestación de servicios profesionales para la Asesoría de Control Interno con: Ingeniera Industrial – Jhoana Marcela Rodríguez Silva, Abogada - Asbleydi Andrea Sierra Ochoa, Técnico - Manuel Andres Farias Pinzón 
• Memorando 2020IE7169 del 13Ago2020 Solicitud de elaboración de un (1) contrato de prestación de servicios profesionales para a la Asesoría de Control Interno con: Economista – Joan Manuel Wilhayner Gaitán Ferrer
</t>
    </r>
    <r>
      <rPr>
        <b/>
        <sz val="11"/>
        <color theme="1"/>
        <rFont val="Arial"/>
        <family val="2"/>
      </rPr>
      <t xml:space="preserve">Control 2: </t>
    </r>
    <r>
      <rPr>
        <sz val="11"/>
        <color theme="1"/>
        <rFont val="Arial"/>
        <family val="2"/>
      </rPr>
      <t xml:space="preserve">Verificar la idoneidad técnica del personal mediante el proceso de selección de personal de planta, bien sea por convocatoria, por provisionalidad o encargo. Aplicación pruebas aptitudinales, a futuros contratistas, para verificar su idoneidad técnica.
</t>
    </r>
    <r>
      <rPr>
        <b/>
        <sz val="11"/>
        <color theme="1"/>
        <rFont val="Arial"/>
        <family val="2"/>
      </rPr>
      <t xml:space="preserve">Seguimiento: </t>
    </r>
    <r>
      <rPr>
        <sz val="11"/>
        <color theme="1"/>
        <rFont val="Arial"/>
        <family val="2"/>
      </rPr>
      <t xml:space="preserve">Para el personal de planta no han habido modificaciones y para el personal contratista, a traves del establecimiento de los perfiles en los estudios previos, se determina la formación académica y experiencia que se requieren para apoyar en la ejecución el PAA, con base en eso, se mantuvieron a 3 de los contratistas que ya estaban y se contrataron otros 3 de los cuales a 1 de ellos se le aplicaron pruebas y entrevistas conformando un equipo de trabajo de 9 personas discriminadas de la siguiente manera: 1 asesor, 1 técnico, 1 asistencial y 6 profesionales.
</t>
    </r>
    <r>
      <rPr>
        <b/>
        <sz val="11"/>
        <color theme="1"/>
        <rFont val="Arial"/>
        <family val="2"/>
      </rPr>
      <t xml:space="preserve">Control 3: </t>
    </r>
    <r>
      <rPr>
        <sz val="11"/>
        <color theme="1"/>
        <rFont val="Arial"/>
        <family val="2"/>
      </rPr>
      <t xml:space="preserve">Verificar y aprobar el plan de cada una de las auditorías de acuerdo con el Procedimiento "208-CI-Pr-01 Auditoría interna V7".
</t>
    </r>
    <r>
      <rPr>
        <b/>
        <sz val="11"/>
        <color theme="1"/>
        <rFont val="Arial"/>
        <family val="2"/>
      </rPr>
      <t xml:space="preserve">Seguimiento: </t>
    </r>
    <r>
      <rPr>
        <sz val="11"/>
        <color theme="1"/>
        <rFont val="Arial"/>
        <family val="2"/>
      </rPr>
      <t xml:space="preserve">Las auditorías que se han venido ejecutando cuentan con el respectivo plan de auditoria firmado y comunicado a los interesados, mediante los siguientes memorandos:
*Memorando 2020IE2745 del 19Feb2020 Comunicación apertura auditoría de gestión al proceso de Mejoramiento de Vivienda.
*Memorando 2020IE5945 del 28May2020 Comunicación apertura Auditoría de Gestión Tutelas y notificaciones realizadas por la Dirección Jurídica de la Caja de la Vivienda Popular vigencia 2019
*Memorando 2020IE7321 del 21Ago2020 Comunicación apertura Auditoría especial de la administración de expedientes y comunicaciones oficiales.
*Memorando 2020IE7423 del 28Ago2020 Comunicación apertura Auditoría Especial de evaluación de la capacidad de la entidad para continuar la operación bajo las nuevas condiciones que le impone la crisis en el marco de notificaciones en el lapso comprendido del 15 de marzo hasta el 31 de agosto de 2020.
*Memorando del 17Sep2020 Comunicación Auditoría Especial a los procesos de contratación adelantados con
ocasión de la declaración de emergencia económica en el marco de la atención de la pandemia COVID-19
*Memorando 2020IE8088 del 24Sep2020 Comunicación Auditoría especial al proceso de Gestión del Talento Humano en el marco de la legislación aplicable a la Caja de Vivienda Popular en materia de la emergencia económica, social y ecológica.
</t>
    </r>
    <r>
      <rPr>
        <sz val="11"/>
        <rFont val="Arial"/>
        <family val="2"/>
      </rPr>
      <t>Adicional a esto, el Plan Anual de Auditorías fue modificado en sesion del comite del 30Jul2020 y de acuerdo a la expedicion de la Circular Conjunta No. 100-008-2020 y la Circular Externa No.10 de 2020</t>
    </r>
    <r>
      <rPr>
        <sz val="11"/>
        <color theme="1"/>
        <rFont val="Arial"/>
        <family val="2"/>
      </rPr>
      <t xml:space="preserve">
</t>
    </r>
    <r>
      <rPr>
        <b/>
        <sz val="11"/>
        <color theme="1"/>
        <rFont val="Arial"/>
        <family val="2"/>
      </rPr>
      <t xml:space="preserve">Riesgo2: </t>
    </r>
    <r>
      <rPr>
        <sz val="11"/>
        <color theme="1"/>
        <rFont val="Arial"/>
        <family val="2"/>
      </rPr>
      <t>Coerción para no mostrar o cambiar resultados de las auditorías realizadas.</t>
    </r>
    <r>
      <rPr>
        <b/>
        <sz val="11"/>
        <color theme="1"/>
        <rFont val="Arial"/>
        <family val="2"/>
      </rPr>
      <t xml:space="preserve">
Control 1: </t>
    </r>
    <r>
      <rPr>
        <sz val="11"/>
        <color theme="1"/>
        <rFont val="Arial"/>
        <family val="2"/>
      </rPr>
      <t>Revisar y aprobar los informes de las auditorías internas de acuerdo con el procedimiento "208-CI-Pr-01  Auditoría interna V7", valorando la objetividad de los auditores de acuerdo con los hallazgos redactados.</t>
    </r>
    <r>
      <rPr>
        <b/>
        <sz val="11"/>
        <color theme="1"/>
        <rFont val="Arial"/>
        <family val="2"/>
      </rPr>
      <t xml:space="preserve">
Seguimiento: </t>
    </r>
    <r>
      <rPr>
        <sz val="11"/>
        <color theme="1"/>
        <rFont val="Arial"/>
        <family val="2"/>
      </rPr>
      <t xml:space="preserve">Para cada uno de los informes de auditoria elaborados de acuerdo a los roles de Evaluacion del Riesgo y Enfoque Hacia la Prevencion, el contratista o funcionario que hace el trabajo de aseguramiento o consultoria, entrega el informe el cual es revisado por la Asesora de Control Interno, donde se hacen los ajustes pertienentes y luego es remitido a los destinatarios de manera formal mediante memorando, tales como, Pormenorizado, Derechos de Autor, Seguimiento al Plan de Mejoramiento Interno y Externo, Austeridad del Gasto , Marco Normativo Contable, PQRS, Control Interno Contable, Evaluación por Dependencias, Mapa de Riesgos y Plan Anticorrupción y de Atención al Ciudadano.
</t>
    </r>
    <r>
      <rPr>
        <b/>
        <sz val="11"/>
        <color theme="1"/>
        <rFont val="Arial"/>
        <family val="2"/>
      </rPr>
      <t xml:space="preserve">Control 2: </t>
    </r>
    <r>
      <rPr>
        <sz val="11"/>
        <color theme="1"/>
        <rFont val="Arial"/>
        <family val="2"/>
      </rPr>
      <t>Informar a autoridades externas la existencia de presiones en la entidad para ocultar, omitir o modificar información de los informes de auditorías de acuerdo con lo establecido en el parágrafo 1 del artículo 1 del decreto 338 de 2019.</t>
    </r>
    <r>
      <rPr>
        <b/>
        <sz val="11"/>
        <color theme="1"/>
        <rFont val="Arial"/>
        <family val="2"/>
      </rPr>
      <t xml:space="preserve">
Seguimiento: </t>
    </r>
    <r>
      <rPr>
        <sz val="11"/>
        <color theme="1"/>
        <rFont val="Arial"/>
        <family val="2"/>
      </rPr>
      <t>No se ha presentado, pero como medida preventiva, se tiene previsto preparar una sensibilización a los enlaces de las diferentes áreas, sobre el control que se implementará en caso de evidenciarse coerción para ocultar, omitir o modificar información de los informes de auditorías.</t>
    </r>
  </si>
  <si>
    <t>De acuerdo a las evidencias aportadas, los controles identificados en cada uno de los riesgos del proceso de Evaluación de la Gestión, se puede evidenciar que realiza el monitoreo a los mismos, logrando un porcentaje de avance del 74% de acuerdo al cumplimiento general del PAA a la fecha de corte.</t>
  </si>
  <si>
    <r>
      <t xml:space="preserve">Se elaboró informe de seguimiento correspondiente al corte 31Dic2019, entregado a los procesos mediante memorando 2020IE349 del día 16Ene2020, el cual se encuentra publicado en la página web, en la ruta: https://www.cajaviviendapopular.gov.co/?q=matriz-de-riesgos-plan-anticorrupci%C3%B3n-y-atenci%C3%B3n-al-ciudadano.
Se elaboró informe correspondiente al primer seguimiento 2020, el cual es entregado a todos los procesos mediante memorando 2020IE5763 del día 15May2020 y publicado en la página web en la ruta: 
https://www.cajaviviendapopular.gov.co/?q=matriz-de-riesgos-plan-anticorrupci%C3%B3n-y-atenci%C3%B3n-al-ciudadano#matriz-de-riesgos---plan-anticorrupci-n-y-atenci-n-al-ciudadano---vigencia-2020
Mediante memorando 2020IE7387 del día 26Ago2020, se realiza la solicitud del 2do seguimiento al mapa de riesgos y PAAC 2020, dirigido a todos los procesos, con plazo de entrega hasta el 03Sep2020.
Los diferentes procesos hacen la entrega de la información de acuerdo a dicha solicitud, mediante correo electrónico.
Se realiza el segundo seguimiento al mapa de riesgos, donde se elabora el respectivo informe, el cual es entregado a los procesos mediante memorando 2020IE7770 del día 14Sep2020 y publicado el mismo día en la página web.
</t>
    </r>
    <r>
      <rPr>
        <sz val="11"/>
        <color rgb="FFFF0000"/>
        <rFont val="Arial"/>
        <family val="2"/>
      </rPr>
      <t xml:space="preserve">
</t>
    </r>
    <r>
      <rPr>
        <sz val="11"/>
        <rFont val="Arial"/>
        <family val="2"/>
      </rPr>
      <t>Adicionalmente, en el Comité Institucional de Coordinación de Control Interno en sesión llevada a cabo el 18Sep2020, en la cual se presentaron los resultados del segundo seguimiento a las acciones de tratamiento del riesgo (actividades de control) del mapa de riesgos con corte al 31Ago2020, los cuales no fueron satisfactorios para algunos procesos, por ende, se hace necesario realizar de nuevo el seguimiento, verificando las evidencias del avance de las acciones en conjunto con los enlaces designados por cada proceso y los auditores de control interno.
Teniendo en cuenta lo anterior, se realiza memorando 2020IE8033 del día 22Sep2020 con el Cronograma para realizar el segundo seguimiento al Mapa de Riesgos y Plan Anticorrupción y de Atención al Ciudadano - PAAC vigencia 2020 con todos los procesos. Cronograma que se desarrolla del 28Sep2020 al 07Oct2020.
Se programan agendas en Google Calendar de acuerdo con el cronograma en mención.
Se levantan las respectivas actas de reunión con los enlaces de los procesos.
Se realiza la consolidación del seguimiento del PAAC entregado por los 16 procesos, así como la revisión de las evidencias entregadas y elaboración del respectivo informe</t>
    </r>
    <r>
      <rPr>
        <sz val="11"/>
        <color rgb="FFFF0000"/>
        <rFont val="Arial"/>
        <family val="2"/>
      </rPr>
      <t>.</t>
    </r>
  </si>
  <si>
    <t>Se evidencia Plan de Acción de Participación Ciudadana  y Control Social de la Caja de la Vivienda Popular 2020, así mismo, se cuenta pantallazos de reunión de equipo transversal participación y control social el día 21Ago2020 y 26Ago2020.
La verificacón del diagnostico del ejercicio de Rendición de cuentas de la vigencia anterior, así como su socialización se realizará en el segundo semestre de 2020, por lo tanto esta actividad se encuentra en estado "vencida".</t>
  </si>
  <si>
    <t>Se cuenta con informes periódicos emitidos por las áreas misionales del CVP (DUT, Barrios, Reasentamientos), los cuales se encuentran consolidados (Actas de reunión, encuentros ciudadanos, registros fotograficos, ferias de servicios, memorando 2020IE7501 del día 01Sep2020, memorando 2020IE7506 del día 01Sep2020). 
Ala fecha no se cuenta con informe final de rendición de cuentas 2020, por lo tanto esta actividad se encuentra en estado "Vencida".</t>
  </si>
  <si>
    <t>En la estrategia de la Administración del Riesgo se tienen definidas 16 actividades para la vigencia 2020, de las cuales 15 son susceptibles de seguimiento para el presente corte, presentado un cumplimiento general del 84%.
Cabe resaltar que de las 15 actividades programadas para el presente seguimiento, 10 se encuentran en estado "Cumplidas con un porcentaje de avance del 100%.
Adicional a esto, 5 de las 15 actividades programadas presentan un cumplimiento entre el 66% y 74%, y teniendo en cuenta que son actividades que se ejecutan de forma cuatrimestral, se considera un cumplemiento satisfactorio para el presente seguimiento.
Igualmente se cuenta con 1 actividad que no ha iniciado, ya que su fecha de cumplimiento es para el mes de octubre de 2020, por ende, no requiere seguimiento para este corte.</t>
  </si>
  <si>
    <t>Se cuenta con informe de PQRS correspondiente al II Sem 2019, dirigido a la Directora General encargada, Director de Gestión Corporativa y CID y la OAP, mediante memorando 2020IE835 del día 31ene2020.
Igualmente, se cuenta con informe de PQRSD correspondiente al primer semestre de 2020, entregado mediante correo electrónico el dia 30Sep2020 a la Asesora deControl Interno, el cual actualmente se encuentra en revisión por parte de ACI, por ende, esta actividad se encuentra en estado "Vencida".
La accion se encuentra en estado "Vencida" en razón a que la profesional designada para realizar la actividad no tuvo contrato en el mes de julio, mes en el cual estaba programado realizar el informe de PQRS, correspondiente al primer semestre de 2020, razon por la cual se atrazó el avance al cumplimiento de la actividad programada establecida igualmente en el Plan Anual de Auditorías, el cual fue reprogramado y aprobado en la versión 2, por el Comité de Coordinación de Control Interno, en sesión del 30Jul2020, sin embargo, no se solicitó la reprogramacón de la actividad en el Plan Aanticorrupción y de Atención del Ciudadano 2020, pero la acción ya cuenta con un avance del 80%, ya que el informe se encuentra en revisión por la Asesoría de Control Interno, a la espera de ser expedido antes del 15Oct2020.</t>
  </si>
  <si>
    <t>El componente de "Mecanismos para Mejorar la Atención al Ciudadano" cuenta con 9 acciones programadas para la vigencia 2020, de las cuales presentan avance las 9, mostrando un cumplimiento general del 73%.
De las 9 acciones programadas, se tienen 2 actividades cumplidas al 100%, y 6 actividades en estado "En Curso" con porcentaje de avance entre el 50% y 67%.
Ademas se evidencia 1 actividad en estado "Vencida" con un porcentaje de cumplimiento del 80% a la fecha de corte, por lo que se debe trabajar de forma incisiva en dicha acción, para que se logre evidenciar su cumplimiento fuera de término en el próximo seguimiento.</t>
  </si>
  <si>
    <t>En el componente de "Rendición de Cuentas" se evidencia que 23 de las 23 acciones programadas para el respectivo corte (31Ago2020) presentan el seguimiento de las actividades programadas, mostrando un cumplimiento general en el componente del 60%.
Además se evidencia que 1 de las 23 actividades programadas, presentan un grado de avance de 0% debido a la contingencia del "riesgo de salud" en el país por COVID-19, lo cual ha generado que la Dirección de Mejoramiento de Vivienda, no pueda ejecutar las jornadas de socialización del proceso de asistencia técnica, entrega de licencias de construcción y/o actos de reconocimiento o eventos de participación ciudadana a través de los(as) ciudadanos(as).
Igualmente se evidencia que de las 23 acciones programadas, 2 actividades se encuentran cumplidas al 100%, 9 actividades que presentan un avance entre el 0% y el 50% con estado "En Curso", 8 actividades presentan un avance entre el 66% y el 80% con estado "En Curso" y 4 actividades se encuentran en estado "Vencida" con un cumplimiento entre el 50% y el 95%.
Por lo anterior, se debe trabajar de forma incisiva en aquellas acciones que presentan un grado de avance menor al 50%, así como las actividades que se encuentran vencidas, con el fin de lograr evidenciar su cumplimiento fuera de término en el próximo seguimiento, incluyendo la actividad que no ha podido mostrar avance debido a las restricciones generadas por la emergencia del COVID 19.</t>
  </si>
  <si>
    <t>De las 29 acciones programadas en el componente "Mecanismos para la Transparencia y el Acceso a la Información" se evidenció seguimiento en las 29, mostrando un cumplimiento a nivel general de 66%.
Igualmente, se evidencian 4 acciones que se encuentran en estado "Cumplida" con un grado de avance del 100%, así mismo se cuenta con 2 actividades en estado "En Curso" con un porcentaje de avance entre el 30% y 50%.
Ademas de esto, se tienen 22 actividades en estado "En Curso" con un porcentaje de avance entre el 51% y 73% y 1 actividad en estado "En Curso" con un porcentaje de avance 0%, la cual debe ser priorizada lo antes posible, a fin de que en el próximo seguimiento se logre demostrar el cumplimiento de la actividad propuesta.</t>
  </si>
  <si>
    <t>Promedio de avance de las actividades del mapa de riesgos corte al 08 de octubre de 2020</t>
  </si>
  <si>
    <t># de Riesgos</t>
  </si>
  <si>
    <t xml:space="preserve">Cumplida fuera de término </t>
  </si>
  <si>
    <t xml:space="preserve">Demora en la respuesta a los requerimientos de las áreas que originan la información para publicación.   </t>
  </si>
  <si>
    <t xml:space="preserve">Realizar una pieza grafica y/o audivisual que permita describir el procediemiento, los tiempos para las solicitudes y responsables para la solicitud de publicaciones </t>
  </si>
  <si>
    <t>Se evidencia pieza gráfica referente a la Resolución 4316 del 01 de octubre 2020 por  la cual se adopta el esquema de publicación de la información para página web – código 08-COM.-Ft-20 enviado de manera masiva el 02 de octubre 2020  por correo electrónico a funcionarios y contratistas con cuentas activas, adicionalmente se observa la resolución 4316 de 2020 adjunta a dicho correo.</t>
  </si>
  <si>
    <t xml:space="preserve">Se evidencia un Esquema de publicación de información de la página web de la Caja de Vivienda Popular en el cual se reflejan fechas y responsables y tiempos de publicación.
Está pendiente realizar ajustes y actualizar el formato. 
Al descargar el archivo en excel se evidencia como oculta la fila 15, sin embargo al descargarlo en una hoja como documento de google, si se encuentran los datos registrados y los avances correspondientes a la actividad de control, se sugiere mantener los archivos originales que no presenten este tipo de inconvenientes. </t>
  </si>
  <si>
    <t xml:space="preserve">Se evidencia el pantallazo correspondiente al procedimiento 208-REAS-Pr-05 REUBICACIÓN DEFINITIVA – Versión 9 – Vigencia 19/06/2020, el cual se encuentra registrado debidamente en el Listado maestro de documentos, sin embargo este procedimiento no se encuentra actualizado en la página web de la entidad el día 12-09-2020 a la 01:00 pm ya que aún está la versión 7 – Vigencia 14-1-2019. 
Se evidencia el pantallazo correspondiente al procedimiento 208-REAS-Pr-06 PROCEDIMIENTO RELOCALIZACIÓN TRANSITORIA – Versión 6 – Vigencia 26/08/2020, el cual se encuentra registrado debidamente en el Listado maestro de documentos y en la página web de la entidad. 
Se evidencia el pantallazo correspondiente al procedimiento 208-REAS-Pr-04 PROCEDIMIENTO ADQUISICIÓN DE PREDIOS – Versión 7 – Vigencia 26/08/2020, el cual se encuentra registrado debidamente en el Listado maestro de documentos y en la página web de la entidad.
Se evidencia el memorando 2020IE8075 en el cual se solicita la modificación del procedimiento 208-REAS-pr-08 Selección de vivienda, se observa el procedimiento 208-REAS-pr-08 Selección de vivienda versión 4, vigente desde el 05 de octubre 2020. Se encuentra pendiente actualizarlo en el listado maestro de documentos y en la página web de la entidad, sin embargo, ya se realizó solicitud a las áreas encargadas (comunicaciones y planeación). 
 </t>
  </si>
  <si>
    <t>Se evidencia la socialización de los 3 procedimientos a todos los integrantes del área y los pantallazos de los participantes de las socializaciones en las fechas del 03 de septiembre grupo 1, 3, 5, 8, 9 y 10, el 07 de septiembre grupo 2, el 10 de septiembre grupo 7, el 14 de septiembre grupo 4. Se anexa pantallazo de asistencia y el 25 de septiembre grupo 6 y transversal. Fórmula: 0.6/1=60%</t>
  </si>
  <si>
    <t>Se evidencia el reporte Caracoli Paimes REP GIS en el cual se evidencia el seguimiento a 40 expedientes resaltados los cuales corresponden a 2018-CP19-16530, 2018-CP19-16728, 2018-CP19-16330, 2018-CP19-16429, 2018-CP19-16878, 2018-CP19-16282, 2018-CP19-16501, 2018-CP19-16499, 2018-CP19-16485, 2018-CP19-16404, 2018-CP19-16383, 2018-CP19-16322, 2018-CP19-16318, 2018-CP19-16327, 2018-CP19-16556, 2018-CP19-16388, 2018-CP19-16587, 2018-CP19-16814, 2018-CP19-16527, 2018-CP19-16524, 2018-CP19-16335, 2018-CP19-16703, 2018-CP19-16609, 2018-CP19-16762, 2018-CP19-16626, 2018-CP19-16360, 2018-CP19-16543, 2018-CP19-16321, 2018-CP19-16699, 2018-CP19-16684, 2018-CP19-16329, 2018-CP19-16418, 2018-CP19-16337, 2018-CP19-16319, 2018-CP19-16354, 2018-CP19-16776, 2018-CP19-16471, 2018-CP19-16398, 2018-CP19-16436, 2018-CP19-16834 los 20 expedientes revisados en el primer seguimiento no son evidenciados en los documentos adjuntos, sin embargo, se tienen en cuenta dentro de la calificación, para revisión posterior. Fórmula: 40/55=72,73%</t>
  </si>
  <si>
    <t xml:space="preserve">Se evidencia reunión equipos de trabajo 22-09 Inst GIS, MEMORANDO 2020IE8126 SOLICITUD MODIFICACIÓN INSTRUCTIVO, 208-REAS-In-06 INSTRUCTIVO DE CARGUE Y ACTUALIZ DE INF DE LOS PROCESOS REAS EN GIS V2 y de correo socialización, el instructivo se encuentra debidamente actualizado en el listado maestro de documentos. </t>
  </si>
  <si>
    <t xml:space="preserve">Se evidencia un Registro de reunión de 23 de junio 2020, en la cual se realiza una mesa de trabajo con la Dirección de Gestión Corporativa (contratos) y Talento Humano para determinar un esquema de entrenamiento para el desarrollo efectivo de las obligaciones de los contratistas y funcionarios.
Igualmente hay una serie de correos electrónicos en las fechas 24, 25 y 26 de junio 2020 en los cuales inicialmente se propone incluir una cláusula en los contratos, finalmente concluyen que no podría ser una cláusula por cuanto tendría efectos para toda la entidad y se propone entonces una obligación general así: El contratista deberá atender sus obligaciones acorde a los sistemas de información dispuestos para cada programa misional de la entidad, actualizando la información y generando los productos para tal fin desde las herramientas tecnológicas que se le indique ó El contratista deberá mantener actualizados los sistemas de información que estén previstos para el cumplimiento de sus obligaciones.
Se evidencia Registro de reunión Segunda mesa de trabajo desarrollada e 23 de septiembre 2020, con la dirección de gestión corporativa (contratos) talento humano para determinar esquema de entrenamiento para el desarrollo efectivo de las obligaciones de los contratistas y funcionarios. 
</t>
  </si>
  <si>
    <t>Se evidencia la base de selección de vivienda con corte 22 de mayo, 22 de junio, 23 de julio y 21 de agosto 2020, también se evidencian pantallazos de 30 de mayo, 16 de junio, 28 de julio y 26 de agosto de 2020 correspondientes a los siguientes expedientes: 2020 2017-19-14977, 2017-08-14935, 2017-Q09-14970, 2017-08-14926, 2017-19-15043, 2017-08-14925, 2017-04-14981, 2017-04-14980, 2017-19-14978, 2017-Q20-15040, 2017-19-14954, 2017-08-14946, 2017-19-14985, 2017-08-14927, 2017-19-14989, 2017-19-14997, 2017-19-14995, 2017-19-14966, 2017-19-14990, 2017-08-14949 2017-08-14939, 2017-04-14983, 2017-Q23-15008, 2017-04-14992, 2017-19-1499, lo cual en total suma 25 expedientes, los 15 expedientes revisados en el primer seguimiento no son evidenciados en los documentos adjuntos, sin embargo, se tienen en cuenta dentro de la calificación, para revisión posterior. Fórmula: 40/55=72.73%</t>
  </si>
  <si>
    <t>Se evidencia presentación denominada Plan Estratégico de Comunicaciones OAC Mejoramiento de Vivienda y otra presentación denominada Comunicaciones Plan Terrazas, sin embargo no se refleja en las evidencias las campañas institucionales de prevención de la corrupción, a los funcionarios y/o contratistas de la Dirección en el que se resalte la necesidad de socializar a la comunidad frente a la gratuidad de los servicios que presta la CVP, lo cual no genera cumplimiento al indicador ni al soporte de la actividad de control. Teniendo en cuenta la imposibilidad de realizar lo planteado, debió haberse solicitud la modificación del mapa de riesgos, lo cual no se evidencia.</t>
  </si>
  <si>
    <t xml:space="preserve">En reunión con el enlace del proceso el día 07 de octubre 2020, se le sugiere que para dar cumplimiento a esta acción tiene dos opciones.  La primera es que modifique el documento denominado plan de acción y le dé una connotación de plan de contingencia y la segunda es que se reúna con la Oficina Asesora de Planeación para hablar sobre la posibilidad de modificar la actividad. 
El enlace decide que es más sencillo realizar las modificaciones en el documento y que procederá con esta opción, sin embargo, se recibe el documento el día 08 de octubre 2020 a las 11:25 am denominado plan de contingencia, pero solo se refleja que el documento se le incluyó objetivo general, objetivos específicos y una matriz de presupuesto fuentes proyecto 7703, lo cual sigue sin cumplir con las características de un plan de contingencia, debido a lo anterior se determina que la evidencia no genera cumplimiento a la actividad, al soporte y al indicador, por esta razón el porcentaje de avance se mantiene en cero (0%).  </t>
  </si>
  <si>
    <t>Se evidencia un documento Acta de reunión con fecha del 17 de agosto 2020, la cual es diligenciada en un formato obsoleto; de acuerdo al Listado maestro de documentos la versión actual de este documento es la 4 y no la versión 2 que finalmente es la que adjuntan. De igual forma presentan campos sin diligenciar como la hora y no se evidencian compromisos como resultados de la reunión; en dicha acta no se reflejan los cambios que merece el Procedimiento 208-MB-Pr-05 SUPERVISIÓN DE CONTRATOS en la versión 8., igualmente mencionan que van a empezar a proyectar el borrador de modificación de lo que será la versión V6 del procedimiento, lo cual no coincide con el Listado maestro de documentos ya que este muestra que el documento está en versión 7 como tampoco coincide con lo mencionado en lo que indica el soporte del Mapa de riesgos “Procedimiento 208-MB-Pr-05 SUPERVISIÓN DE CONTRATOS en la versión 8”, así mismo el acta dice “que una vez revisado el procedimiento, una vez realizada la lectura, determinar que se hace necesario tener claro algunos conceptos de tipo normativo por lo cual ven la necesidad de continuar con la actividad de revisión en una segunda mesa de trabajo” de la cual no envían soporte. 
También adjuntan el procedimiento 208-MB-Pr-05 SUPERVISIÓN DE CONTRATOS Versión: 6 - 19 de julio 2019, el cual es el “borrador con los ajustes” pero no se evidencian los cambios realizados más que algunas líneas resaltadas en color amarillo.</t>
  </si>
  <si>
    <t xml:space="preserve">Se evidencia Anexo Matriz de Contrato la cual no tiene relación con lo descrito en la actividad de control, ni el soporte “Registros y/o actas de reunión con la socialización y sensibilización realizadas” ni el indicador “Socialización y sensibilización efectuada”, lo cual no refleja ningún avance en esta actividad de control. </t>
  </si>
  <si>
    <t xml:space="preserve">Se evidencia Presentación Inducción DMB en la que no se evidencia implementación de la metodología para el registro de un "Plan de inspección y control ejercido en las modificaciones de los diseños durante la construcción de las obras" tal y como lo menciona la actividad de control, lo cual no muestra avance en esta actividad de control.  </t>
  </si>
  <si>
    <t xml:space="preserve">No se evidencia ningún soporte para esta actividad. </t>
  </si>
  <si>
    <t>Se evidencia el Procedimiento 208-MB-Pr-02 Estudios de Previabilidad Versión: 6 - Vigente desde: 18 de noviembre 2019 lo cual no corresponde al soporte de la actividad de control la cual es la actualización del Procedimiento 208-MB-Pr-02 ESTUDIOS DE PREVIABILIDAD, en la versión 7 como tampoco al indicador “Procedimiento 208-MB-Pr-02 Estudios de Previabilidad actualizado y socializado”, esta actividad no refleja ningún avance y ya se encuentra vencida desde 31 de marzo 2020.</t>
  </si>
  <si>
    <t>Se evidencia un documento con nombre “DESARROLLO DE LA COMUNICACIÓN, GESTIÓN Y COORDINACIÓN INTERINSTITUCIONAL EFECTIVA CON LAS PARTES INTERESADAS DEL SECTOR” Código:208-SADM-G-01 Vigente desde: 25/06/2019 el cual no corresponde a un instructivo elaborado de conformidad a la documentación implementada en la CVP, tampoco se encuentra registrado en el Listado maestro de documentos actual, razón por la cual no está implementado y no se evidencia la socialización del mismo, esta actividad no refleja ningún avance y ya se encuentra vencida desde 31 de marzo 2020.</t>
  </si>
  <si>
    <t xml:space="preserve">Se evidencia una comunicación formal realizada a la Subdirección de barrios de la Secretaría Distrital del Hábitat, la cual tiene como asunto Solicitud de priorización de la zona de intervención para continuar con la planeación de los recursos de inversión de infraestructura disponibles en 2020, sin embargo no se refleja a convocatoria a las instancias de coordinación que permitan gestionar las necesidades de definición de mecanismos de actuación para lograr la priorización de las intervenciones en espacio público a escala barrial. También anexan un “ACTA DE REUNIÓN SUBDIRECCIÓN DE BARRIOS SECRETARÍA DISTRITAL DEL HÁBITAT” con fecha de 30 de junio 2020 que de acuerdo al soporte y al indicador del riesgo no es necesaria. Esta actividad se encuentra vencida desde el 31 de Julio 2020. </t>
  </si>
  <si>
    <t xml:space="preserve">Se evidencia el borrador de la presentación denominada “SENSIBILIZACIÓN RIESGOS DE CORRUPCIÓN RESPONSABILIDAD DE LOS CONTRATISTAS DELEGADOS COMO APOYO A LA SUPERVISIÓN” la cual contiene la normatividad vigente, definiciones y un cuadro de definición de estados contractuales, al igual que no se ha efectuado la socialización por lo que no responde al indicador, ni a los soportes del control de riesgo (registros y/o actas de reunión). </t>
  </si>
  <si>
    <t>No se evidencia ningún soporte para esta actividad la cual se encuentra vencida desde el 30 de marzo 2020.</t>
  </si>
  <si>
    <t xml:space="preserve">Se evidencia documento en Excel en el cual llevan la trazabilidad de los expedientes correspondientes a los meses de mayo, junio, julio y agosto 2020; en el cual se refleja el seguimiento al 100% referente al corte de mayo a agosto 2020, se realiza la sumatoria con el porcentaje del anterior corte que había sido 33.33%, lo cual genera un total de 66.66%. </t>
  </si>
  <si>
    <t>Se evidencia el documento en excel el cual contiene las siguientes etiquetas FUSS, POA, Seguimiento a presupuesto, Territorialización y base de títulos; sin embargo, tanto el FUSS como el POA, el cual muestra que en el periodo de mayo a agosto 2020 la cantidad de títulos fueron 138 los cuales se sumaron con los del periodo anterior que eran 103. Fórmula: 103+138/300</t>
  </si>
  <si>
    <t>Se evidencia registro de reunión del 16 de enero 2020, registro de reunión del 25 de marzo 2020, registro de reunión del 13 de mayo 2020 y registro de reunión 07 - 11 de septiembre 2020 en los cuales se observa seguimiento al Plan de Mejoramiento Institucional a cargo de la Dirección de Urbanizaciones y Titulación. Un total de 4 registros de reunión sobre 6 reuniones programadas. Fórmula: 4/6=66.67%</t>
  </si>
  <si>
    <t>Se evidencia el documento denominado alertas en el cual se refleja el seguimiento que se ha llevado de acuerdo al chip, fecha de registro y días transcurridos, sin embargo, no se evidencian las causas de las demoras; también se evidencia el documento FUSS. Fórmula: 36/36=100%</t>
  </si>
  <si>
    <t>Se evidencia el procedimiento 208-SC-Pr-06 GESTIÓN DEL SERVICIO AL CIUDADANO Versión: 13 Vigente desde el 25 de junio 2020 el cual fue actualizado; sin embargo, al corroborarlo en el Listado maestro de documentos el nombre del procedimiento no coincide ya que se encuentra como PROCEDIMIENTO DE SERVICIO AL CIUDADANO y no con el nombre oficial del documento, se corrobora en la página web de la entidad y se encuentra debidamente cargado en la versión 13. Se recomienda revisar el tema del listado maestros de documentos con la Oficina Asesora de Planeación.</t>
  </si>
  <si>
    <t>Se evidencia acta de reunión del 09 de septiembre 2020, así mismo los anexos 1 y 2 correspondientes al inventario de control interno, acta de reunión del 17 de septiembre 2020 y los anexos 1 y 2 del inventario de la oficina TIC, acta de reunión del 03 de septiembre 2020 y los anexos 1 y 2 del inventario de la subdirección administrativa. Fórmula: 3/3=100%</t>
  </si>
  <si>
    <t>Se evidencia la invitación a la Jornada de sensibilización virtual normas y/o procedimientos adquisición de bienes y servicios la cual se llevaría a cabo el 10 de julio de 2020 y se refleja la evaluación de dicha jornada.</t>
  </si>
  <si>
    <t>3. Identificación del Riesgo</t>
  </si>
  <si>
    <t xml:space="preserve">
Se evidencia el tablero de control del Sistema Integrado de Conservación en donde se reflejan 9 programas 1.Sensibilización y toma de conciencia, 2. Almacenamiento y realmacenamiento, . Primeros auxilios, 4. Conservación desde la producción y de buenas prácticas de manipulación documental, 5. Limpieza de espacios unidades de almacenamientos y documentos de archivo, 6. Inspección, adecuación y mantenimiento de instalaciones, 7. Monitoreo y control de condiciones ambientales Y 8. Saneamiento ambiental, prevención de desastres y manejo de emergencias, se realiza la ponderación de los avances de todos los programas lo cual arroja un avance del 45.84%. 
</t>
  </si>
  <si>
    <t xml:space="preserve">Se evidencia la presentación de la jornada de sensibilización virtual del 27 de mayo 2020, así mismo se observa el video de la sensibilización y las evaluaciones realizadas a los asistentes. Se observa que de las dos sensibilizaciones programadas a la fecha se ejecutó una. 
Fórmula: 1/2=0.5 </t>
  </si>
  <si>
    <t xml:space="preserve">
Se evidencia la Circular No. 14 de 2020 el 19 de junio Recordatorios Gestión Documental y recomendaciones manejo de inventarios documentales y expedientes.</t>
  </si>
  <si>
    <t>Se evidencia la presentación de la jornada de sensibilización virtual del 27 de mayo 2020, así mismo se observa el video de la sensibilización y las evaluaciones realizadas a los asistentes. Fórmula: 1/1=1</t>
  </si>
  <si>
    <t xml:space="preserve">Se evidencia Acta de reunión con fecha de septiembre 17 de 2020, con tema “Socialización 208C-Ft-84 ACTA DE RADICACIÓN DOCUMENTOS PAGO A PROVEEDORES - PERSONA JURÍDICA”, debidamente diligenciado y firmado por los asistentes. Sin embargo, se evidencia que la reunión se ejecutó el 17 de septiembre 2020 y la de finalización de la actividad era 31 de agosto 2020; aunque el cumplimiento de la actividad se encuentra al 100%, se observa que se realizó de manera extemporánea.   </t>
  </si>
  <si>
    <t>Se evidencian 4 contratos programados: 1. Impresoras, 2. Contrato 479-2020 de las Ups del cual se evidencia acta de inicio en SECOP 2, 3. Contrato 825-2020 correspondientes a los aires acondicionados del cual se refleja el acta de inicio en SECOP 2, 4.  Contrato 835-2020 correspondiente a carteleras digitales se observa que el contrato ya está suscrito, pero aún no ha comenzado ya que está en aprobación de pólizas y en cambio de supervisión por lo tanto no tiene acta de inicio en SECOP 2. Se evidencian tres contratos en ejecución sobre 4 contratos programados Fórmula: 3/4=70%</t>
  </si>
  <si>
    <t>Se evidencia el documento 208-TIC-Pr-03 Soporte técnico con fecha del 25 de septiembre 2020, versión 7 incluido en el listado maestro de documentos. Se recomienda solicitar a planeación el cambio del nombre del procedimiento ya que en le listado está como procedimiento de Soporte técnico y el nombre del documento es Soporte técnico.</t>
  </si>
  <si>
    <t xml:space="preserve">Se evidencian 4 correos electrónicos los cuales fueron remitidos a comunicaciones solicitando que fueran enviados a los usuarios de la entidad: el 28 de agosto 2020 Alerta Phishing, Alerta suplantación Min Salud, el 11 de agosto 2020 Alerta de seguridad al interior de la CVP, el 14 de agosto Alerta de suplantación de SIGEP – robo de datos personales, también se evidencian dos listas de chequeo Checklist hardening Windows y Checklist hardening Linux; se evidencia una sensibilización virtual efectuada el 9 de septiembre correspondiente al tema de firma digital con los directores de las dependencias. 
Fórmula: 2/3= 66.67%
</t>
  </si>
  <si>
    <t>Se evidencia checklist sistema operativo Windows, checklist sistema operativo Linux, servicio de VPN, SSL, parches de seguridad a nivel de sistema operativo, sistema de antivirus, control de asignación de impresora, control de permisos para las carpetas compartidas, se observan 8 controles ejecutados de 12 programados. Fórmula: 8/12=66.67%</t>
  </si>
  <si>
    <t xml:space="preserve">
Se evidencia la solicitud a la Dirección de Gestión Corporativa y CID la inclusión de una obligación de confidencialidad de la información en la minuta de todos los contratos, a través de memorando 2020IE6164 con fecha del 11 de junio 2020, sin embargo, la fecha de cumplimento fue de manera extemporánea porque la actividad estaba programada para el 30 de abril 2020. 
</t>
  </si>
  <si>
    <t>Se evidencia un Informe con Análisis Deficiencias y Posibles Alternativas de Solución sobre la información entregada a Control Interno con fecha del 25 de septiembre 2020, en el cual se observan las áreas que generan reprocesos y causan deficiencia en la calidad y trazabilidad de la información entregada a la Asesoría de Control Interno, igualmente se reflejan las alternativas de solución y los compromisos que las áreas deberán cumplir en aras del mejoramiento de la entidad. Sin embargo, se observa que, para dar cumplimiento total a la actividad, después de este informe se deben proponer mejoras en esa causa a los procesos, acción que aún no se evidencia dentro de los soportes revisados. Teniendo en cuenta que la actividad se divide en dos partes, una el informe y la otra la proponer mejoras en la causa a los procesos, solo se refleja el cumplimiento de la primera parte por lo tanto el avance es Fórmula: 1/2 =50%.</t>
  </si>
  <si>
    <t>No se evidencian las sensibilizaciones.</t>
  </si>
  <si>
    <t xml:space="preserve">FECHA DE ACTUALIZACIÓN CONTROL INTERNO:       DÍA 08   MES 10  AÑO 2020  </t>
  </si>
  <si>
    <t>Primera Evaluación realizada por Control Interno 04 al 14 Sep 2020</t>
  </si>
  <si>
    <t>Segunda Evaluación realizada por Control Interno 28 Sep al 08 Oct 2020</t>
  </si>
  <si>
    <t>Acciones con seguimiento 
corte 08/10/2020</t>
  </si>
  <si>
    <t>% Avance Primera Evaluación por Control Interno</t>
  </si>
  <si>
    <t>% Avance Segunda Evaluación por Control Interno</t>
  </si>
  <si>
    <t>A nivel general se evidencia que el “Mapa de Riesgos”, correspondiente al segundo seguimiento del año 2020, presenta un porcentaje de avance de 63.81% para las actividades formuladas, con riesgo de incumplimiento de algunas actividades y posible materialización de algunos riesgos.
Lo cual muestra que 3 de los 16 procesos se encuentran por debajo del 50%, Mejoramiento de Vivienda, Mejoramiento de Barrios y Evaluación de la Gestión. En el rango de 51% y 66% se encuentran los procesos de Prevención del Daño Antijurídico y Gestión del Talento Humano; y 11 procesos se encuentran por encima del 67%, Gestión Estratégica, Gestión de Comunicaciones, Reasentamientos Humanos, Urbanizaciones y Titulación, Gestión Documental, Gestión Tecnología de la Información y Comunicaciones, Servicio al Ciudadano, Gestión Financiera, Adquisición de Bienes y Servicios y Gestión Administrativa, Gestión del Control Interno Disciplinario, destacando los tres (3) últimos que ya se encuentran en el 100% de cumplimiento.
Se presenta el riesgo que actividades de control con acciones de seguimiento mensuales o estipuladas para fechas específicas que no se hayan ejecutado, lo más seguro es que ya no se puedan cumplir debido a la oportunidad; mientras que acciones generales como sensibilizaciones, documentos por actualizar o campañas probablemente si se puedan lograr con corte al 31 de diciembre 2020.
Se encuentran 15 actividades sin avance de las 80 programadas, teniendo que 9 de ellas ya están vencidas y 26 actividades están en riesgo de incumplimiento por no presentar ninguna ejecución o ejecución parcial.
Se encontraron un total de 24 actividades de control cumplidas; 3 cumplidas fuera de término, 18 en curso; 9 vencidas y 26 en riesgo de incumplimiento.</t>
  </si>
  <si>
    <t>En el componente de "Estrategia de Racionalización de trámites" se tienen definidas 5 actividades para la vigencia 2020, y con respecto al presente seguimiento con corte al 31Ago2020, se tienen dos (2) actividades programadas que son susceptibles de seguimiento.
Por lo anterior, las dos actividades programadas para el presente seguimiento se encuentran de la siguiente manera: La primera se encuentra en estado "En Curso" con un avance del 40% y la segunda se encuentra "Cumplida" con un avance del 100%.</t>
  </si>
  <si>
    <t>FECHA DE ACTUALIZACIÓN:       DÍA 31  MES 8  AÑO 2020</t>
  </si>
  <si>
    <t>FECHA DE ACTUALIZACIÓN:       DÍA 31   MES 8 AÑO 2020</t>
  </si>
  <si>
    <t>FECHA DE ACTUALIZACIÓN:       DÍA 31   MES 8  AÑO 2020</t>
  </si>
  <si>
    <t>FECHA DE ACTUALIZACIÓN: DÍA 31   MES 8 AÑO 2020</t>
  </si>
  <si>
    <t>FECHA DE ACTUALIZACIÓN: DÍA 31   MES 08  AÑO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</si>
</sst>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41" formatCode="_-* #,##0_-;\-* #,##0_-;_-* &quot;-&quot;_-;_-@_-"/>
    <numFmt numFmtId="43" formatCode="_-* #,##0.00_-;\-* #,##0.00_-;_-* &quot;-&quot;??_-;_-@_-"/>
    <numFmt numFmtId="164" formatCode="d\-mmm\-yyyy"/>
    <numFmt numFmtId="165" formatCode="dd/mm/yyyy;@"/>
    <numFmt numFmtId="166" formatCode="_(* #,##0.00_);_(* \(#,##0.00\);_(* &quot;-&quot;??_);_(@_)"/>
    <numFmt numFmtId="167" formatCode="dd\-mmm\-yyyy"/>
    <numFmt numFmtId="168" formatCode="0.0%"/>
    <numFmt numFmtId="169" formatCode="0.0"/>
  </numFmts>
  <fonts count="67">
    <font>
      <sz val="11"/>
      <color theme="1"/>
      <name val="Calibri"/>
      <family val="2"/>
      <scheme val="minor"/>
    </font>
    <font>
      <sz val="11"/>
      <color theme="1"/>
      <name val="Arial"/>
      <family val="2"/>
    </font>
    <font>
      <b/>
      <sz val="11"/>
      <color theme="1"/>
      <name val="Arial"/>
      <family val="2"/>
    </font>
    <font>
      <sz val="9"/>
      <color theme="1"/>
      <name val="Arial"/>
      <family val="2"/>
    </font>
    <font>
      <sz val="11"/>
      <color theme="1"/>
      <name val="Calibri"/>
      <family val="2"/>
      <scheme val="minor"/>
    </font>
    <font>
      <b/>
      <sz val="14"/>
      <color theme="1"/>
      <name val="Arial"/>
      <family val="2"/>
    </font>
    <font>
      <b/>
      <sz val="13"/>
      <color theme="1"/>
      <name val="Arial"/>
      <family val="2"/>
    </font>
    <font>
      <b/>
      <sz val="13"/>
      <color rgb="FF000000"/>
      <name val="Arial"/>
      <family val="2"/>
    </font>
    <font>
      <b/>
      <strike/>
      <sz val="13"/>
      <color rgb="FF000000"/>
      <name val="Arial"/>
      <family val="2"/>
    </font>
    <font>
      <b/>
      <sz val="11"/>
      <color rgb="FF000000"/>
      <name val="Arial"/>
      <family val="2"/>
    </font>
    <font>
      <b/>
      <sz val="13"/>
      <color theme="0"/>
      <name val="Arial"/>
      <family val="2"/>
    </font>
    <font>
      <b/>
      <sz val="10"/>
      <color theme="1"/>
      <name val="Arial"/>
      <family val="2"/>
    </font>
    <font>
      <sz val="10"/>
      <color rgb="FF000000"/>
      <name val="Arial"/>
      <family val="2"/>
    </font>
    <font>
      <sz val="10"/>
      <name val="Arial"/>
      <family val="2"/>
    </font>
    <font>
      <sz val="10"/>
      <color theme="1"/>
      <name val="Arial"/>
      <family val="2"/>
    </font>
    <font>
      <b/>
      <sz val="12"/>
      <color theme="1"/>
      <name val="Arial"/>
      <family val="2"/>
    </font>
    <font>
      <b/>
      <sz val="10"/>
      <color theme="0"/>
      <name val="Arial"/>
      <family val="2"/>
    </font>
    <font>
      <sz val="10"/>
      <color indexed="8"/>
      <name val="Arial"/>
      <family val="2"/>
    </font>
    <font>
      <u/>
      <sz val="10"/>
      <color theme="10"/>
      <name val="Arial"/>
      <family val="2"/>
    </font>
    <font>
      <b/>
      <sz val="12"/>
      <color theme="0"/>
      <name val="Arial"/>
      <family val="2"/>
    </font>
    <font>
      <b/>
      <sz val="10"/>
      <name val="Arial"/>
      <family val="2"/>
    </font>
    <font>
      <sz val="14"/>
      <name val="Arial"/>
      <family val="2"/>
    </font>
    <font>
      <sz val="12"/>
      <name val="Arial"/>
      <family val="2"/>
    </font>
    <font>
      <u/>
      <sz val="10"/>
      <name val="Arial"/>
      <family val="2"/>
    </font>
    <font>
      <b/>
      <sz val="14"/>
      <name val="Arial"/>
      <family val="2"/>
    </font>
    <font>
      <b/>
      <sz val="12"/>
      <name val="Arial"/>
      <family val="2"/>
    </font>
    <font>
      <sz val="9"/>
      <color indexed="81"/>
      <name val="Tahoma"/>
      <family val="2"/>
    </font>
    <font>
      <b/>
      <sz val="9"/>
      <color indexed="81"/>
      <name val="Tahoma"/>
      <family val="2"/>
    </font>
    <font>
      <sz val="10"/>
      <color rgb="FFFF0000"/>
      <name val="Arial"/>
      <family val="2"/>
    </font>
    <font>
      <sz val="10"/>
      <name val="Arial"/>
      <family val="2"/>
    </font>
    <font>
      <sz val="10"/>
      <color theme="1" tint="4.9989318521683403E-2"/>
      <name val="Arial"/>
      <family val="2"/>
    </font>
    <font>
      <sz val="10"/>
      <color theme="0"/>
      <name val="Arial"/>
      <family val="2"/>
    </font>
    <font>
      <sz val="9"/>
      <name val="Arial"/>
      <family val="2"/>
    </font>
    <font>
      <b/>
      <sz val="10"/>
      <color theme="1" tint="4.9989318521683403E-2"/>
      <name val="Arial"/>
      <family val="2"/>
    </font>
    <font>
      <sz val="11"/>
      <name val="Calibri"/>
      <family val="2"/>
      <scheme val="minor"/>
    </font>
    <font>
      <sz val="11"/>
      <name val="Arial"/>
      <family val="2"/>
    </font>
    <font>
      <b/>
      <sz val="11"/>
      <name val="Arial"/>
      <family val="2"/>
    </font>
    <font>
      <b/>
      <sz val="9"/>
      <name val="Arial"/>
      <family val="2"/>
    </font>
    <font>
      <b/>
      <sz val="11"/>
      <name val="Calibri"/>
      <family val="2"/>
      <scheme val="minor"/>
    </font>
    <font>
      <b/>
      <sz val="9"/>
      <color theme="1"/>
      <name val="Arial"/>
      <family val="2"/>
    </font>
    <font>
      <sz val="10"/>
      <name val="Lohit Devanagari"/>
      <family val="2"/>
    </font>
    <font>
      <sz val="10"/>
      <color rgb="FF0D0D0D"/>
      <name val="Arial"/>
      <family val="2"/>
      <charset val="1"/>
    </font>
    <font>
      <b/>
      <sz val="11"/>
      <color theme="1"/>
      <name val="Calibri"/>
      <family val="2"/>
      <scheme val="minor"/>
    </font>
    <font>
      <sz val="11"/>
      <color rgb="FF636363"/>
      <name val="Arial"/>
      <family val="2"/>
    </font>
    <font>
      <sz val="10"/>
      <color rgb="FF777777"/>
      <name val="Arial"/>
      <family val="2"/>
    </font>
    <font>
      <b/>
      <sz val="16"/>
      <color theme="1"/>
      <name val="Arial"/>
      <family val="2"/>
    </font>
    <font>
      <b/>
      <sz val="11"/>
      <color rgb="FF000000"/>
      <name val="Calibri"/>
      <family val="2"/>
      <scheme val="minor"/>
    </font>
    <font>
      <sz val="11"/>
      <color rgb="FF000000"/>
      <name val="Calibri"/>
      <family val="2"/>
      <scheme val="minor"/>
    </font>
    <font>
      <sz val="11"/>
      <name val="Calibri"/>
      <family val="2"/>
    </font>
    <font>
      <b/>
      <sz val="10"/>
      <color rgb="FF000000"/>
      <name val="Arial"/>
      <family val="2"/>
    </font>
    <font>
      <i/>
      <sz val="11"/>
      <color theme="1"/>
      <name val="Arial"/>
      <family val="2"/>
    </font>
    <font>
      <sz val="10"/>
      <color rgb="FF0D0D0D"/>
      <name val="Arial"/>
      <family val="2"/>
    </font>
    <font>
      <b/>
      <sz val="14"/>
      <name val="Calibri"/>
      <family val="2"/>
      <scheme val="minor"/>
    </font>
    <font>
      <b/>
      <sz val="8"/>
      <color theme="1"/>
      <name val="Arial"/>
      <family val="2"/>
    </font>
    <font>
      <u/>
      <sz val="11"/>
      <color theme="10"/>
      <name val="Calibri"/>
      <family val="2"/>
      <scheme val="minor"/>
    </font>
    <font>
      <sz val="10.5"/>
      <color rgb="FF000000"/>
      <name val="Arial"/>
      <family val="2"/>
    </font>
    <font>
      <b/>
      <sz val="9"/>
      <color indexed="81"/>
      <name val="Tahoma"/>
      <charset val="1"/>
    </font>
    <font>
      <b/>
      <sz val="9"/>
      <color theme="0"/>
      <name val="Arial"/>
      <family val="2"/>
    </font>
    <font>
      <b/>
      <sz val="9"/>
      <color rgb="FF000000"/>
      <name val="Arial"/>
      <family val="2"/>
    </font>
    <font>
      <sz val="9"/>
      <color rgb="FFFF0000"/>
      <name val="Arial"/>
      <family val="2"/>
    </font>
    <font>
      <b/>
      <sz val="9"/>
      <color rgb="FF0D0D0D"/>
      <name val="Arial"/>
      <family val="2"/>
    </font>
    <font>
      <b/>
      <sz val="12"/>
      <color theme="1"/>
      <name val="Calibri"/>
      <family val="2"/>
      <scheme val="minor"/>
    </font>
    <font>
      <sz val="12"/>
      <color theme="1"/>
      <name val="Arial"/>
      <family val="2"/>
    </font>
    <font>
      <b/>
      <sz val="12"/>
      <color indexed="81"/>
      <name val="Tahoma"/>
      <family val="2"/>
    </font>
    <font>
      <sz val="11"/>
      <color indexed="81"/>
      <name val="Tahoma"/>
      <family val="2"/>
    </font>
    <font>
      <sz val="11"/>
      <color rgb="FFFF0000"/>
      <name val="Arial"/>
      <family val="2"/>
    </font>
    <font>
      <b/>
      <sz val="9"/>
      <color indexed="81"/>
      <name val="Tahoma"/>
    </font>
  </fonts>
  <fills count="61">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theme="5" tint="-0.249977111117893"/>
        <bgColor indexed="64"/>
      </patternFill>
    </fill>
    <fill>
      <patternFill patternType="solid">
        <fgColor theme="6" tint="-0.249977111117893"/>
        <bgColor indexed="64"/>
      </patternFill>
    </fill>
    <fill>
      <patternFill patternType="solid">
        <fgColor theme="7" tint="-0.249977111117893"/>
        <bgColor indexed="64"/>
      </patternFill>
    </fill>
    <fill>
      <patternFill patternType="solid">
        <fgColor theme="8" tint="-0.249977111117893"/>
        <bgColor indexed="64"/>
      </patternFill>
    </fill>
    <fill>
      <patternFill patternType="solid">
        <fgColor theme="5" tint="0.7999816888943144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theme="0"/>
        <bgColor rgb="FF00FF00"/>
      </patternFill>
    </fill>
    <fill>
      <patternFill patternType="solid">
        <fgColor theme="0"/>
        <bgColor indexed="64"/>
      </patternFill>
    </fill>
    <fill>
      <patternFill patternType="solid">
        <fgColor theme="4" tint="0.79998168889431442"/>
        <bgColor indexed="64"/>
      </patternFill>
    </fill>
    <fill>
      <patternFill patternType="solid">
        <fgColor theme="9" tint="-0.249977111117893"/>
        <bgColor indexed="64"/>
      </patternFill>
    </fill>
    <fill>
      <patternFill patternType="solid">
        <fgColor theme="9" tint="0.79998168889431442"/>
        <bgColor indexed="64"/>
      </patternFill>
    </fill>
    <fill>
      <patternFill patternType="solid">
        <fgColor rgb="FFFFFF00"/>
        <bgColor indexed="64"/>
      </patternFill>
    </fill>
    <fill>
      <patternFill patternType="solid">
        <fgColor theme="3" tint="0.59999389629810485"/>
        <bgColor indexed="64"/>
      </patternFill>
    </fill>
    <fill>
      <patternFill patternType="solid">
        <fgColor rgb="FF00B0F0"/>
        <bgColor indexed="64"/>
      </patternFill>
    </fill>
    <fill>
      <patternFill patternType="solid">
        <fgColor rgb="FF00B050"/>
        <bgColor indexed="64"/>
      </patternFill>
    </fill>
    <fill>
      <patternFill patternType="solid">
        <fgColor theme="7"/>
        <bgColor indexed="64"/>
      </patternFill>
    </fill>
    <fill>
      <patternFill patternType="solid">
        <fgColor theme="5"/>
        <bgColor indexed="64"/>
      </patternFill>
    </fill>
    <fill>
      <patternFill patternType="solid">
        <fgColor theme="9"/>
        <bgColor indexed="64"/>
      </patternFill>
    </fill>
    <fill>
      <patternFill patternType="solid">
        <fgColor theme="3" tint="0.39997558519241921"/>
        <bgColor indexed="64"/>
      </patternFill>
    </fill>
    <fill>
      <patternFill patternType="solid">
        <fgColor theme="6" tint="0.59999389629810485"/>
        <bgColor indexed="64"/>
      </patternFill>
    </fill>
    <fill>
      <patternFill patternType="solid">
        <fgColor theme="9" tint="0.59999389629810485"/>
        <bgColor indexed="64"/>
      </patternFill>
    </fill>
    <fill>
      <patternFill patternType="solid">
        <fgColor theme="4" tint="-0.249977111117893"/>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C00000"/>
        <bgColor indexed="64"/>
      </patternFill>
    </fill>
    <fill>
      <patternFill patternType="solid">
        <fgColor theme="7" tint="0.59999389629810485"/>
        <bgColor indexed="64"/>
      </patternFill>
    </fill>
    <fill>
      <patternFill patternType="solid">
        <fgColor theme="0"/>
        <bgColor rgb="FF000000"/>
      </patternFill>
    </fill>
    <fill>
      <patternFill patternType="solid">
        <fgColor rgb="FFE2F0D9"/>
        <bgColor rgb="FFEDEDED"/>
      </patternFill>
    </fill>
    <fill>
      <patternFill patternType="solid">
        <fgColor rgb="FFCCCCFF"/>
        <bgColor indexed="64"/>
      </patternFill>
    </fill>
    <fill>
      <patternFill patternType="solid">
        <fgColor rgb="FFCCECFF"/>
        <bgColor indexed="64"/>
      </patternFill>
    </fill>
    <fill>
      <patternFill patternType="solid">
        <fgColor rgb="FFFFCCFF"/>
        <bgColor indexed="64"/>
      </patternFill>
    </fill>
    <fill>
      <patternFill patternType="solid">
        <fgColor theme="4" tint="0.39997558519241921"/>
        <bgColor indexed="64"/>
      </patternFill>
    </fill>
    <fill>
      <patternFill patternType="solid">
        <fgColor indexed="65"/>
        <bgColor theme="0"/>
      </patternFill>
    </fill>
    <fill>
      <patternFill patternType="solid">
        <fgColor rgb="FFD0CECE"/>
        <bgColor theme="0"/>
      </patternFill>
    </fill>
    <fill>
      <patternFill patternType="solid">
        <fgColor rgb="FFD9D9D9"/>
        <bgColor theme="0"/>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8" tint="0.59999389629810485"/>
        <bgColor rgb="FFDEEBF7"/>
      </patternFill>
    </fill>
    <fill>
      <patternFill patternType="solid">
        <fgColor theme="8" tint="0.59999389629810485"/>
        <bgColor indexed="64"/>
      </patternFill>
    </fill>
    <fill>
      <patternFill patternType="solid">
        <fgColor theme="0"/>
        <bgColor theme="0"/>
      </patternFill>
    </fill>
    <fill>
      <patternFill patternType="solid">
        <fgColor rgb="FFFBE4D5"/>
        <bgColor rgb="FFFBE4D5"/>
      </patternFill>
    </fill>
    <fill>
      <patternFill patternType="solid">
        <fgColor rgb="FFECECEC"/>
        <bgColor rgb="FFECECEC"/>
      </patternFill>
    </fill>
    <fill>
      <patternFill patternType="solid">
        <fgColor rgb="FFFEF2CB"/>
        <bgColor rgb="FFFEF2CB"/>
      </patternFill>
    </fill>
    <fill>
      <patternFill patternType="solid">
        <fgColor theme="5" tint="0.59999389629810485"/>
        <bgColor indexed="64"/>
      </patternFill>
    </fill>
    <fill>
      <patternFill patternType="solid">
        <fgColor rgb="FFFF7C80"/>
        <bgColor indexed="64"/>
      </patternFill>
    </fill>
    <fill>
      <patternFill patternType="solid">
        <fgColor rgb="FFFF99CC"/>
        <bgColor indexed="64"/>
      </patternFill>
    </fill>
    <fill>
      <patternFill patternType="solid">
        <fgColor rgb="FFFF9900"/>
        <bgColor indexed="64"/>
      </patternFill>
    </fill>
    <fill>
      <patternFill patternType="solid">
        <fgColor theme="7" tint="0.39997558519241921"/>
        <bgColor indexed="64"/>
      </patternFill>
    </fill>
    <fill>
      <patternFill patternType="solid">
        <fgColor theme="6" tint="0.39997558519241921"/>
        <bgColor indexed="64"/>
      </patternFill>
    </fill>
    <fill>
      <patternFill patternType="solid">
        <fgColor theme="2" tint="-0.499984740745262"/>
        <bgColor indexed="64"/>
      </patternFill>
    </fill>
    <fill>
      <patternFill patternType="solid">
        <fgColor rgb="FF92D050"/>
        <bgColor theme="0"/>
      </patternFill>
    </fill>
    <fill>
      <patternFill patternType="solid">
        <fgColor rgb="FFCC66FF"/>
        <bgColor indexed="64"/>
      </patternFill>
    </fill>
    <fill>
      <patternFill patternType="solid">
        <fgColor rgb="FFFF5050"/>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style="thin">
        <color auto="1"/>
      </top>
      <bottom style="medium">
        <color auto="1"/>
      </bottom>
      <diagonal/>
    </border>
    <border>
      <left/>
      <right/>
      <top style="thin">
        <color auto="1"/>
      </top>
      <bottom style="medium">
        <color auto="1"/>
      </bottom>
      <diagonal/>
    </border>
    <border>
      <left/>
      <right style="thin">
        <color auto="1"/>
      </right>
      <top style="thin">
        <color auto="1"/>
      </top>
      <bottom style="medium">
        <color auto="1"/>
      </bottom>
      <diagonal/>
    </border>
    <border>
      <left style="medium">
        <color auto="1"/>
      </left>
      <right style="thin">
        <color auto="1"/>
      </right>
      <top style="medium">
        <color auto="1"/>
      </top>
      <bottom/>
      <diagonal/>
    </border>
    <border>
      <left style="thin">
        <color auto="1"/>
      </left>
      <right style="thin">
        <color auto="1"/>
      </right>
      <top style="medium">
        <color auto="1"/>
      </top>
      <bottom/>
      <diagonal/>
    </border>
    <border>
      <left style="thin">
        <color auto="1"/>
      </left>
      <right/>
      <top style="medium">
        <color auto="1"/>
      </top>
      <bottom style="thin">
        <color auto="1"/>
      </bottom>
      <diagonal/>
    </border>
    <border>
      <left/>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bottom/>
      <diagonal/>
    </border>
    <border>
      <left style="thin">
        <color auto="1"/>
      </left>
      <right style="thin">
        <color auto="1"/>
      </right>
      <top/>
      <bottom/>
      <diagonal/>
    </border>
    <border>
      <left/>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bottom style="double">
        <color auto="1"/>
      </bottom>
      <diagonal/>
    </border>
    <border>
      <left style="thin">
        <color auto="1"/>
      </left>
      <right style="thin">
        <color auto="1"/>
      </right>
      <top/>
      <bottom style="double">
        <color auto="1"/>
      </bottom>
      <diagonal/>
    </border>
    <border>
      <left style="thin">
        <color auto="1"/>
      </left>
      <right/>
      <top/>
      <bottom style="double">
        <color auto="1"/>
      </bottom>
      <diagonal/>
    </border>
    <border>
      <left style="thin">
        <color auto="1"/>
      </left>
      <right style="thin">
        <color auto="1"/>
      </right>
      <top style="thin">
        <color auto="1"/>
      </top>
      <bottom style="double">
        <color auto="1"/>
      </bottom>
      <diagonal/>
    </border>
    <border>
      <left style="thin">
        <color auto="1"/>
      </left>
      <right style="medium">
        <color auto="1"/>
      </right>
      <top style="thin">
        <color auto="1"/>
      </top>
      <bottom style="double">
        <color auto="1"/>
      </bottom>
      <diagonal/>
    </border>
    <border>
      <left style="thin">
        <color auto="1"/>
      </left>
      <right style="thin">
        <color auto="1"/>
      </right>
      <top/>
      <bottom style="thin">
        <color auto="1"/>
      </bottom>
      <diagonal/>
    </border>
    <border>
      <left style="medium">
        <color auto="1"/>
      </left>
      <right/>
      <top style="thin">
        <color auto="1"/>
      </top>
      <bottom style="thin">
        <color auto="1"/>
      </bottom>
      <diagonal/>
    </border>
    <border>
      <left style="medium">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medium">
        <color auto="1"/>
      </left>
      <right style="thin">
        <color auto="1"/>
      </right>
      <top style="thin">
        <color auto="1"/>
      </top>
      <bottom style="double">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style="thin">
        <color auto="1"/>
      </right>
      <top style="thin">
        <color auto="1"/>
      </top>
      <bottom/>
      <diagonal/>
    </border>
    <border>
      <left style="medium">
        <color auto="1"/>
      </left>
      <right style="thin">
        <color auto="1"/>
      </right>
      <top/>
      <bottom style="thin">
        <color auto="1"/>
      </bottom>
      <diagonal/>
    </border>
    <border>
      <left style="medium">
        <color auto="1"/>
      </left>
      <right/>
      <top/>
      <bottom style="thin">
        <color auto="1"/>
      </bottom>
      <diagonal/>
    </border>
    <border>
      <left/>
      <right/>
      <top/>
      <bottom style="thin">
        <color auto="1"/>
      </bottom>
      <diagonal/>
    </border>
    <border>
      <left style="thin">
        <color auto="1"/>
      </left>
      <right style="medium">
        <color auto="1"/>
      </right>
      <top/>
      <bottom style="thin">
        <color auto="1"/>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808080"/>
      </left>
      <right style="thin">
        <color rgb="FF000000"/>
      </right>
      <top style="thin">
        <color rgb="FF808080"/>
      </top>
      <bottom style="thin">
        <color rgb="FF808080"/>
      </bottom>
      <diagonal/>
    </border>
    <border>
      <left style="thin">
        <color rgb="FF000000"/>
      </left>
      <right style="thin">
        <color rgb="FF000000"/>
      </right>
      <top style="thin">
        <color rgb="FF808080"/>
      </top>
      <bottom style="thin">
        <color rgb="FF808080"/>
      </bottom>
      <diagonal/>
    </border>
    <border>
      <left style="thin">
        <color rgb="FF000000"/>
      </left>
      <right style="thin">
        <color rgb="FF808080"/>
      </right>
      <top style="thin">
        <color rgb="FF808080"/>
      </top>
      <bottom style="thin">
        <color rgb="FF808080"/>
      </bottom>
      <diagonal/>
    </border>
    <border>
      <left/>
      <right style="thin">
        <color auto="1"/>
      </right>
      <top/>
      <bottom/>
      <diagonal/>
    </border>
    <border>
      <left/>
      <right style="thin">
        <color auto="1"/>
      </right>
      <top/>
      <bottom style="thin">
        <color auto="1"/>
      </bottom>
      <diagonal/>
    </border>
    <border>
      <left style="thin">
        <color indexed="64"/>
      </left>
      <right/>
      <top/>
      <bottom/>
      <diagonal/>
    </border>
    <border>
      <left style="thin">
        <color indexed="64"/>
      </left>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style="thin">
        <color rgb="FF000000"/>
      </left>
      <right/>
      <top/>
      <bottom/>
      <diagonal/>
    </border>
    <border>
      <left style="thin">
        <color indexed="64"/>
      </left>
      <right style="thin">
        <color auto="1"/>
      </right>
      <top/>
      <bottom style="thin">
        <color rgb="FF000000"/>
      </bottom>
      <diagonal/>
    </border>
    <border>
      <left style="thin">
        <color indexed="64"/>
      </left>
      <right style="thin">
        <color auto="1"/>
      </right>
      <top style="thin">
        <color rgb="FF000000"/>
      </top>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auto="1"/>
      </left>
      <right/>
      <top style="thin">
        <color auto="1"/>
      </top>
      <bottom style="double">
        <color auto="1"/>
      </bottom>
      <diagonal/>
    </border>
    <border>
      <left style="medium">
        <color indexed="64"/>
      </left>
      <right style="medium">
        <color indexed="64"/>
      </right>
      <top style="medium">
        <color indexed="64"/>
      </top>
      <bottom/>
      <diagonal/>
    </border>
    <border>
      <left style="medium">
        <color indexed="64"/>
      </left>
      <right/>
      <top style="thin">
        <color indexed="64"/>
      </top>
      <bottom style="medium">
        <color indexed="64"/>
      </bottom>
      <diagonal/>
    </border>
  </borders>
  <cellStyleXfs count="108">
    <xf numFmtId="0" fontId="0" fillId="0" borderId="0"/>
    <xf numFmtId="0" fontId="4" fillId="0" borderId="0"/>
    <xf numFmtId="9" fontId="13" fillId="0" borderId="0" applyFont="0" applyFill="0" applyBorder="0" applyAlignment="0" applyProtection="0"/>
    <xf numFmtId="9" fontId="13" fillId="0" borderId="0" applyFont="0" applyFill="0" applyBorder="0" applyAlignment="0" applyProtection="0"/>
    <xf numFmtId="0" fontId="18" fillId="0" borderId="0" applyNumberFormat="0" applyFill="0" applyBorder="0" applyAlignment="0" applyProtection="0"/>
    <xf numFmtId="0" fontId="4" fillId="0" borderId="0"/>
    <xf numFmtId="0" fontId="4" fillId="0" borderId="0"/>
    <xf numFmtId="0" fontId="29" fillId="0" borderId="0"/>
    <xf numFmtId="0" fontId="4" fillId="0" borderId="0"/>
    <xf numFmtId="9" fontId="4" fillId="0" borderId="0" applyFont="0" applyFill="0" applyBorder="0" applyAlignment="0" applyProtection="0"/>
    <xf numFmtId="41" fontId="4" fillId="0" borderId="0" applyFont="0" applyFill="0" applyBorder="0" applyAlignment="0" applyProtection="0"/>
    <xf numFmtId="0" fontId="13" fillId="0" borderId="0"/>
    <xf numFmtId="41" fontId="4" fillId="0" borderId="0" applyFont="0" applyFill="0" applyBorder="0" applyAlignment="0" applyProtection="0"/>
    <xf numFmtId="41" fontId="4" fillId="0" borderId="0" applyFont="0" applyFill="0" applyBorder="0" applyAlignment="0" applyProtection="0"/>
    <xf numFmtId="9" fontId="40" fillId="0" borderId="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166" fontId="13" fillId="0" borderId="0" applyFont="0" applyFill="0" applyBorder="0" applyAlignment="0" applyProtection="0"/>
    <xf numFmtId="43" fontId="13" fillId="0" borderId="0" applyFont="0" applyFill="0" applyBorder="0" applyAlignment="0" applyProtection="0"/>
    <xf numFmtId="0" fontId="4" fillId="0" borderId="0"/>
    <xf numFmtId="0" fontId="13" fillId="0" borderId="0"/>
    <xf numFmtId="0" fontId="4" fillId="0" borderId="0"/>
    <xf numFmtId="0" fontId="4" fillId="0" borderId="0"/>
    <xf numFmtId="0" fontId="13" fillId="0" borderId="0"/>
    <xf numFmtId="0" fontId="13" fillId="0" borderId="0" applyNumberFormat="0" applyFont="0" applyFill="0" applyBorder="0" applyAlignment="0" applyProtection="0"/>
    <xf numFmtId="0" fontId="54" fillId="0" borderId="0" applyNumberFormat="0" applyFill="0" applyBorder="0" applyAlignment="0" applyProtection="0"/>
    <xf numFmtId="0" fontId="13" fillId="0" borderId="0" applyNumberFormat="0" applyFont="0" applyFill="0" applyBorder="0" applyAlignment="0" applyProtection="0"/>
    <xf numFmtId="0" fontId="18" fillId="0" borderId="0" applyNumberFormat="0" applyFill="0" applyBorder="0" applyAlignment="0" applyProtection="0"/>
    <xf numFmtId="41" fontId="13" fillId="0" borderId="0" applyFont="0" applyFill="0" applyBorder="0" applyAlignment="0" applyProtection="0"/>
    <xf numFmtId="0" fontId="13" fillId="0" borderId="0" applyNumberFormat="0" applyFont="0" applyFill="0" applyBorder="0" applyAlignment="0" applyProtection="0"/>
    <xf numFmtId="0" fontId="13" fillId="0" borderId="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1" fontId="4" fillId="0" borderId="0" applyFont="0" applyFill="0" applyBorder="0" applyAlignment="0" applyProtection="0"/>
    <xf numFmtId="43" fontId="13" fillId="0" borderId="0" applyFont="0" applyFill="0" applyBorder="0" applyAlignment="0" applyProtection="0"/>
    <xf numFmtId="41" fontId="13" fillId="0" borderId="0" applyFont="0" applyFill="0" applyBorder="0" applyAlignment="0" applyProtection="0"/>
  </cellStyleXfs>
  <cellXfs count="1429">
    <xf numFmtId="0" fontId="0" fillId="0" borderId="0" xfId="0"/>
    <xf numFmtId="0" fontId="6" fillId="2" borderId="1" xfId="1" applyFont="1" applyFill="1" applyBorder="1" applyAlignment="1">
      <alignment horizontal="center" vertical="center" wrapText="1"/>
    </xf>
    <xf numFmtId="0" fontId="1" fillId="12" borderId="1" xfId="1" applyFont="1" applyFill="1" applyBorder="1" applyAlignment="1">
      <alignment horizontal="center" vertical="center" wrapText="1"/>
    </xf>
    <xf numFmtId="0" fontId="11" fillId="8" borderId="1" xfId="1" applyFont="1" applyFill="1" applyBorder="1" applyAlignment="1">
      <alignment horizontal="center" vertical="center" wrapText="1"/>
    </xf>
    <xf numFmtId="0" fontId="11" fillId="9" borderId="1" xfId="1" applyFont="1" applyFill="1" applyBorder="1" applyAlignment="1">
      <alignment horizontal="center" vertical="center" wrapText="1"/>
    </xf>
    <xf numFmtId="0" fontId="11" fillId="10" borderId="1" xfId="1" applyFont="1" applyFill="1" applyBorder="1" applyAlignment="1">
      <alignment horizontal="center" vertical="center" wrapText="1"/>
    </xf>
    <xf numFmtId="0" fontId="11" fillId="11" borderId="1" xfId="1" applyFont="1" applyFill="1" applyBorder="1" applyAlignment="1">
      <alignment horizontal="center" vertical="center" wrapText="1"/>
    </xf>
    <xf numFmtId="0" fontId="12" fillId="13" borderId="1" xfId="0" applyFont="1" applyFill="1" applyBorder="1" applyAlignment="1">
      <alignment horizontal="left" vertical="center" wrapText="1"/>
    </xf>
    <xf numFmtId="14" fontId="13" fillId="14" borderId="1" xfId="0" applyNumberFormat="1" applyFont="1" applyFill="1" applyBorder="1" applyAlignment="1">
      <alignment horizontal="left" vertical="center" wrapText="1"/>
    </xf>
    <xf numFmtId="0" fontId="14" fillId="14" borderId="1" xfId="0" applyFont="1" applyFill="1" applyBorder="1" applyAlignment="1">
      <alignment horizontal="left" vertical="center" wrapText="1"/>
    </xf>
    <xf numFmtId="0" fontId="13" fillId="0" borderId="0" xfId="0" applyFont="1"/>
    <xf numFmtId="0" fontId="15" fillId="2" borderId="1" xfId="1" applyFont="1" applyFill="1" applyBorder="1" applyAlignment="1">
      <alignment horizontal="center" vertical="center" wrapText="1"/>
    </xf>
    <xf numFmtId="9" fontId="15" fillId="2" borderId="1" xfId="3" applyFont="1" applyFill="1" applyBorder="1" applyAlignment="1">
      <alignment horizontal="center" vertical="center" wrapText="1"/>
    </xf>
    <xf numFmtId="15" fontId="11" fillId="8" borderId="1" xfId="1" applyNumberFormat="1" applyFont="1" applyFill="1" applyBorder="1" applyAlignment="1">
      <alignment horizontal="center" vertical="center" wrapText="1"/>
    </xf>
    <xf numFmtId="0" fontId="14" fillId="9" borderId="1" xfId="1" applyFont="1" applyFill="1" applyBorder="1" applyAlignment="1">
      <alignment horizontal="center" vertical="center" wrapText="1"/>
    </xf>
    <xf numFmtId="0" fontId="15" fillId="2" borderId="30" xfId="1" applyFont="1" applyFill="1" applyBorder="1" applyAlignment="1">
      <alignment horizontal="center" vertical="center" wrapText="1"/>
    </xf>
    <xf numFmtId="0" fontId="15" fillId="0" borderId="24" xfId="1" applyFont="1" applyFill="1" applyBorder="1" applyAlignment="1">
      <alignment horizontal="center" vertical="center" wrapText="1"/>
    </xf>
    <xf numFmtId="0" fontId="15" fillId="2" borderId="24" xfId="1" applyFont="1" applyFill="1" applyBorder="1" applyAlignment="1">
      <alignment horizontal="center" vertical="center" wrapText="1"/>
    </xf>
    <xf numFmtId="9" fontId="15" fillId="2" borderId="24" xfId="3"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15" fontId="14" fillId="17" borderId="1" xfId="1" applyNumberFormat="1" applyFont="1" applyFill="1" applyBorder="1" applyAlignment="1">
      <alignment horizontal="center" vertical="center" wrapText="1"/>
    </xf>
    <xf numFmtId="0" fontId="13" fillId="0" borderId="0" xfId="0" applyFont="1" applyAlignment="1">
      <alignment horizontal="center"/>
    </xf>
    <xf numFmtId="0" fontId="5" fillId="2" borderId="1" xfId="1" applyFont="1" applyFill="1" applyBorder="1" applyAlignment="1">
      <alignment horizontal="center" vertical="center" wrapText="1"/>
    </xf>
    <xf numFmtId="0" fontId="5" fillId="0" borderId="1" xfId="1" applyFont="1" applyFill="1" applyBorder="1" applyAlignment="1">
      <alignment horizontal="center" vertical="center" wrapText="1"/>
    </xf>
    <xf numFmtId="9" fontId="5" fillId="2" borderId="1" xfId="3" applyFont="1" applyFill="1" applyBorder="1" applyAlignment="1">
      <alignment horizontal="center" vertical="center" wrapText="1"/>
    </xf>
    <xf numFmtId="0" fontId="14" fillId="17" borderId="1" xfId="0" applyFont="1" applyFill="1" applyBorder="1" applyAlignment="1">
      <alignment horizontal="center" vertical="center" wrapText="1"/>
    </xf>
    <xf numFmtId="15" fontId="14" fillId="11" borderId="1" xfId="5" applyNumberFormat="1" applyFont="1" applyFill="1" applyBorder="1" applyAlignment="1">
      <alignment horizontal="center" vertical="center" wrapText="1"/>
    </xf>
    <xf numFmtId="0" fontId="22" fillId="0" borderId="0" xfId="0" applyFont="1"/>
    <xf numFmtId="0" fontId="0" fillId="0" borderId="0" xfId="0" applyFill="1"/>
    <xf numFmtId="0" fontId="0" fillId="0" borderId="0" xfId="0" applyFill="1" applyBorder="1"/>
    <xf numFmtId="0" fontId="13" fillId="0" borderId="0" xfId="7" applyFont="1"/>
    <xf numFmtId="0" fontId="12" fillId="9" borderId="1" xfId="7" applyFont="1" applyFill="1" applyBorder="1" applyAlignment="1">
      <alignment horizontal="left" vertical="center" wrapText="1"/>
    </xf>
    <xf numFmtId="0" fontId="12" fillId="9" borderId="1" xfId="7" applyFont="1" applyFill="1" applyBorder="1" applyAlignment="1">
      <alignment horizontal="center" vertical="center" wrapText="1"/>
    </xf>
    <xf numFmtId="15" fontId="12" fillId="9" borderId="1" xfId="7" applyNumberFormat="1" applyFont="1" applyFill="1" applyBorder="1" applyAlignment="1">
      <alignment horizontal="center" vertical="center" wrapText="1"/>
    </xf>
    <xf numFmtId="0" fontId="14" fillId="0" borderId="0" xfId="7" applyFont="1" applyAlignment="1">
      <alignment horizontal="center" vertical="center" wrapText="1"/>
    </xf>
    <xf numFmtId="0" fontId="14" fillId="0" borderId="0" xfId="7" applyFont="1" applyAlignment="1">
      <alignment vertical="center" wrapText="1"/>
    </xf>
    <xf numFmtId="0" fontId="14" fillId="0" borderId="0" xfId="7" applyFont="1" applyAlignment="1">
      <alignment horizontal="left" vertical="center" wrapText="1"/>
    </xf>
    <xf numFmtId="9" fontId="14" fillId="0" borderId="0" xfId="2" applyFont="1" applyAlignment="1">
      <alignment horizontal="center" vertical="center" wrapText="1"/>
    </xf>
    <xf numFmtId="0" fontId="13" fillId="0" borderId="0" xfId="7" applyFont="1" applyFill="1" applyAlignment="1">
      <alignment vertical="center"/>
    </xf>
    <xf numFmtId="0" fontId="13" fillId="0" borderId="0" xfId="7" applyFont="1" applyAlignment="1">
      <alignment horizontal="center"/>
    </xf>
    <xf numFmtId="0" fontId="13" fillId="0" borderId="0" xfId="7" applyFont="1" applyAlignment="1">
      <alignment vertical="center"/>
    </xf>
    <xf numFmtId="0" fontId="21" fillId="0" borderId="0" xfId="7" applyFont="1"/>
    <xf numFmtId="9" fontId="11" fillId="17" borderId="1" xfId="7" applyNumberFormat="1" applyFont="1" applyFill="1" applyBorder="1" applyAlignment="1">
      <alignment horizontal="center" vertical="center" wrapText="1"/>
    </xf>
    <xf numFmtId="0" fontId="11" fillId="17" borderId="1" xfId="7" applyFont="1" applyFill="1" applyBorder="1" applyAlignment="1">
      <alignment horizontal="center" vertical="center" wrapText="1"/>
    </xf>
    <xf numFmtId="0" fontId="28" fillId="0" borderId="0" xfId="0" applyFont="1" applyFill="1" applyAlignment="1">
      <alignment horizontal="left" vertical="center"/>
    </xf>
    <xf numFmtId="0" fontId="28" fillId="0" borderId="0" xfId="0" applyFont="1"/>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15" fontId="14" fillId="10" borderId="1" xfId="1" applyNumberFormat="1" applyFont="1" applyFill="1" applyBorder="1" applyAlignment="1">
      <alignment horizontal="center" vertical="center" wrapText="1"/>
    </xf>
    <xf numFmtId="0" fontId="31" fillId="0" borderId="0" xfId="0" applyFont="1"/>
    <xf numFmtId="0" fontId="14" fillId="0" borderId="0" xfId="0" applyFont="1"/>
    <xf numFmtId="0" fontId="13" fillId="10" borderId="1" xfId="0" applyFont="1" applyFill="1" applyBorder="1" applyAlignment="1">
      <alignment horizontal="center" vertical="center" wrapText="1"/>
    </xf>
    <xf numFmtId="0" fontId="20" fillId="10" borderId="1" xfId="0" applyFont="1" applyFill="1" applyBorder="1" applyAlignment="1">
      <alignment horizontal="left" vertical="top" wrapText="1"/>
    </xf>
    <xf numFmtId="0" fontId="13" fillId="15" borderId="1" xfId="1" applyFont="1" applyFill="1" applyBorder="1" applyAlignment="1">
      <alignment horizontal="center" vertical="center" wrapText="1"/>
    </xf>
    <xf numFmtId="15" fontId="13" fillId="15" borderId="1" xfId="1" applyNumberFormat="1" applyFont="1" applyFill="1" applyBorder="1" applyAlignment="1">
      <alignment horizontal="center" vertical="center" wrapText="1"/>
    </xf>
    <xf numFmtId="0" fontId="13" fillId="15" borderId="1" xfId="1" applyFont="1" applyFill="1" applyBorder="1" applyAlignment="1">
      <alignment horizontal="left" vertical="center" wrapText="1"/>
    </xf>
    <xf numFmtId="0" fontId="13" fillId="15" borderId="1" xfId="1" applyFont="1" applyFill="1" applyBorder="1" applyAlignment="1">
      <alignment horizontal="center" vertical="top" wrapText="1"/>
    </xf>
    <xf numFmtId="0" fontId="13" fillId="8" borderId="1" xfId="1" applyFont="1" applyFill="1" applyBorder="1" applyAlignment="1">
      <alignment horizontal="center" vertical="center" wrapText="1"/>
    </xf>
    <xf numFmtId="9" fontId="20" fillId="8" borderId="1" xfId="3" applyFont="1" applyFill="1" applyBorder="1" applyAlignment="1">
      <alignment horizontal="center" vertical="center" wrapText="1"/>
    </xf>
    <xf numFmtId="15" fontId="20" fillId="8" borderId="1" xfId="1" applyNumberFormat="1" applyFont="1" applyFill="1" applyBorder="1" applyAlignment="1">
      <alignment horizontal="center" vertical="center" wrapText="1"/>
    </xf>
    <xf numFmtId="0" fontId="13" fillId="10" borderId="1" xfId="1" applyFont="1" applyFill="1" applyBorder="1" applyAlignment="1">
      <alignment horizontal="center" vertical="center" wrapText="1"/>
    </xf>
    <xf numFmtId="15" fontId="13" fillId="10" borderId="1" xfId="0" applyNumberFormat="1" applyFont="1" applyFill="1" applyBorder="1" applyAlignment="1">
      <alignment horizontal="center" vertical="center" wrapText="1"/>
    </xf>
    <xf numFmtId="9" fontId="20" fillId="10" borderId="1" xfId="3" applyFont="1" applyFill="1" applyBorder="1" applyAlignment="1">
      <alignment horizontal="center" vertical="center" wrapText="1"/>
    </xf>
    <xf numFmtId="0" fontId="13" fillId="10" borderId="1" xfId="1" applyFont="1" applyFill="1" applyBorder="1" applyAlignment="1">
      <alignment horizontal="center" vertical="top" wrapText="1"/>
    </xf>
    <xf numFmtId="9" fontId="13" fillId="10"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0" fontId="14" fillId="15" borderId="1" xfId="1" applyFont="1" applyFill="1" applyBorder="1" applyAlignment="1">
      <alignment horizontal="center" vertical="center" wrapText="1"/>
    </xf>
    <xf numFmtId="0" fontId="30" fillId="0" borderId="0" xfId="0" applyFont="1"/>
    <xf numFmtId="0" fontId="30" fillId="10" borderId="1" xfId="1" applyFont="1" applyFill="1" applyBorder="1" applyAlignment="1">
      <alignment horizontal="center" vertical="center" wrapText="1"/>
    </xf>
    <xf numFmtId="9" fontId="33" fillId="10" borderId="1" xfId="3" applyFont="1" applyFill="1" applyBorder="1" applyAlignment="1">
      <alignment horizontal="center" vertical="center" wrapText="1"/>
    </xf>
    <xf numFmtId="0" fontId="11" fillId="17" borderId="1" xfId="0" applyFont="1" applyFill="1" applyBorder="1" applyAlignment="1">
      <alignment horizontal="center" vertical="center" wrapText="1"/>
    </xf>
    <xf numFmtId="0" fontId="22" fillId="14" borderId="1" xfId="0" applyFont="1" applyFill="1" applyBorder="1" applyAlignment="1">
      <alignment horizontal="left" vertical="center" wrapText="1"/>
    </xf>
    <xf numFmtId="0" fontId="14" fillId="17" borderId="1" xfId="6" applyFont="1" applyFill="1" applyBorder="1" applyAlignment="1">
      <alignment vertical="center" wrapText="1"/>
    </xf>
    <xf numFmtId="0" fontId="14" fillId="17" borderId="1" xfId="6" applyFont="1" applyFill="1" applyBorder="1" applyAlignment="1">
      <alignment horizontal="center" vertical="center" wrapText="1"/>
    </xf>
    <xf numFmtId="15" fontId="14" fillId="17" borderId="1" xfId="6" applyNumberFormat="1" applyFont="1" applyFill="1" applyBorder="1" applyAlignment="1">
      <alignment horizontal="center" vertical="center" wrapText="1"/>
    </xf>
    <xf numFmtId="0" fontId="14" fillId="0" borderId="0" xfId="7" applyFont="1"/>
    <xf numFmtId="15" fontId="13" fillId="11" borderId="1" xfId="0" applyNumberFormat="1" applyFont="1" applyFill="1" applyBorder="1" applyAlignment="1">
      <alignment horizontal="center" vertical="center" wrapText="1"/>
    </xf>
    <xf numFmtId="15" fontId="13" fillId="10" borderId="1" xfId="1" applyNumberFormat="1" applyFont="1" applyFill="1" applyBorder="1" applyAlignment="1">
      <alignment horizontal="center" vertical="center" wrapText="1"/>
    </xf>
    <xf numFmtId="15" fontId="13" fillId="10" borderId="1" xfId="5" applyNumberFormat="1" applyFont="1" applyFill="1" applyBorder="1" applyAlignment="1">
      <alignment horizontal="center" vertical="center" wrapText="1"/>
    </xf>
    <xf numFmtId="0" fontId="25" fillId="14" borderId="1" xfId="0" applyFont="1" applyFill="1" applyBorder="1" applyAlignment="1">
      <alignment horizontal="center" vertical="center"/>
    </xf>
    <xf numFmtId="0" fontId="15" fillId="0" borderId="0" xfId="0" applyFont="1" applyFill="1" applyBorder="1" applyAlignment="1">
      <alignment vertical="center" wrapText="1"/>
    </xf>
    <xf numFmtId="0" fontId="15" fillId="2" borderId="29" xfId="1" applyFont="1" applyFill="1" applyBorder="1" applyAlignment="1">
      <alignment horizontal="center" vertical="center" wrapText="1"/>
    </xf>
    <xf numFmtId="0" fontId="14" fillId="17" borderId="29" xfId="0" applyFont="1" applyFill="1" applyBorder="1" applyAlignment="1">
      <alignment horizontal="center" vertical="center" wrapText="1"/>
    </xf>
    <xf numFmtId="0" fontId="20" fillId="0" borderId="0" xfId="0" applyFont="1" applyFill="1" applyBorder="1" applyAlignment="1">
      <alignment horizontal="center" vertical="center"/>
    </xf>
    <xf numFmtId="0" fontId="20" fillId="0" borderId="0" xfId="0" applyFont="1" applyFill="1" applyBorder="1" applyAlignment="1">
      <alignment horizontal="center"/>
    </xf>
    <xf numFmtId="0" fontId="13" fillId="0" borderId="0" xfId="0" applyFont="1" applyFill="1" applyBorder="1" applyAlignment="1">
      <alignment horizontal="center"/>
    </xf>
    <xf numFmtId="0" fontId="14" fillId="17" borderId="1" xfId="7" applyFont="1" applyFill="1" applyBorder="1" applyAlignment="1">
      <alignment horizontal="center" vertical="center" wrapText="1"/>
    </xf>
    <xf numFmtId="9" fontId="11" fillId="8" borderId="1" xfId="3" applyFont="1" applyFill="1" applyBorder="1" applyAlignment="1">
      <alignment horizontal="center" vertical="center" wrapText="1"/>
    </xf>
    <xf numFmtId="0" fontId="14" fillId="9" borderId="1" xfId="1" applyFont="1" applyFill="1" applyBorder="1" applyAlignment="1">
      <alignment horizontal="center" vertical="center" wrapText="1"/>
    </xf>
    <xf numFmtId="9" fontId="11" fillId="9" borderId="1" xfId="3" applyFont="1" applyFill="1" applyBorder="1" applyAlignment="1">
      <alignment horizontal="center" vertical="center" wrapText="1"/>
    </xf>
    <xf numFmtId="0" fontId="14" fillId="10" borderId="1" xfId="1" applyFont="1" applyFill="1" applyBorder="1" applyAlignment="1">
      <alignment horizontal="center" vertical="top" wrapText="1"/>
    </xf>
    <xf numFmtId="9" fontId="11" fillId="10" borderId="1" xfId="1" applyNumberFormat="1" applyFont="1" applyFill="1" applyBorder="1" applyAlignment="1">
      <alignment horizontal="center" vertical="center" wrapText="1"/>
    </xf>
    <xf numFmtId="9" fontId="11" fillId="10" borderId="1" xfId="3" applyFont="1" applyFill="1" applyBorder="1" applyAlignment="1">
      <alignment horizontal="center" vertical="center" wrapText="1"/>
    </xf>
    <xf numFmtId="0" fontId="13" fillId="10" borderId="1" xfId="1" applyFont="1" applyFill="1" applyBorder="1" applyAlignment="1">
      <alignment horizontal="justify" vertical="center" wrapText="1"/>
    </xf>
    <xf numFmtId="9" fontId="20" fillId="10" borderId="1" xfId="0" applyNumberFormat="1" applyFont="1" applyFill="1" applyBorder="1" applyAlignment="1">
      <alignment horizontal="center" vertical="center" wrapText="1"/>
    </xf>
    <xf numFmtId="9" fontId="20" fillId="10" borderId="1" xfId="2" applyFont="1" applyFill="1" applyBorder="1" applyAlignment="1">
      <alignment horizontal="center" vertical="center" wrapText="1"/>
    </xf>
    <xf numFmtId="9" fontId="20" fillId="17" borderId="1" xfId="2" applyFont="1" applyFill="1" applyBorder="1" applyAlignment="1">
      <alignment horizontal="center" vertical="center" wrapText="1"/>
    </xf>
    <xf numFmtId="9" fontId="5" fillId="2" borderId="1" xfId="3" applyFont="1" applyFill="1" applyBorder="1" applyAlignment="1">
      <alignment horizontal="center" vertical="center" wrapText="1"/>
    </xf>
    <xf numFmtId="9" fontId="11" fillId="17" borderId="1" xfId="2" applyFont="1" applyFill="1" applyBorder="1" applyAlignment="1">
      <alignment horizontal="center" vertical="center" wrapText="1"/>
    </xf>
    <xf numFmtId="0" fontId="20" fillId="0" borderId="0" xfId="7" applyFont="1"/>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25" fillId="33" borderId="1" xfId="0" applyFont="1" applyFill="1" applyBorder="1" applyAlignment="1">
      <alignment horizontal="center" vertical="center"/>
    </xf>
    <xf numFmtId="0" fontId="22" fillId="33" borderId="1" xfId="0" applyFont="1" applyFill="1" applyBorder="1" applyAlignment="1">
      <alignment horizontal="left" vertical="center" wrapText="1"/>
    </xf>
    <xf numFmtId="0" fontId="25" fillId="14" borderId="29" xfId="0" applyFont="1" applyFill="1" applyBorder="1" applyAlignment="1">
      <alignment horizontal="center" vertical="center" wrapText="1"/>
    </xf>
    <xf numFmtId="0" fontId="22" fillId="14" borderId="1" xfId="0" applyFont="1" applyFill="1" applyBorder="1" applyAlignment="1">
      <alignment horizontal="center" vertical="center" wrapText="1"/>
    </xf>
    <xf numFmtId="0" fontId="22" fillId="33" borderId="1" xfId="0" applyFont="1" applyFill="1" applyBorder="1" applyAlignment="1">
      <alignment horizontal="center" vertical="center" wrapText="1"/>
    </xf>
    <xf numFmtId="0" fontId="22" fillId="14" borderId="1" xfId="0" applyFont="1" applyFill="1" applyBorder="1" applyAlignment="1">
      <alignment vertical="center" wrapText="1"/>
    </xf>
    <xf numFmtId="0" fontId="22" fillId="33" borderId="1" xfId="0" applyFont="1" applyFill="1" applyBorder="1" applyAlignment="1">
      <alignment vertical="center" wrapText="1"/>
    </xf>
    <xf numFmtId="0" fontId="22" fillId="33" borderId="1" xfId="0" applyFont="1" applyFill="1" applyBorder="1" applyAlignment="1">
      <alignment vertical="center"/>
    </xf>
    <xf numFmtId="0" fontId="22" fillId="14" borderId="1" xfId="0" applyFont="1" applyFill="1" applyBorder="1" applyAlignment="1">
      <alignment vertical="center"/>
    </xf>
    <xf numFmtId="0" fontId="13" fillId="0" borderId="0" xfId="0" applyFont="1"/>
    <xf numFmtId="0" fontId="14" fillId="8" borderId="1" xfId="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2" fillId="10" borderId="1" xfId="0" applyFont="1" applyFill="1" applyBorder="1" applyAlignment="1">
      <alignment horizontal="center" vertical="center" wrapText="1"/>
    </xf>
    <xf numFmtId="15" fontId="12" fillId="10" borderId="1" xfId="0" applyNumberFormat="1" applyFont="1" applyFill="1" applyBorder="1" applyAlignment="1">
      <alignment horizontal="center" vertical="center" wrapText="1"/>
    </xf>
    <xf numFmtId="0" fontId="12" fillId="10" borderId="1" xfId="0" applyFont="1" applyFill="1" applyBorder="1" applyAlignment="1">
      <alignment horizontal="justify" vertical="center" wrapText="1"/>
    </xf>
    <xf numFmtId="15" fontId="14" fillId="17" borderId="1" xfId="1" applyNumberFormat="1" applyFont="1" applyFill="1" applyBorder="1" applyAlignment="1">
      <alignment horizontal="center" vertical="center" wrapText="1"/>
    </xf>
    <xf numFmtId="0" fontId="14" fillId="17" borderId="1" xfId="1" applyFont="1" applyFill="1" applyBorder="1" applyAlignment="1">
      <alignment horizontal="center" vertical="center" wrapText="1"/>
    </xf>
    <xf numFmtId="0" fontId="14" fillId="17" borderId="1" xfId="4" applyFont="1" applyFill="1" applyBorder="1" applyAlignment="1">
      <alignment horizontal="center" vertical="center" wrapText="1"/>
    </xf>
    <xf numFmtId="0" fontId="13" fillId="10" borderId="1" xfId="0" applyFont="1" applyFill="1" applyBorder="1" applyAlignment="1">
      <alignment horizontal="left" vertical="center" wrapText="1"/>
    </xf>
    <xf numFmtId="0" fontId="13" fillId="10"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32" fillId="10" borderId="1" xfId="0" applyFont="1" applyFill="1" applyBorder="1" applyAlignment="1">
      <alignment horizontal="center" vertical="center" wrapText="1"/>
    </xf>
    <xf numFmtId="0" fontId="32" fillId="10" borderId="1" xfId="0" applyFont="1" applyFill="1" applyBorder="1" applyAlignment="1">
      <alignment vertical="center" wrapText="1"/>
    </xf>
    <xf numFmtId="0" fontId="14" fillId="10"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34" fillId="0" borderId="0" xfId="0" applyFont="1"/>
    <xf numFmtId="0" fontId="34" fillId="0" borderId="0" xfId="0" applyFont="1" applyFill="1"/>
    <xf numFmtId="0" fontId="35" fillId="0" borderId="0" xfId="0" applyFont="1"/>
    <xf numFmtId="0" fontId="32" fillId="0" borderId="1" xfId="0" applyFont="1" applyBorder="1" applyAlignment="1">
      <alignment horizontal="center" vertical="center" wrapText="1"/>
    </xf>
    <xf numFmtId="0" fontId="32" fillId="27" borderId="1" xfId="0" applyFont="1" applyFill="1" applyBorder="1" applyAlignment="1">
      <alignment horizontal="center" vertical="center" wrapText="1"/>
    </xf>
    <xf numFmtId="9" fontId="32" fillId="0" borderId="1" xfId="0" applyNumberFormat="1" applyFont="1" applyFill="1" applyBorder="1" applyAlignment="1">
      <alignment horizontal="center" vertical="center" wrapText="1"/>
    </xf>
    <xf numFmtId="0" fontId="34" fillId="0" borderId="0" xfId="0" applyFont="1" applyAlignment="1">
      <alignment horizontal="center"/>
    </xf>
    <xf numFmtId="0" fontId="34" fillId="0" borderId="0" xfId="0" applyFont="1" applyBorder="1"/>
    <xf numFmtId="0" fontId="34" fillId="0" borderId="0" xfId="0" applyFont="1" applyBorder="1" applyAlignment="1">
      <alignment horizontal="center"/>
    </xf>
    <xf numFmtId="0" fontId="34" fillId="0" borderId="0" xfId="0" applyFont="1" applyFill="1" applyBorder="1"/>
    <xf numFmtId="0" fontId="41" fillId="34" borderId="1" xfId="14" applyNumberFormat="1" applyFont="1" applyFill="1" applyBorder="1" applyAlignment="1">
      <alignment horizontal="center" vertical="center" wrapText="1"/>
    </xf>
    <xf numFmtId="0" fontId="41" fillId="34" borderId="1" xfId="14" applyNumberFormat="1" applyFont="1" applyFill="1" applyBorder="1" applyAlignment="1">
      <alignment vertical="center" wrapText="1"/>
    </xf>
    <xf numFmtId="0" fontId="13" fillId="11" borderId="1" xfId="0" applyFont="1" applyFill="1" applyBorder="1" applyAlignment="1">
      <alignment horizontal="center" vertical="center" wrapText="1"/>
    </xf>
    <xf numFmtId="15" fontId="13" fillId="11" borderId="1" xfId="5" applyNumberFormat="1" applyFont="1" applyFill="1" applyBorder="1" applyAlignment="1">
      <alignment horizontal="center" vertical="center" wrapText="1"/>
    </xf>
    <xf numFmtId="0" fontId="13" fillId="11" borderId="1" xfId="1" applyFont="1" applyFill="1" applyBorder="1" applyAlignment="1">
      <alignment horizontal="center" vertical="center" wrapText="1"/>
    </xf>
    <xf numFmtId="0" fontId="3" fillId="17" borderId="1" xfId="0" applyFont="1" applyFill="1" applyBorder="1" applyAlignment="1">
      <alignment horizontal="center" vertical="center" wrapText="1"/>
    </xf>
    <xf numFmtId="9" fontId="32" fillId="0" borderId="1" xfId="0" applyNumberFormat="1" applyFont="1" applyBorder="1" applyAlignment="1">
      <alignment horizontal="center" vertical="center" wrapText="1"/>
    </xf>
    <xf numFmtId="9" fontId="13" fillId="15" borderId="1" xfId="3" applyFont="1" applyFill="1" applyBorder="1" applyAlignment="1">
      <alignment horizontal="center" vertical="center" wrapText="1"/>
    </xf>
    <xf numFmtId="0" fontId="1" fillId="0" borderId="0" xfId="0" applyFont="1"/>
    <xf numFmtId="0" fontId="1" fillId="0" borderId="0" xfId="0" applyFont="1" applyFill="1" applyBorder="1" applyAlignment="1">
      <alignment horizontal="center"/>
    </xf>
    <xf numFmtId="14" fontId="43" fillId="0" borderId="44" xfId="0" applyNumberFormat="1" applyFont="1" applyBorder="1" applyAlignment="1">
      <alignment horizontal="center" vertical="center" wrapText="1"/>
    </xf>
    <xf numFmtId="14" fontId="43" fillId="0" borderId="45" xfId="0" applyNumberFormat="1" applyFont="1" applyBorder="1" applyAlignment="1">
      <alignment horizontal="center" vertical="center" wrapText="1"/>
    </xf>
    <xf numFmtId="0" fontId="44" fillId="0" borderId="46" xfId="0" applyFont="1" applyBorder="1" applyAlignment="1">
      <alignment vertical="center" wrapText="1"/>
    </xf>
    <xf numFmtId="0" fontId="1" fillId="0" borderId="0" xfId="0" applyFont="1" applyAlignment="1">
      <alignment horizontal="center" vertical="center"/>
    </xf>
    <xf numFmtId="14" fontId="1" fillId="0" borderId="0" xfId="0" applyNumberFormat="1" applyFont="1" applyAlignment="1">
      <alignment horizontal="center" vertical="center"/>
    </xf>
    <xf numFmtId="0" fontId="1" fillId="0" borderId="0" xfId="0" applyFont="1" applyFill="1"/>
    <xf numFmtId="9" fontId="11" fillId="17" borderId="1" xfId="11" applyNumberFormat="1" applyFont="1" applyFill="1" applyBorder="1" applyAlignment="1">
      <alignment horizontal="center" vertical="center" wrapText="1"/>
    </xf>
    <xf numFmtId="0" fontId="14" fillId="17" borderId="1" xfId="11" applyFont="1" applyFill="1" applyBorder="1" applyAlignment="1">
      <alignment horizontal="center" vertical="center" wrapText="1"/>
    </xf>
    <xf numFmtId="0" fontId="18" fillId="10" borderId="1" xfId="4" applyFill="1" applyBorder="1" applyAlignment="1">
      <alignment horizontal="center" vertical="center" wrapText="1"/>
    </xf>
    <xf numFmtId="0" fontId="18" fillId="17" borderId="1" xfId="4" applyFill="1" applyBorder="1" applyAlignment="1">
      <alignment horizontal="center" vertical="center" wrapText="1"/>
    </xf>
    <xf numFmtId="0" fontId="0" fillId="39" borderId="0" xfId="0" applyFill="1"/>
    <xf numFmtId="0" fontId="0" fillId="39" borderId="0" xfId="0" applyFill="1" applyAlignment="1">
      <alignment vertical="center"/>
    </xf>
    <xf numFmtId="0" fontId="39" fillId="0" borderId="1" xfId="0" applyFont="1" applyBorder="1" applyAlignment="1">
      <alignment horizontal="center" vertical="center" wrapText="1"/>
    </xf>
    <xf numFmtId="0" fontId="13" fillId="8" borderId="1" xfId="11" applyFont="1" applyFill="1" applyBorder="1" applyAlignment="1">
      <alignment horizontal="center" vertical="center" wrapText="1"/>
    </xf>
    <xf numFmtId="14" fontId="43" fillId="0" borderId="0" xfId="0" applyNumberFormat="1" applyFont="1" applyBorder="1" applyAlignment="1">
      <alignment horizontal="center" vertical="center" wrapText="1"/>
    </xf>
    <xf numFmtId="0" fontId="44" fillId="0" borderId="0" xfId="0" applyFont="1" applyBorder="1" applyAlignment="1">
      <alignment vertical="center" wrapText="1"/>
    </xf>
    <xf numFmtId="0" fontId="1" fillId="0" borderId="0" xfId="0" applyFont="1" applyFill="1" applyBorder="1" applyAlignment="1">
      <alignment horizontal="center" vertical="center"/>
    </xf>
    <xf numFmtId="0" fontId="1" fillId="0" borderId="0" xfId="0" applyFont="1" applyAlignment="1">
      <alignment vertical="center"/>
    </xf>
    <xf numFmtId="0" fontId="32" fillId="27" borderId="1" xfId="0" applyFont="1" applyFill="1" applyBorder="1" applyAlignment="1">
      <alignment horizontal="left" vertical="center" wrapText="1"/>
    </xf>
    <xf numFmtId="0" fontId="3" fillId="0" borderId="4" xfId="0" applyFont="1" applyBorder="1" applyAlignment="1">
      <alignment horizontal="center" vertical="center" wrapText="1"/>
    </xf>
    <xf numFmtId="0" fontId="3" fillId="0" borderId="1" xfId="0" applyFont="1" applyBorder="1" applyAlignment="1">
      <alignment horizontal="center" vertical="center" wrapText="1"/>
    </xf>
    <xf numFmtId="0" fontId="32" fillId="0" borderId="1" xfId="0" applyFont="1" applyFill="1" applyBorder="1" applyAlignment="1">
      <alignment horizontal="center" vertical="center" wrapText="1"/>
    </xf>
    <xf numFmtId="0" fontId="46" fillId="41" borderId="1" xfId="0" applyFont="1" applyFill="1" applyBorder="1" applyAlignment="1">
      <alignment horizontal="center" vertical="center" wrapText="1"/>
    </xf>
    <xf numFmtId="0" fontId="47" fillId="0" borderId="1" xfId="0" applyFont="1" applyFill="1" applyBorder="1" applyAlignment="1">
      <alignment horizontal="left" vertical="center" wrapText="1"/>
    </xf>
    <xf numFmtId="0" fontId="41" fillId="45" borderId="1" xfId="11" applyFont="1" applyFill="1" applyBorder="1" applyAlignment="1">
      <alignment horizontal="center" vertical="center" wrapText="1"/>
    </xf>
    <xf numFmtId="0" fontId="41" fillId="45" borderId="1" xfId="11" applyFont="1" applyFill="1" applyBorder="1" applyAlignment="1">
      <alignment horizontal="left" vertical="center" wrapText="1"/>
    </xf>
    <xf numFmtId="0" fontId="30" fillId="46" borderId="0" xfId="0" applyFont="1" applyFill="1"/>
    <xf numFmtId="0" fontId="30" fillId="3" borderId="0" xfId="0" applyFont="1" applyFill="1"/>
    <xf numFmtId="0" fontId="30" fillId="8" borderId="1" xfId="0" applyFont="1" applyFill="1" applyBorder="1" applyAlignment="1">
      <alignment vertical="center" wrapText="1"/>
    </xf>
    <xf numFmtId="0" fontId="30" fillId="8" borderId="0" xfId="0" applyFont="1" applyFill="1"/>
    <xf numFmtId="0" fontId="30" fillId="15" borderId="0" xfId="0" applyFont="1" applyFill="1"/>
    <xf numFmtId="9" fontId="14" fillId="9" borderId="1" xfId="3" applyFont="1" applyFill="1" applyBorder="1" applyAlignment="1">
      <alignment horizontal="left" vertical="top" wrapText="1"/>
    </xf>
    <xf numFmtId="0" fontId="13" fillId="0" borderId="0" xfId="11" applyFont="1"/>
    <xf numFmtId="0" fontId="34" fillId="0" borderId="0" xfId="0" applyFont="1"/>
    <xf numFmtId="9" fontId="2" fillId="2" borderId="1" xfId="3" applyFont="1" applyFill="1" applyBorder="1" applyAlignment="1">
      <alignment horizontal="center" vertical="center" wrapText="1"/>
    </xf>
    <xf numFmtId="0" fontId="13" fillId="18" borderId="0" xfId="0" applyFont="1" applyFill="1"/>
    <xf numFmtId="0" fontId="13" fillId="0" borderId="0" xfId="0" applyFont="1" applyFill="1"/>
    <xf numFmtId="0" fontId="14" fillId="17" borderId="1" xfId="5" applyFont="1" applyFill="1" applyBorder="1" applyAlignment="1">
      <alignment horizontal="center" vertical="center" wrapText="1"/>
    </xf>
    <xf numFmtId="15" fontId="14" fillId="17" borderId="1" xfId="5" applyNumberFormat="1" applyFont="1" applyFill="1" applyBorder="1" applyAlignment="1">
      <alignment horizontal="center" vertical="center" wrapText="1"/>
    </xf>
    <xf numFmtId="0" fontId="14" fillId="17" borderId="1" xfId="0" applyFont="1" applyFill="1" applyBorder="1" applyAlignment="1">
      <alignment horizontal="center" vertical="center" wrapText="1"/>
    </xf>
    <xf numFmtId="15" fontId="14" fillId="11" borderId="1" xfId="11" applyNumberFormat="1" applyFont="1" applyFill="1" applyBorder="1" applyAlignment="1">
      <alignment horizontal="center" vertical="center" wrapText="1"/>
    </xf>
    <xf numFmtId="9" fontId="20" fillId="15" borderId="1" xfId="3" applyFont="1" applyFill="1" applyBorder="1" applyAlignment="1">
      <alignment horizontal="center" vertical="center" wrapText="1"/>
    </xf>
    <xf numFmtId="9" fontId="11" fillId="17" borderId="1" xfId="0" applyNumberFormat="1" applyFont="1" applyFill="1" applyBorder="1" applyAlignment="1">
      <alignment horizontal="center" vertical="center" wrapText="1"/>
    </xf>
    <xf numFmtId="0" fontId="14" fillId="17" borderId="29" xfId="0" applyFont="1" applyFill="1" applyBorder="1" applyAlignment="1">
      <alignment horizontal="center" vertical="center" wrapText="1"/>
    </xf>
    <xf numFmtId="0" fontId="14" fillId="11" borderId="1" xfId="1" applyFont="1" applyFill="1" applyBorder="1" applyAlignment="1">
      <alignment horizontal="center" vertical="center" wrapText="1"/>
    </xf>
    <xf numFmtId="0" fontId="30" fillId="8" borderId="1" xfId="0" applyFont="1" applyFill="1" applyBorder="1" applyAlignment="1">
      <alignment horizontal="center" vertical="center" wrapText="1"/>
    </xf>
    <xf numFmtId="0" fontId="30" fillId="15" borderId="1" xfId="0" applyFont="1" applyFill="1" applyBorder="1" applyAlignment="1">
      <alignment horizontal="center" vertical="center" wrapText="1"/>
    </xf>
    <xf numFmtId="0" fontId="12" fillId="9" borderId="1" xfId="0" applyFont="1" applyFill="1" applyBorder="1" applyAlignment="1">
      <alignment horizontal="justify" vertical="center" wrapText="1"/>
    </xf>
    <xf numFmtId="0" fontId="14" fillId="17" borderId="1" xfId="5" applyFont="1" applyFill="1" applyBorder="1" applyAlignment="1">
      <alignment horizontal="justify" vertical="center" wrapText="1"/>
    </xf>
    <xf numFmtId="0" fontId="32" fillId="0" borderId="1" xfId="0" applyFont="1" applyBorder="1" applyAlignment="1">
      <alignment horizontal="left" vertical="center" wrapText="1"/>
    </xf>
    <xf numFmtId="9" fontId="32" fillId="0" borderId="4" xfId="0" applyNumberFormat="1" applyFont="1" applyBorder="1" applyAlignment="1">
      <alignment horizontal="center" vertical="center" wrapText="1"/>
    </xf>
    <xf numFmtId="9" fontId="3" fillId="17" borderId="1" xfId="9" applyFont="1" applyFill="1" applyBorder="1" applyAlignment="1">
      <alignment horizontal="center" vertical="center" wrapText="1"/>
    </xf>
    <xf numFmtId="0" fontId="14" fillId="15" borderId="1" xfId="1" applyFont="1" applyFill="1" applyBorder="1" applyAlignment="1">
      <alignment horizontal="left" vertical="center" wrapText="1"/>
    </xf>
    <xf numFmtId="15" fontId="14" fillId="15" borderId="1" xfId="1" applyNumberFormat="1" applyFont="1" applyFill="1" applyBorder="1" applyAlignment="1">
      <alignment horizontal="center" vertical="center" wrapText="1"/>
    </xf>
    <xf numFmtId="9" fontId="11" fillId="15" borderId="1" xfId="3" applyFont="1" applyFill="1" applyBorder="1" applyAlignment="1">
      <alignment horizontal="center" vertical="center" wrapText="1"/>
    </xf>
    <xf numFmtId="0" fontId="14" fillId="15" borderId="1" xfId="1" applyFont="1" applyFill="1" applyBorder="1" applyAlignment="1">
      <alignment horizontal="center" vertical="top" wrapText="1"/>
    </xf>
    <xf numFmtId="0" fontId="13" fillId="8" borderId="1" xfId="11" applyFont="1" applyFill="1" applyBorder="1" applyAlignment="1">
      <alignment horizontal="center" vertical="center"/>
    </xf>
    <xf numFmtId="0" fontId="13" fillId="8" borderId="1" xfId="11" applyFont="1" applyFill="1" applyBorder="1" applyAlignment="1">
      <alignment horizontal="left" vertical="center" wrapText="1"/>
    </xf>
    <xf numFmtId="0" fontId="13" fillId="8" borderId="1" xfId="11" applyFont="1" applyFill="1" applyBorder="1" applyAlignment="1">
      <alignment horizontal="left" vertical="center"/>
    </xf>
    <xf numFmtId="0" fontId="12" fillId="8" borderId="1" xfId="11" applyFont="1" applyFill="1" applyBorder="1" applyAlignment="1">
      <alignment horizontal="left" vertical="center" wrapText="1"/>
    </xf>
    <xf numFmtId="0" fontId="12" fillId="8" borderId="1" xfId="11" applyFont="1" applyFill="1" applyBorder="1" applyAlignment="1">
      <alignment horizontal="center" vertical="center" wrapText="1"/>
    </xf>
    <xf numFmtId="0" fontId="17" fillId="8" borderId="1" xfId="1" applyFont="1" applyFill="1" applyBorder="1" applyAlignment="1">
      <alignment horizontal="center" vertical="center" wrapText="1"/>
    </xf>
    <xf numFmtId="0" fontId="13" fillId="8" borderId="1" xfId="11" applyFont="1" applyFill="1" applyBorder="1" applyAlignment="1">
      <alignment vertical="center" wrapText="1"/>
    </xf>
    <xf numFmtId="0" fontId="25" fillId="15" borderId="1" xfId="0" applyFont="1" applyFill="1" applyBorder="1" applyAlignment="1">
      <alignment horizontal="center" vertical="center" wrapText="1"/>
    </xf>
    <xf numFmtId="0" fontId="14" fillId="9" borderId="1" xfId="1" applyFont="1" applyFill="1" applyBorder="1" applyAlignment="1">
      <alignment horizontal="center" vertical="center" wrapText="1"/>
    </xf>
    <xf numFmtId="0" fontId="12" fillId="9" borderId="1" xfId="0" applyFont="1" applyFill="1" applyBorder="1" applyAlignment="1">
      <alignment horizontal="left" vertical="center" wrapText="1"/>
    </xf>
    <xf numFmtId="0" fontId="12" fillId="9" borderId="1" xfId="0" applyFont="1" applyFill="1" applyBorder="1" applyAlignment="1">
      <alignment horizontal="center" vertical="center" wrapText="1"/>
    </xf>
    <xf numFmtId="15" fontId="12" fillId="9" borderId="1" xfId="0" applyNumberFormat="1" applyFont="1" applyFill="1" applyBorder="1" applyAlignment="1">
      <alignment horizontal="center" vertical="center" wrapText="1"/>
    </xf>
    <xf numFmtId="9" fontId="22" fillId="14" borderId="1" xfId="0" applyNumberFormat="1" applyFont="1" applyFill="1" applyBorder="1" applyAlignment="1">
      <alignment horizontal="left" vertical="top" wrapText="1"/>
    </xf>
    <xf numFmtId="9" fontId="22" fillId="33" borderId="1" xfId="0" applyNumberFormat="1" applyFont="1" applyFill="1" applyBorder="1" applyAlignment="1">
      <alignment horizontal="left" vertical="top" wrapText="1"/>
    </xf>
    <xf numFmtId="9" fontId="22" fillId="33" borderId="1" xfId="0" applyNumberFormat="1" applyFont="1" applyFill="1" applyBorder="1" applyAlignment="1">
      <alignment horizontal="left" vertical="center" wrapText="1"/>
    </xf>
    <xf numFmtId="0" fontId="32" fillId="14" borderId="26"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2" fillId="32" borderId="1" xfId="0" applyFont="1" applyFill="1" applyBorder="1" applyAlignment="1">
      <alignment horizontal="center" vertical="center" wrapText="1"/>
    </xf>
    <xf numFmtId="0" fontId="14" fillId="17" borderId="29" xfId="1" applyFont="1" applyFill="1" applyBorder="1" applyAlignment="1">
      <alignment horizontal="center" vertical="center" wrapText="1"/>
    </xf>
    <xf numFmtId="0" fontId="14" fillId="17" borderId="1" xfId="1" applyFont="1" applyFill="1" applyBorder="1" applyAlignment="1">
      <alignment horizontal="justify" vertical="center" wrapText="1"/>
    </xf>
    <xf numFmtId="0" fontId="11" fillId="17" borderId="1" xfId="11" applyFont="1" applyFill="1" applyBorder="1" applyAlignment="1">
      <alignment horizontal="center" vertical="center" wrapText="1"/>
    </xf>
    <xf numFmtId="0" fontId="14" fillId="9" borderId="1" xfId="1" applyFont="1" applyFill="1" applyBorder="1" applyAlignment="1">
      <alignment horizontal="center" vertical="center"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15" fontId="12" fillId="9" borderId="1" xfId="11" applyNumberFormat="1" applyFont="1" applyFill="1" applyBorder="1" applyAlignment="1">
      <alignment horizontal="center" vertical="center" wrapText="1"/>
    </xf>
    <xf numFmtId="0" fontId="14" fillId="10" borderId="1" xfId="1" applyFont="1" applyFill="1" applyBorder="1" applyAlignment="1">
      <alignment horizontal="center" vertical="center" wrapText="1"/>
    </xf>
    <xf numFmtId="0" fontId="12" fillId="10" borderId="1" xfId="11" applyFont="1" applyFill="1" applyBorder="1" applyAlignment="1">
      <alignment vertical="center" wrapText="1"/>
    </xf>
    <xf numFmtId="0" fontId="12" fillId="10" borderId="1" xfId="11" applyFont="1" applyFill="1" applyBorder="1" applyAlignment="1">
      <alignment horizontal="center" vertical="center" wrapText="1"/>
    </xf>
    <xf numFmtId="15" fontId="12" fillId="10" borderId="1" xfId="11" applyNumberFormat="1" applyFont="1" applyFill="1" applyBorder="1" applyAlignment="1">
      <alignment horizontal="center" vertical="center" wrapText="1"/>
    </xf>
    <xf numFmtId="0" fontId="32" fillId="14" borderId="1" xfId="0" applyFont="1" applyFill="1" applyBorder="1" applyAlignment="1">
      <alignment horizontal="center" vertical="center" wrapText="1"/>
    </xf>
    <xf numFmtId="0" fontId="32" fillId="8" borderId="1" xfId="0" applyFont="1" applyFill="1" applyBorder="1" applyAlignment="1">
      <alignment vertical="center" wrapText="1"/>
    </xf>
    <xf numFmtId="9" fontId="32" fillId="8" borderId="1" xfId="0" applyNumberFormat="1" applyFont="1" applyFill="1" applyBorder="1" applyAlignment="1">
      <alignment horizontal="center" vertical="center" wrapText="1"/>
    </xf>
    <xf numFmtId="9" fontId="32" fillId="29" borderId="1" xfId="0" applyNumberFormat="1" applyFont="1" applyFill="1" applyBorder="1" applyAlignment="1">
      <alignment horizontal="center" vertical="center" wrapText="1"/>
    </xf>
    <xf numFmtId="0" fontId="32" fillId="27" borderId="18" xfId="0" applyFont="1" applyFill="1" applyBorder="1" applyAlignment="1">
      <alignment horizontal="left" vertical="center" wrapText="1"/>
    </xf>
    <xf numFmtId="0" fontId="32" fillId="14" borderId="1" xfId="0" applyFont="1" applyFill="1" applyBorder="1" applyAlignment="1">
      <alignment horizontal="left" vertical="center" wrapText="1"/>
    </xf>
    <xf numFmtId="0" fontId="32" fillId="14" borderId="4" xfId="0" applyFont="1" applyFill="1" applyBorder="1" applyAlignment="1">
      <alignment horizontal="left" vertical="center" wrapText="1"/>
    </xf>
    <xf numFmtId="0" fontId="32" fillId="30" borderId="1" xfId="0" applyFont="1" applyFill="1" applyBorder="1" applyAlignment="1">
      <alignment horizontal="center" vertical="center" wrapText="1"/>
    </xf>
    <xf numFmtId="0" fontId="32" fillId="30" borderId="1" xfId="0" applyFont="1" applyFill="1" applyBorder="1" applyAlignment="1">
      <alignment horizontal="left" vertical="center" wrapText="1"/>
    </xf>
    <xf numFmtId="9" fontId="32" fillId="10" borderId="1" xfId="0" applyNumberFormat="1" applyFont="1" applyFill="1" applyBorder="1" applyAlignment="1">
      <alignment horizontal="center" vertical="center" wrapText="1"/>
    </xf>
    <xf numFmtId="9" fontId="32" fillId="10" borderId="18" xfId="0" applyNumberFormat="1" applyFont="1" applyFill="1" applyBorder="1" applyAlignment="1">
      <alignment horizontal="center" vertical="center" wrapText="1"/>
    </xf>
    <xf numFmtId="0" fontId="30" fillId="10" borderId="1" xfId="0" applyFont="1" applyFill="1" applyBorder="1" applyAlignment="1">
      <alignment vertical="center" wrapText="1"/>
    </xf>
    <xf numFmtId="0" fontId="30" fillId="10" borderId="1" xfId="0" applyFont="1" applyFill="1" applyBorder="1" applyAlignment="1">
      <alignment horizontal="center" vertical="center" wrapText="1"/>
    </xf>
    <xf numFmtId="0" fontId="30" fillId="10" borderId="1" xfId="0" applyFont="1" applyFill="1" applyBorder="1" applyAlignment="1">
      <alignment horizontal="left" vertical="center" wrapText="1"/>
    </xf>
    <xf numFmtId="15" fontId="30" fillId="10" borderId="1" xfId="1" applyNumberFormat="1" applyFont="1" applyFill="1" applyBorder="1" applyAlignment="1">
      <alignment horizontal="center" vertical="center" wrapText="1"/>
    </xf>
    <xf numFmtId="0" fontId="30" fillId="9" borderId="1" xfId="0" applyFont="1" applyFill="1" applyBorder="1" applyAlignment="1">
      <alignment horizontal="center" vertical="center" wrapText="1"/>
    </xf>
    <xf numFmtId="0" fontId="30" fillId="9" borderId="1" xfId="0" applyFont="1" applyFill="1" applyBorder="1" applyAlignment="1">
      <alignment vertical="center" wrapText="1"/>
    </xf>
    <xf numFmtId="0" fontId="30" fillId="9" borderId="1" xfId="0" applyFont="1" applyFill="1" applyBorder="1" applyAlignment="1">
      <alignment horizontal="left" vertical="center" wrapText="1"/>
    </xf>
    <xf numFmtId="9" fontId="33" fillId="9" borderId="1" xfId="3" applyFont="1" applyFill="1" applyBorder="1" applyAlignment="1">
      <alignment horizontal="center" vertical="center" wrapText="1"/>
    </xf>
    <xf numFmtId="0" fontId="30" fillId="8" borderId="1" xfId="0" applyFont="1" applyFill="1" applyBorder="1" applyAlignment="1">
      <alignment horizontal="left" vertical="center" wrapText="1"/>
    </xf>
    <xf numFmtId="9" fontId="33" fillId="8" borderId="1" xfId="2" applyFont="1" applyFill="1" applyBorder="1" applyAlignment="1">
      <alignment horizontal="center" vertical="center" wrapText="1"/>
    </xf>
    <xf numFmtId="0" fontId="30" fillId="15" borderId="29" xfId="0" applyFont="1" applyFill="1" applyBorder="1" applyAlignment="1">
      <alignment horizontal="center" vertical="center" wrapText="1"/>
    </xf>
    <xf numFmtId="0" fontId="30" fillId="15" borderId="1" xfId="0" applyFont="1" applyFill="1" applyBorder="1" applyAlignment="1">
      <alignment vertical="center" wrapText="1"/>
    </xf>
    <xf numFmtId="0" fontId="30" fillId="15" borderId="1" xfId="0" applyFont="1" applyFill="1" applyBorder="1" applyAlignment="1">
      <alignment horizontal="left" vertical="center" wrapText="1"/>
    </xf>
    <xf numFmtId="9" fontId="33" fillId="15" borderId="1" xfId="3" applyFont="1" applyFill="1" applyBorder="1" applyAlignment="1">
      <alignment horizontal="center" vertical="center" wrapText="1"/>
    </xf>
    <xf numFmtId="15" fontId="14" fillId="10" borderId="1" xfId="5" applyNumberFormat="1" applyFont="1" applyFill="1" applyBorder="1" applyAlignment="1">
      <alignment horizontal="center" vertical="center" wrapText="1"/>
    </xf>
    <xf numFmtId="0" fontId="14" fillId="10" borderId="1" xfId="4" applyFont="1" applyFill="1" applyBorder="1" applyAlignment="1">
      <alignment horizontal="center" vertical="center" wrapText="1"/>
    </xf>
    <xf numFmtId="0" fontId="14" fillId="17" borderId="1" xfId="5" applyFont="1" applyFill="1" applyBorder="1" applyAlignment="1">
      <alignment vertical="center" wrapText="1"/>
    </xf>
    <xf numFmtId="0" fontId="23" fillId="17" borderId="1" xfId="4" applyFont="1" applyFill="1" applyBorder="1" applyAlignment="1">
      <alignment horizontal="justify" vertical="center" wrapText="1"/>
    </xf>
    <xf numFmtId="0" fontId="12" fillId="17" borderId="1" xfId="0" applyFont="1" applyFill="1" applyBorder="1" applyAlignment="1">
      <alignment horizontal="justify" vertical="center" wrapText="1"/>
    </xf>
    <xf numFmtId="0" fontId="12" fillId="17" borderId="1" xfId="0" applyFont="1" applyFill="1" applyBorder="1" applyAlignment="1">
      <alignment horizontal="left" vertical="center" wrapText="1"/>
    </xf>
    <xf numFmtId="0" fontId="13" fillId="17" borderId="1" xfId="4" applyFont="1" applyFill="1" applyBorder="1" applyAlignment="1">
      <alignment horizontal="left" vertical="center" wrapText="1"/>
    </xf>
    <xf numFmtId="9" fontId="3" fillId="14" borderId="1" xfId="0" applyNumberFormat="1" applyFont="1" applyFill="1" applyBorder="1" applyAlignment="1">
      <alignment horizontal="center" vertical="center" wrapText="1"/>
    </xf>
    <xf numFmtId="9" fontId="3" fillId="14" borderId="18" xfId="0" applyNumberFormat="1" applyFont="1" applyFill="1" applyBorder="1" applyAlignment="1">
      <alignment horizontal="center" vertical="center" wrapText="1"/>
    </xf>
    <xf numFmtId="9" fontId="3" fillId="14" borderId="4" xfId="0" applyNumberFormat="1" applyFont="1" applyFill="1" applyBorder="1" applyAlignment="1">
      <alignment horizontal="center" vertical="center" wrapText="1"/>
    </xf>
    <xf numFmtId="0" fontId="32" fillId="29" borderId="1" xfId="0" applyFont="1" applyFill="1" applyBorder="1" applyAlignment="1">
      <alignment horizontal="center" vertical="center" wrapText="1"/>
    </xf>
    <xf numFmtId="0" fontId="3" fillId="0" borderId="1" xfId="0" applyFont="1" applyBorder="1" applyAlignment="1">
      <alignment horizontal="left" vertical="center" wrapText="1"/>
    </xf>
    <xf numFmtId="0" fontId="32" fillId="0" borderId="1" xfId="0" applyFont="1" applyFill="1" applyBorder="1" applyAlignment="1">
      <alignment horizontal="left" vertical="center" wrapText="1"/>
    </xf>
    <xf numFmtId="0" fontId="3" fillId="10" borderId="1" xfId="0" applyFont="1" applyFill="1" applyBorder="1" applyAlignment="1">
      <alignment horizontal="left" vertical="center" wrapText="1"/>
    </xf>
    <xf numFmtId="0" fontId="32" fillId="10" borderId="1" xfId="0" applyFont="1" applyFill="1" applyBorder="1" applyAlignment="1">
      <alignment horizontal="left" vertical="center" wrapText="1"/>
    </xf>
    <xf numFmtId="0" fontId="3" fillId="10" borderId="4" xfId="0" applyFont="1" applyFill="1" applyBorder="1" applyAlignment="1">
      <alignment horizontal="left" vertical="center" wrapText="1"/>
    </xf>
    <xf numFmtId="0" fontId="32" fillId="32" borderId="1" xfId="0" applyFont="1" applyFill="1" applyBorder="1" applyAlignment="1">
      <alignment horizontal="left" vertical="center" wrapText="1"/>
    </xf>
    <xf numFmtId="0" fontId="3" fillId="17" borderId="1" xfId="0" applyFont="1" applyFill="1" applyBorder="1" applyAlignment="1">
      <alignment horizontal="left" vertical="center" wrapText="1"/>
    </xf>
    <xf numFmtId="0" fontId="32" fillId="10" borderId="1" xfId="4" applyFont="1" applyFill="1" applyBorder="1" applyAlignment="1">
      <alignment horizontal="left" vertical="center" wrapText="1"/>
    </xf>
    <xf numFmtId="0" fontId="3" fillId="35" borderId="1" xfId="11" applyFont="1" applyFill="1" applyBorder="1" applyAlignment="1">
      <alignment horizontal="center" vertical="center" wrapText="1"/>
    </xf>
    <xf numFmtId="15" fontId="13" fillId="10" borderId="1" xfId="6" applyNumberFormat="1" applyFont="1" applyFill="1" applyBorder="1" applyAlignment="1">
      <alignment horizontal="center" vertical="center" wrapText="1"/>
    </xf>
    <xf numFmtId="0" fontId="13" fillId="10" borderId="1" xfId="0" applyFont="1" applyFill="1" applyBorder="1" applyAlignment="1">
      <alignment vertical="center" wrapText="1"/>
    </xf>
    <xf numFmtId="0" fontId="47" fillId="0" borderId="1" xfId="0" applyFont="1" applyFill="1" applyBorder="1" applyAlignment="1">
      <alignment vertical="center" wrapText="1"/>
    </xf>
    <xf numFmtId="0" fontId="46" fillId="40" borderId="1" xfId="0" applyFont="1" applyFill="1" applyBorder="1" applyAlignment="1">
      <alignment horizontal="center" vertical="center" wrapText="1"/>
    </xf>
    <xf numFmtId="0" fontId="47" fillId="39" borderId="1" xfId="0" applyFont="1" applyFill="1" applyBorder="1" applyAlignment="1">
      <alignment vertical="center" wrapText="1"/>
    </xf>
    <xf numFmtId="0" fontId="46" fillId="41" borderId="0" xfId="0" applyFont="1" applyFill="1" applyBorder="1" applyAlignment="1">
      <alignment horizontal="center" vertical="center" wrapText="1"/>
    </xf>
    <xf numFmtId="0" fontId="0" fillId="39" borderId="0" xfId="0" applyFill="1" applyBorder="1"/>
    <xf numFmtId="14" fontId="13" fillId="15" borderId="1" xfId="1" applyNumberFormat="1" applyFont="1" applyFill="1" applyBorder="1" applyAlignment="1">
      <alignment horizontal="center" vertical="center" wrapText="1"/>
    </xf>
    <xf numFmtId="0" fontId="13" fillId="8" borderId="1" xfId="0" applyFont="1" applyFill="1" applyBorder="1" applyAlignment="1">
      <alignment horizontal="justify" vertical="center" wrapText="1"/>
    </xf>
    <xf numFmtId="15" fontId="13" fillId="8" borderId="1" xfId="1" applyNumberFormat="1" applyFont="1" applyFill="1" applyBorder="1" applyAlignment="1">
      <alignment horizontal="center" vertical="center" wrapText="1"/>
    </xf>
    <xf numFmtId="0" fontId="13" fillId="9" borderId="1" xfId="1" applyFont="1" applyFill="1" applyBorder="1" applyAlignment="1">
      <alignment horizontal="center" vertical="center" wrapText="1"/>
    </xf>
    <xf numFmtId="0" fontId="13" fillId="9" borderId="1" xfId="11" applyFont="1" applyFill="1" applyBorder="1" applyAlignment="1">
      <alignment horizontal="left" vertical="center" wrapText="1"/>
    </xf>
    <xf numFmtId="0" fontId="13" fillId="9" borderId="1" xfId="11" applyFont="1" applyFill="1" applyBorder="1" applyAlignment="1">
      <alignment horizontal="center" vertical="center" wrapText="1"/>
    </xf>
    <xf numFmtId="15" fontId="13" fillId="9" borderId="1" xfId="11" applyNumberFormat="1" applyFont="1" applyFill="1" applyBorder="1" applyAlignment="1">
      <alignment horizontal="center" vertical="center" wrapText="1"/>
    </xf>
    <xf numFmtId="9" fontId="13" fillId="9" borderId="1" xfId="1" applyNumberFormat="1" applyFont="1" applyFill="1" applyBorder="1" applyAlignment="1">
      <alignment horizontal="center" vertical="center" wrapText="1"/>
    </xf>
    <xf numFmtId="0" fontId="13" fillId="9" borderId="1" xfId="0" applyFont="1" applyFill="1" applyBorder="1" applyAlignment="1">
      <alignment horizontal="left" vertical="center" wrapText="1"/>
    </xf>
    <xf numFmtId="0" fontId="13" fillId="9" borderId="1" xfId="0" applyFont="1" applyFill="1" applyBorder="1" applyAlignment="1">
      <alignment horizontal="center" vertical="center" wrapText="1"/>
    </xf>
    <xf numFmtId="9" fontId="20" fillId="9" borderId="1" xfId="3" applyFont="1" applyFill="1" applyBorder="1" applyAlignment="1">
      <alignment horizontal="center" vertical="center" wrapText="1"/>
    </xf>
    <xf numFmtId="0" fontId="14" fillId="11" borderId="1" xfId="0" applyFont="1" applyFill="1" applyBorder="1" applyAlignment="1">
      <alignment horizontal="center" vertical="center" wrapText="1"/>
    </xf>
    <xf numFmtId="0" fontId="14" fillId="11" borderId="19" xfId="1" applyFont="1" applyFill="1" applyBorder="1" applyAlignment="1">
      <alignment horizontal="center" vertical="center" wrapText="1"/>
    </xf>
    <xf numFmtId="14" fontId="13" fillId="8" borderId="1" xfId="1" applyNumberFormat="1" applyFont="1" applyFill="1" applyBorder="1" applyAlignment="1">
      <alignment horizontal="center" vertical="center" wrapText="1"/>
    </xf>
    <xf numFmtId="14" fontId="13" fillId="9" borderId="1" xfId="1" applyNumberFormat="1" applyFont="1" applyFill="1" applyBorder="1" applyAlignment="1">
      <alignment horizontal="center" vertical="center" wrapText="1"/>
    </xf>
    <xf numFmtId="14" fontId="13" fillId="10" borderId="1" xfId="1" applyNumberFormat="1" applyFont="1" applyFill="1" applyBorder="1" applyAlignment="1">
      <alignment horizontal="center" vertical="center" wrapText="1"/>
    </xf>
    <xf numFmtId="14" fontId="13" fillId="17" borderId="1" xfId="1" applyNumberFormat="1" applyFont="1" applyFill="1" applyBorder="1" applyAlignment="1">
      <alignment horizontal="center" vertical="center" wrapText="1"/>
    </xf>
    <xf numFmtId="14" fontId="13" fillId="46" borderId="1" xfId="1" applyNumberFormat="1" applyFont="1" applyFill="1" applyBorder="1" applyAlignment="1">
      <alignment horizontal="center" vertical="center" wrapText="1"/>
    </xf>
    <xf numFmtId="0" fontId="28" fillId="9" borderId="3" xfId="1" applyFont="1" applyFill="1" applyBorder="1" applyAlignment="1">
      <alignment horizontal="center" vertical="top" wrapText="1"/>
    </xf>
    <xf numFmtId="0" fontId="12" fillId="8" borderId="1" xfId="0" applyFont="1" applyFill="1" applyBorder="1" applyAlignment="1">
      <alignment horizontal="center" vertical="center" wrapText="1"/>
    </xf>
    <xf numFmtId="0" fontId="13" fillId="8" borderId="1" xfId="0" applyFont="1" applyFill="1" applyBorder="1" applyAlignment="1">
      <alignment horizontal="center" vertical="center" wrapText="1"/>
    </xf>
    <xf numFmtId="0" fontId="14" fillId="8" borderId="1" xfId="0" applyFont="1" applyFill="1" applyBorder="1" applyAlignment="1">
      <alignment horizontal="center" vertical="center" wrapText="1"/>
    </xf>
    <xf numFmtId="15" fontId="14" fillId="8" borderId="1" xfId="5" applyNumberFormat="1" applyFont="1" applyFill="1" applyBorder="1" applyAlignment="1">
      <alignment horizontal="center" vertical="center" wrapText="1"/>
    </xf>
    <xf numFmtId="14" fontId="13" fillId="8" borderId="1" xfId="0" applyNumberFormat="1" applyFont="1" applyFill="1" applyBorder="1" applyAlignment="1">
      <alignment horizontal="center" vertical="center" wrapText="1"/>
    </xf>
    <xf numFmtId="0" fontId="13" fillId="0" borderId="0" xfId="0" applyFont="1"/>
    <xf numFmtId="0" fontId="14" fillId="9" borderId="1" xfId="1" applyFont="1" applyFill="1" applyBorder="1" applyAlignment="1">
      <alignment horizontal="center" vertical="center" wrapText="1"/>
    </xf>
    <xf numFmtId="9" fontId="14" fillId="9" borderId="1" xfId="1" applyNumberFormat="1" applyFont="1" applyFill="1" applyBorder="1" applyAlignment="1">
      <alignment horizontal="center" vertical="center" wrapText="1"/>
    </xf>
    <xf numFmtId="15" fontId="14" fillId="9" borderId="1" xfId="6" applyNumberFormat="1" applyFont="1" applyFill="1" applyBorder="1" applyAlignment="1">
      <alignment horizontal="center" vertical="center" wrapText="1"/>
    </xf>
    <xf numFmtId="0" fontId="12" fillId="9" borderId="1" xfId="11" applyFont="1" applyFill="1" applyBorder="1" applyAlignment="1">
      <alignment horizontal="left" vertical="center" wrapText="1"/>
    </xf>
    <xf numFmtId="0" fontId="12" fillId="9" borderId="1" xfId="11" applyFont="1" applyFill="1" applyBorder="1" applyAlignment="1">
      <alignment horizontal="center" vertical="center" wrapText="1"/>
    </xf>
    <xf numFmtId="0" fontId="14" fillId="9" borderId="1" xfId="11" applyFont="1" applyFill="1" applyBorder="1" applyAlignment="1">
      <alignment horizontal="center" vertical="center" wrapText="1"/>
    </xf>
    <xf numFmtId="0" fontId="12" fillId="9" borderId="1" xfId="11" applyFont="1" applyFill="1" applyBorder="1" applyAlignment="1">
      <alignment vertical="center" wrapText="1"/>
    </xf>
    <xf numFmtId="0" fontId="12" fillId="10" borderId="1" xfId="0" applyFont="1" applyFill="1" applyBorder="1" applyAlignment="1">
      <alignment horizontal="center" vertical="center" wrapText="1"/>
    </xf>
    <xf numFmtId="0" fontId="14" fillId="10" borderId="1" xfId="0" applyFont="1" applyFill="1" applyBorder="1" applyAlignment="1">
      <alignment horizontal="center" vertical="center" wrapText="1"/>
    </xf>
    <xf numFmtId="15" fontId="14" fillId="10" borderId="1" xfId="6" applyNumberFormat="1" applyFont="1" applyFill="1" applyBorder="1" applyAlignment="1">
      <alignment horizontal="center" vertical="center" wrapText="1"/>
    </xf>
    <xf numFmtId="0" fontId="13" fillId="10" borderId="1" xfId="0" applyFont="1" applyFill="1" applyBorder="1" applyAlignment="1">
      <alignment horizontal="center" vertical="center" wrapText="1"/>
    </xf>
    <xf numFmtId="0" fontId="13" fillId="10" borderId="1" xfId="1" applyFont="1" applyFill="1" applyBorder="1" applyAlignment="1">
      <alignment horizontal="center" vertical="top" wrapText="1"/>
    </xf>
    <xf numFmtId="0" fontId="14" fillId="11" borderId="1" xfId="11" applyFont="1" applyFill="1" applyBorder="1" applyAlignment="1">
      <alignment horizontal="center" vertical="center" wrapText="1"/>
    </xf>
    <xf numFmtId="0" fontId="14" fillId="11" borderId="0" xfId="11" applyFont="1" applyFill="1" applyAlignment="1">
      <alignment horizontal="center" vertical="center" wrapText="1"/>
    </xf>
    <xf numFmtId="0" fontId="14" fillId="9" borderId="1" xfId="11" applyFont="1" applyFill="1" applyBorder="1" applyAlignment="1">
      <alignment vertical="center" wrapText="1"/>
    </xf>
    <xf numFmtId="0" fontId="14" fillId="9" borderId="1" xfId="11" applyFont="1" applyFill="1" applyBorder="1" applyAlignment="1">
      <alignment horizontal="left" vertical="center" wrapText="1"/>
    </xf>
    <xf numFmtId="0" fontId="32" fillId="8" borderId="1" xfId="0" applyFont="1" applyFill="1" applyBorder="1" applyAlignment="1">
      <alignment horizontal="center" vertical="center" wrapText="1"/>
    </xf>
    <xf numFmtId="0" fontId="28" fillId="11" borderId="1" xfId="11" applyFont="1" applyFill="1" applyBorder="1" applyAlignment="1">
      <alignment horizontal="center" vertical="center" wrapText="1"/>
    </xf>
    <xf numFmtId="15" fontId="28" fillId="11" borderId="1" xfId="11" applyNumberFormat="1" applyFont="1" applyFill="1" applyBorder="1" applyAlignment="1">
      <alignment horizontal="center" vertical="center" wrapText="1"/>
    </xf>
    <xf numFmtId="0" fontId="28" fillId="0" borderId="0" xfId="11" applyFont="1"/>
    <xf numFmtId="0" fontId="28" fillId="9" borderId="1" xfId="1" applyFont="1" applyFill="1" applyBorder="1" applyAlignment="1">
      <alignment horizontal="center" vertical="top" wrapText="1"/>
    </xf>
    <xf numFmtId="0" fontId="13" fillId="8" borderId="29" xfId="0" applyFont="1" applyFill="1" applyBorder="1" applyAlignment="1">
      <alignment horizontal="center" vertical="center" wrapText="1"/>
    </xf>
    <xf numFmtId="0" fontId="13" fillId="8" borderId="1" xfId="5" applyFont="1" applyFill="1" applyBorder="1" applyAlignment="1">
      <alignment horizontal="center" vertical="center" wrapText="1"/>
    </xf>
    <xf numFmtId="15" fontId="13" fillId="8" borderId="1" xfId="5" applyNumberFormat="1" applyFont="1" applyFill="1" applyBorder="1" applyAlignment="1">
      <alignment horizontal="center" vertical="center" wrapText="1"/>
    </xf>
    <xf numFmtId="0" fontId="13" fillId="8" borderId="1" xfId="0" applyFont="1" applyFill="1" applyBorder="1" applyAlignment="1">
      <alignment horizontal="left" vertical="center" wrapText="1"/>
    </xf>
    <xf numFmtId="0" fontId="13" fillId="8" borderId="1" xfId="4" applyFont="1" applyFill="1" applyBorder="1" applyAlignment="1">
      <alignment horizontal="left" vertical="center" wrapText="1"/>
    </xf>
    <xf numFmtId="9" fontId="20" fillId="8" borderId="1" xfId="0" applyNumberFormat="1" applyFont="1" applyFill="1" applyBorder="1" applyAlignment="1">
      <alignment horizontal="center" vertical="center" wrapText="1"/>
    </xf>
    <xf numFmtId="0" fontId="23" fillId="8" borderId="1" xfId="4" applyFont="1" applyFill="1" applyBorder="1" applyAlignment="1">
      <alignment horizontal="center" vertical="center" wrapText="1"/>
    </xf>
    <xf numFmtId="0" fontId="34" fillId="0" borderId="0" xfId="0" applyFont="1" applyFill="1" applyAlignment="1">
      <alignment horizontal="center"/>
    </xf>
    <xf numFmtId="0" fontId="34" fillId="0" borderId="0" xfId="0" applyFont="1" applyFill="1" applyBorder="1" applyAlignment="1">
      <alignment horizontal="center"/>
    </xf>
    <xf numFmtId="9" fontId="13" fillId="9" borderId="1" xfId="3" applyFont="1" applyFill="1" applyBorder="1" applyAlignment="1">
      <alignment horizontal="center" vertical="center" wrapText="1"/>
    </xf>
    <xf numFmtId="0" fontId="35" fillId="0" borderId="1" xfId="0" applyFont="1" applyFill="1" applyBorder="1" applyAlignment="1">
      <alignment horizontal="left" vertical="center"/>
    </xf>
    <xf numFmtId="0" fontId="35" fillId="0" borderId="0" xfId="0" applyFont="1"/>
    <xf numFmtId="0" fontId="12" fillId="0" borderId="1" xfId="0" applyFont="1" applyFill="1" applyBorder="1" applyAlignment="1">
      <alignment horizontal="left" vertical="center" wrapText="1"/>
    </xf>
    <xf numFmtId="9" fontId="20" fillId="0" borderId="1" xfId="2" applyFont="1" applyFill="1" applyBorder="1" applyAlignment="1">
      <alignment horizontal="center" vertical="center" wrapText="1"/>
    </xf>
    <xf numFmtId="0" fontId="14" fillId="0" borderId="1" xfId="0" applyFont="1" applyFill="1" applyBorder="1" applyAlignment="1">
      <alignment vertical="center" wrapText="1"/>
    </xf>
    <xf numFmtId="0" fontId="13" fillId="8" borderId="1" xfId="11" applyFont="1" applyFill="1" applyBorder="1" applyAlignment="1">
      <alignment horizontal="center" vertical="center" wrapText="1"/>
    </xf>
    <xf numFmtId="0" fontId="13" fillId="10" borderId="1" xfId="0" applyFont="1" applyFill="1" applyBorder="1" applyAlignment="1">
      <alignment horizontal="center" vertical="center" wrapText="1"/>
    </xf>
    <xf numFmtId="9" fontId="20" fillId="10" borderId="1" xfId="1" applyNumberFormat="1" applyFont="1" applyFill="1" applyBorder="1" applyAlignment="1">
      <alignment horizontal="center" vertical="center" wrapText="1"/>
    </xf>
    <xf numFmtId="0" fontId="30" fillId="46" borderId="1" xfId="0" applyFont="1" applyFill="1" applyBorder="1" applyAlignment="1">
      <alignment horizontal="center" vertical="center" wrapText="1"/>
    </xf>
    <xf numFmtId="9" fontId="33" fillId="46" borderId="1" xfId="3" applyFont="1" applyFill="1" applyBorder="1" applyAlignment="1">
      <alignment horizontal="center" vertical="center" wrapText="1"/>
    </xf>
    <xf numFmtId="0" fontId="13" fillId="11" borderId="1" xfId="0" applyFont="1" applyFill="1" applyBorder="1" applyAlignment="1">
      <alignment horizontal="center" vertical="center" wrapText="1"/>
    </xf>
    <xf numFmtId="9" fontId="20" fillId="11" borderId="1" xfId="3" applyFont="1" applyFill="1" applyBorder="1" applyAlignment="1">
      <alignment horizontal="center" vertical="center" wrapText="1"/>
    </xf>
    <xf numFmtId="0" fontId="1" fillId="0" borderId="0" xfId="0" applyFont="1"/>
    <xf numFmtId="0" fontId="1" fillId="0" borderId="1" xfId="0" applyFont="1" applyFill="1" applyBorder="1" applyAlignment="1">
      <alignment horizontal="center" vertical="center" wrapText="1"/>
    </xf>
    <xf numFmtId="0" fontId="1" fillId="0" borderId="0" xfId="0" applyFont="1" applyFill="1"/>
    <xf numFmtId="0" fontId="13" fillId="0" borderId="1" xfId="4" applyFont="1" applyFill="1" applyBorder="1" applyAlignment="1">
      <alignment horizontal="left" vertical="center" wrapText="1"/>
    </xf>
    <xf numFmtId="0" fontId="13" fillId="0" borderId="1" xfId="4" applyFont="1" applyFill="1" applyBorder="1" applyAlignment="1">
      <alignment vertical="center" wrapText="1"/>
    </xf>
    <xf numFmtId="0" fontId="13" fillId="0" borderId="1" xfId="4" applyFont="1" applyBorder="1" applyAlignment="1">
      <alignment horizontal="left" vertical="center" wrapText="1"/>
    </xf>
    <xf numFmtId="0" fontId="1" fillId="0" borderId="0" xfId="0" applyFont="1" applyFill="1" applyAlignment="1">
      <alignment vertical="center"/>
    </xf>
    <xf numFmtId="0" fontId="15" fillId="29" borderId="1" xfId="0" applyFont="1" applyFill="1" applyBorder="1" applyAlignment="1">
      <alignment horizontal="left" vertical="center"/>
    </xf>
    <xf numFmtId="0" fontId="1" fillId="29" borderId="1" xfId="0" applyFont="1" applyFill="1" applyBorder="1" applyAlignment="1">
      <alignment vertical="center" wrapText="1"/>
    </xf>
    <xf numFmtId="0" fontId="1" fillId="29" borderId="1" xfId="0" applyFont="1" applyFill="1" applyBorder="1" applyAlignment="1">
      <alignment vertical="center"/>
    </xf>
    <xf numFmtId="0" fontId="1" fillId="0" borderId="1" xfId="0" applyFont="1" applyFill="1" applyBorder="1" applyAlignment="1">
      <alignment horizontal="left" vertical="center" wrapText="1"/>
    </xf>
    <xf numFmtId="0" fontId="35" fillId="0" borderId="1" xfId="0" applyFont="1" applyFill="1" applyBorder="1" applyAlignment="1">
      <alignment vertical="center" wrapText="1"/>
    </xf>
    <xf numFmtId="0" fontId="1" fillId="0" borderId="1" xfId="0" applyFont="1" applyFill="1" applyBorder="1" applyAlignment="1">
      <alignment vertical="center" wrapText="1"/>
    </xf>
    <xf numFmtId="0" fontId="1" fillId="14" borderId="1" xfId="0" applyFont="1" applyFill="1" applyBorder="1" applyAlignment="1">
      <alignment vertical="center" wrapText="1"/>
    </xf>
    <xf numFmtId="0" fontId="2" fillId="0" borderId="1" xfId="0" applyFont="1" applyFill="1" applyBorder="1" applyAlignment="1">
      <alignment horizontal="center" vertical="center"/>
    </xf>
    <xf numFmtId="0" fontId="15" fillId="29" borderId="1" xfId="0" applyFont="1" applyFill="1" applyBorder="1" applyAlignment="1">
      <alignment horizontal="center" vertical="center" wrapText="1"/>
    </xf>
    <xf numFmtId="0" fontId="2" fillId="29" borderId="1" xfId="0" applyFont="1" applyFill="1" applyBorder="1" applyAlignment="1">
      <alignment horizontal="center" vertical="center" wrapText="1"/>
    </xf>
    <xf numFmtId="0" fontId="2" fillId="29" borderId="1" xfId="0" applyFont="1" applyFill="1" applyBorder="1" applyAlignment="1">
      <alignment horizontal="center" vertical="center"/>
    </xf>
    <xf numFmtId="0" fontId="2" fillId="0" borderId="4" xfId="0" applyFont="1" applyFill="1" applyBorder="1" applyAlignment="1">
      <alignment horizontal="center" vertical="center" wrapText="1"/>
    </xf>
    <xf numFmtId="0" fontId="2" fillId="0" borderId="1" xfId="0" applyFont="1" applyBorder="1" applyAlignment="1">
      <alignment horizontal="center" vertical="center"/>
    </xf>
    <xf numFmtId="0" fontId="1" fillId="14" borderId="1" xfId="0" applyFont="1" applyFill="1" applyBorder="1" applyAlignment="1">
      <alignment horizontal="left" vertical="center" wrapText="1"/>
    </xf>
    <xf numFmtId="0" fontId="1" fillId="14" borderId="1" xfId="0" applyFont="1" applyFill="1" applyBorder="1" applyAlignment="1">
      <alignment horizontal="center" vertical="center" wrapText="1"/>
    </xf>
    <xf numFmtId="0" fontId="35" fillId="14" borderId="1"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14" borderId="0" xfId="0" applyFont="1" applyFill="1" applyAlignment="1">
      <alignment wrapText="1"/>
    </xf>
    <xf numFmtId="0" fontId="1" fillId="14" borderId="0" xfId="0" applyFont="1" applyFill="1"/>
    <xf numFmtId="0" fontId="1" fillId="0" borderId="0" xfId="0" applyFont="1" applyFill="1" applyAlignment="1">
      <alignment wrapText="1"/>
    </xf>
    <xf numFmtId="0" fontId="35" fillId="0" borderId="0" xfId="0" applyFont="1" applyFill="1"/>
    <xf numFmtId="0" fontId="13" fillId="48" borderId="51" xfId="0" applyFont="1" applyFill="1" applyBorder="1" applyAlignment="1">
      <alignment horizontal="center" vertical="center" wrapText="1"/>
    </xf>
    <xf numFmtId="9" fontId="20" fillId="48" borderId="51" xfId="0" applyNumberFormat="1" applyFont="1" applyFill="1" applyBorder="1" applyAlignment="1">
      <alignment horizontal="center" vertical="center" wrapText="1"/>
    </xf>
    <xf numFmtId="9" fontId="49" fillId="49" borderId="51" xfId="0" applyNumberFormat="1" applyFont="1" applyFill="1" applyBorder="1" applyAlignment="1">
      <alignment horizontal="center" vertical="center" wrapText="1"/>
    </xf>
    <xf numFmtId="0" fontId="12" fillId="49" borderId="51" xfId="0" applyFont="1" applyFill="1" applyBorder="1" applyAlignment="1">
      <alignment horizontal="center" vertical="center" wrapText="1"/>
    </xf>
    <xf numFmtId="9" fontId="49" fillId="50" borderId="51" xfId="0" applyNumberFormat="1" applyFont="1" applyFill="1" applyBorder="1" applyAlignment="1">
      <alignment horizontal="center" vertical="center" wrapText="1"/>
    </xf>
    <xf numFmtId="0" fontId="18" fillId="11" borderId="1" xfId="4" applyFill="1" applyBorder="1" applyAlignment="1">
      <alignment horizontal="center" vertical="center" wrapText="1"/>
    </xf>
    <xf numFmtId="9" fontId="20" fillId="9" borderId="1" xfId="1" applyNumberFormat="1" applyFont="1" applyFill="1" applyBorder="1" applyAlignment="1">
      <alignment horizontal="center" vertical="center" wrapText="1"/>
    </xf>
    <xf numFmtId="9" fontId="20" fillId="11" borderId="1" xfId="11" applyNumberFormat="1" applyFont="1" applyFill="1" applyBorder="1" applyAlignment="1">
      <alignment horizontal="center" vertical="center" wrapText="1"/>
    </xf>
    <xf numFmtId="0" fontId="13" fillId="17" borderId="1" xfId="4" applyFont="1" applyFill="1" applyBorder="1" applyAlignment="1">
      <alignment horizontal="center" vertical="center" wrapText="1"/>
    </xf>
    <xf numFmtId="0" fontId="35" fillId="29" borderId="1" xfId="0" applyFont="1" applyFill="1" applyBorder="1" applyAlignment="1">
      <alignment horizontal="left" vertical="center"/>
    </xf>
    <xf numFmtId="0" fontId="51" fillId="45" borderId="1" xfId="11" applyFont="1" applyFill="1" applyBorder="1" applyAlignment="1">
      <alignment horizontal="center" vertical="center" wrapText="1"/>
    </xf>
    <xf numFmtId="9" fontId="30" fillId="9" borderId="1" xfId="3" applyFont="1" applyFill="1" applyBorder="1" applyAlignment="1">
      <alignment horizontal="center" vertical="center" wrapText="1"/>
    </xf>
    <xf numFmtId="0" fontId="22" fillId="14" borderId="1" xfId="0" applyFont="1" applyFill="1" applyBorder="1" applyAlignment="1">
      <alignment horizontal="left" vertical="top" wrapText="1"/>
    </xf>
    <xf numFmtId="9" fontId="11" fillId="11" borderId="1" xfId="11" applyNumberFormat="1" applyFont="1" applyFill="1" applyBorder="1" applyAlignment="1">
      <alignment horizontal="center" vertical="center" wrapText="1"/>
    </xf>
    <xf numFmtId="9" fontId="11" fillId="10" borderId="1" xfId="2" applyFont="1" applyFill="1" applyBorder="1" applyAlignment="1">
      <alignment horizontal="center" vertical="center" wrapText="1"/>
    </xf>
    <xf numFmtId="0" fontId="34" fillId="0" borderId="0" xfId="0" applyFont="1" applyAlignment="1">
      <alignment horizontal="left" vertical="center"/>
    </xf>
    <xf numFmtId="0" fontId="34" fillId="0" borderId="0" xfId="0" applyFont="1" applyBorder="1" applyAlignment="1">
      <alignment horizontal="left" vertical="center"/>
    </xf>
    <xf numFmtId="0" fontId="38" fillId="0" borderId="0" xfId="0" applyFont="1" applyAlignment="1">
      <alignment horizontal="left" vertical="center"/>
    </xf>
    <xf numFmtId="9" fontId="20" fillId="8" borderId="1" xfId="11" applyNumberFormat="1" applyFont="1" applyFill="1" applyBorder="1" applyAlignment="1">
      <alignment horizontal="center" vertical="center"/>
    </xf>
    <xf numFmtId="0" fontId="28" fillId="0" borderId="0" xfId="0" applyFont="1" applyAlignment="1">
      <alignment horizontal="center"/>
    </xf>
    <xf numFmtId="0" fontId="32" fillId="0" borderId="2" xfId="0" applyFont="1" applyBorder="1" applyAlignment="1">
      <alignment horizontal="left" vertical="center" wrapText="1"/>
    </xf>
    <xf numFmtId="0" fontId="32" fillId="0" borderId="50" xfId="0" applyFont="1" applyBorder="1" applyAlignment="1">
      <alignment horizontal="left" vertical="center" wrapText="1"/>
    </xf>
    <xf numFmtId="0" fontId="32" fillId="0" borderId="50" xfId="0" applyFont="1" applyFill="1" applyBorder="1" applyAlignment="1">
      <alignment horizontal="left" vertical="center" wrapText="1"/>
    </xf>
    <xf numFmtId="0" fontId="32" fillId="0" borderId="2" xfId="0" applyFont="1" applyFill="1" applyBorder="1" applyAlignment="1">
      <alignment horizontal="left" vertical="center" wrapText="1"/>
    </xf>
    <xf numFmtId="0" fontId="32" fillId="10" borderId="2" xfId="0" applyFont="1" applyFill="1" applyBorder="1" applyAlignment="1">
      <alignment horizontal="left" vertical="center" wrapText="1"/>
    </xf>
    <xf numFmtId="0" fontId="3" fillId="27" borderId="2" xfId="0" applyFont="1" applyFill="1" applyBorder="1" applyAlignment="1">
      <alignment horizontal="left" vertical="top" wrapText="1"/>
    </xf>
    <xf numFmtId="0" fontId="3" fillId="0" borderId="52" xfId="0" applyFont="1" applyFill="1" applyBorder="1" applyAlignment="1">
      <alignment horizontal="left" vertical="center" wrapText="1"/>
    </xf>
    <xf numFmtId="0" fontId="32" fillId="47" borderId="52" xfId="0" applyFont="1" applyFill="1" applyBorder="1" applyAlignment="1">
      <alignment horizontal="left" vertical="center" wrapText="1"/>
    </xf>
    <xf numFmtId="0" fontId="32" fillId="0" borderId="53" xfId="0" applyFont="1" applyFill="1" applyBorder="1" applyAlignment="1">
      <alignment horizontal="left" vertical="center" wrapText="1"/>
    </xf>
    <xf numFmtId="0" fontId="32" fillId="8" borderId="2" xfId="0" applyFont="1" applyFill="1" applyBorder="1" applyAlignment="1">
      <alignment horizontal="left" vertical="center" wrapText="1"/>
    </xf>
    <xf numFmtId="164" fontId="32" fillId="8" borderId="5" xfId="0" applyNumberFormat="1" applyFont="1" applyFill="1" applyBorder="1" applyAlignment="1">
      <alignment horizontal="left" vertical="center" wrapText="1"/>
    </xf>
    <xf numFmtId="0" fontId="3" fillId="10" borderId="2" xfId="0" applyFont="1" applyFill="1" applyBorder="1" applyAlignment="1">
      <alignment horizontal="left" vertical="center" wrapText="1"/>
    </xf>
    <xf numFmtId="0" fontId="39" fillId="10" borderId="2" xfId="0" applyFont="1" applyFill="1" applyBorder="1" applyAlignment="1">
      <alignment horizontal="left" vertical="center" wrapText="1"/>
    </xf>
    <xf numFmtId="0" fontId="37" fillId="10" borderId="2" xfId="0" applyFont="1" applyFill="1" applyBorder="1" applyAlignment="1">
      <alignment horizontal="left" vertical="center" wrapText="1"/>
    </xf>
    <xf numFmtId="0" fontId="32" fillId="10" borderId="49" xfId="0" applyFont="1" applyFill="1" applyBorder="1" applyAlignment="1">
      <alignment vertical="center" wrapText="1"/>
    </xf>
    <xf numFmtId="0" fontId="32" fillId="17" borderId="2" xfId="0" applyFont="1" applyFill="1" applyBorder="1" applyAlignment="1">
      <alignment horizontal="left" vertical="center" wrapText="1"/>
    </xf>
    <xf numFmtId="10" fontId="0" fillId="0" borderId="1" xfId="0" applyNumberFormat="1" applyBorder="1" applyAlignment="1">
      <alignment horizontal="center" vertical="center"/>
    </xf>
    <xf numFmtId="10" fontId="0" fillId="0" borderId="0" xfId="0" applyNumberFormat="1"/>
    <xf numFmtId="0" fontId="3" fillId="35" borderId="1" xfId="11" applyFont="1" applyFill="1" applyBorder="1" applyAlignment="1">
      <alignment vertical="center" wrapText="1"/>
    </xf>
    <xf numFmtId="0" fontId="0" fillId="51" borderId="1" xfId="0" applyFill="1" applyBorder="1" applyAlignment="1">
      <alignment horizontal="left"/>
    </xf>
    <xf numFmtId="10" fontId="0" fillId="51" borderId="1" xfId="0" applyNumberFormat="1" applyFill="1" applyBorder="1" applyAlignment="1">
      <alignment horizontal="center" vertical="center"/>
    </xf>
    <xf numFmtId="0" fontId="13" fillId="0" borderId="1" xfId="58" applyBorder="1"/>
    <xf numFmtId="0" fontId="15" fillId="43" borderId="1" xfId="0" applyFont="1" applyFill="1" applyBorder="1" applyAlignment="1">
      <alignment horizontal="center" vertical="center" wrapText="1"/>
    </xf>
    <xf numFmtId="0" fontId="0" fillId="0" borderId="0" xfId="0"/>
    <xf numFmtId="15" fontId="13" fillId="8" borderId="1" xfId="1" applyNumberFormat="1" applyFont="1" applyFill="1" applyBorder="1" applyAlignment="1">
      <alignment horizontal="center" vertical="center" wrapText="1"/>
    </xf>
    <xf numFmtId="0" fontId="0" fillId="0" borderId="0" xfId="0" applyAlignment="1">
      <alignment horizontal="center" vertical="center"/>
    </xf>
    <xf numFmtId="0" fontId="34" fillId="0" borderId="0" xfId="0" applyFont="1"/>
    <xf numFmtId="0" fontId="0" fillId="0" borderId="1" xfId="0" applyBorder="1" applyAlignment="1">
      <alignment horizontal="left"/>
    </xf>
    <xf numFmtId="0" fontId="34" fillId="0" borderId="1" xfId="0" applyFont="1" applyBorder="1" applyAlignment="1">
      <alignment horizontal="center" vertical="center" wrapText="1"/>
    </xf>
    <xf numFmtId="0" fontId="52" fillId="0" borderId="1" xfId="0" applyFont="1" applyBorder="1" applyAlignment="1">
      <alignment horizontal="center" vertical="center"/>
    </xf>
    <xf numFmtId="0" fontId="0" fillId="43" borderId="1" xfId="0" applyFill="1" applyBorder="1"/>
    <xf numFmtId="0" fontId="13" fillId="0" borderId="1" xfId="4" applyFont="1" applyBorder="1" applyAlignment="1">
      <alignment horizontal="left" vertical="top" wrapText="1"/>
    </xf>
    <xf numFmtId="0" fontId="13" fillId="0" borderId="1" xfId="0" applyFont="1" applyFill="1" applyBorder="1" applyAlignment="1">
      <alignment vertical="top" wrapText="1"/>
    </xf>
    <xf numFmtId="15" fontId="13" fillId="8" borderId="2" xfId="1" applyNumberFormat="1" applyFont="1" applyFill="1" applyBorder="1" applyAlignment="1">
      <alignment horizontal="center" vertical="center" wrapText="1"/>
    </xf>
    <xf numFmtId="0" fontId="55" fillId="42" borderId="0" xfId="0" applyFont="1" applyFill="1" applyAlignment="1">
      <alignment horizontal="justify" vertical="center"/>
    </xf>
    <xf numFmtId="0" fontId="55" fillId="18" borderId="0" xfId="0" applyFont="1" applyFill="1" applyAlignment="1">
      <alignment horizontal="justify" vertical="center"/>
    </xf>
    <xf numFmtId="0" fontId="55" fillId="52" borderId="0" xfId="0" applyFont="1" applyFill="1" applyAlignment="1">
      <alignment horizontal="justify" vertical="center"/>
    </xf>
    <xf numFmtId="0" fontId="0" fillId="42" borderId="1" xfId="0" applyFill="1" applyBorder="1" applyAlignment="1">
      <alignment horizontal="left" vertical="center"/>
    </xf>
    <xf numFmtId="0" fontId="13" fillId="0" borderId="1" xfId="0" applyFont="1" applyFill="1" applyBorder="1" applyAlignment="1">
      <alignment horizontal="justify" vertical="center" wrapText="1"/>
    </xf>
    <xf numFmtId="0" fontId="0" fillId="18" borderId="1" xfId="0" applyFill="1" applyBorder="1" applyAlignment="1">
      <alignment horizontal="left" vertical="center"/>
    </xf>
    <xf numFmtId="0" fontId="42" fillId="0" borderId="0" xfId="0" applyFont="1" applyAlignment="1">
      <alignment horizontal="center" vertical="center"/>
    </xf>
    <xf numFmtId="0" fontId="32" fillId="30" borderId="5" xfId="0" applyFont="1" applyFill="1" applyBorder="1" applyAlignment="1">
      <alignment horizontal="left" vertical="center" wrapText="1"/>
    </xf>
    <xf numFmtId="0" fontId="3" fillId="27" borderId="5" xfId="0" applyFont="1" applyFill="1" applyBorder="1" applyAlignment="1">
      <alignment horizontal="left" vertical="top" wrapText="1"/>
    </xf>
    <xf numFmtId="0" fontId="32" fillId="29" borderId="1" xfId="0" applyFont="1" applyFill="1" applyBorder="1" applyAlignment="1">
      <alignment horizontal="left" vertical="center" wrapText="1"/>
    </xf>
    <xf numFmtId="0" fontId="1" fillId="0" borderId="1" xfId="0" applyFont="1" applyBorder="1" applyAlignment="1">
      <alignment horizontal="center" vertical="center"/>
    </xf>
    <xf numFmtId="0" fontId="20" fillId="0" borderId="1" xfId="0" applyFont="1" applyBorder="1" applyAlignment="1">
      <alignment horizontal="center"/>
    </xf>
    <xf numFmtId="0" fontId="1" fillId="0" borderId="1" xfId="0" applyFont="1" applyFill="1" applyBorder="1" applyAlignment="1">
      <alignment horizontal="center" vertical="center"/>
    </xf>
    <xf numFmtId="0" fontId="13"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16" fillId="28" borderId="2" xfId="1" applyFont="1" applyFill="1" applyBorder="1" applyAlignment="1">
      <alignment horizontal="center" vertical="center"/>
    </xf>
    <xf numFmtId="0" fontId="16" fillId="28" borderId="19" xfId="1" applyFont="1" applyFill="1" applyBorder="1" applyAlignment="1">
      <alignment horizontal="center" vertical="center"/>
    </xf>
    <xf numFmtId="0" fontId="16" fillId="28" borderId="3" xfId="1" applyFont="1" applyFill="1" applyBorder="1" applyAlignment="1">
      <alignment horizontal="center" vertical="center"/>
    </xf>
    <xf numFmtId="17" fontId="35" fillId="0" borderId="1" xfId="0" applyNumberFormat="1" applyFont="1" applyFill="1" applyBorder="1" applyAlignment="1">
      <alignment horizontal="center" vertical="center"/>
    </xf>
    <xf numFmtId="49" fontId="35" fillId="0" borderId="1" xfId="0" applyNumberFormat="1" applyFont="1" applyFill="1" applyBorder="1" applyAlignment="1">
      <alignment horizontal="center" vertical="center"/>
    </xf>
    <xf numFmtId="49" fontId="1" fillId="0" borderId="1" xfId="0" applyNumberFormat="1" applyFont="1" applyFill="1" applyBorder="1" applyAlignment="1">
      <alignment horizontal="center" vertical="center"/>
    </xf>
    <xf numFmtId="0" fontId="35" fillId="0" borderId="1" xfId="0" applyFont="1" applyFill="1" applyBorder="1" applyAlignment="1">
      <alignment horizontal="left" vertical="top" wrapText="1"/>
    </xf>
    <xf numFmtId="0" fontId="13" fillId="0" borderId="1" xfId="0" applyFont="1" applyFill="1" applyBorder="1" applyAlignment="1">
      <alignment horizontal="left" vertical="top" wrapText="1"/>
    </xf>
    <xf numFmtId="165" fontId="47" fillId="0" borderId="1" xfId="0" applyNumberFormat="1" applyFont="1" applyFill="1" applyBorder="1" applyAlignment="1">
      <alignment horizontal="center" vertical="center" wrapText="1"/>
    </xf>
    <xf numFmtId="14" fontId="22" fillId="14" borderId="1" xfId="0" applyNumberFormat="1" applyFont="1" applyFill="1" applyBorder="1" applyAlignment="1">
      <alignment horizontal="center" vertical="center" wrapText="1"/>
    </xf>
    <xf numFmtId="14" fontId="22" fillId="14" borderId="2" xfId="0" applyNumberFormat="1" applyFont="1" applyFill="1" applyBorder="1" applyAlignment="1">
      <alignment horizontal="center" vertical="center" wrapText="1"/>
    </xf>
    <xf numFmtId="14" fontId="22" fillId="33" borderId="1" xfId="0" applyNumberFormat="1" applyFont="1" applyFill="1" applyBorder="1" applyAlignment="1">
      <alignment horizontal="center" vertical="center" wrapText="1"/>
    </xf>
    <xf numFmtId="0" fontId="13" fillId="0" borderId="1" xfId="0" applyFont="1" applyBorder="1" applyAlignment="1">
      <alignment horizontal="center" vertical="center" wrapText="1"/>
    </xf>
    <xf numFmtId="0" fontId="1" fillId="0" borderId="1" xfId="0" applyFont="1" applyBorder="1" applyAlignment="1">
      <alignment vertical="center"/>
    </xf>
    <xf numFmtId="0" fontId="39" fillId="0" borderId="4" xfId="0" applyFont="1" applyBorder="1" applyAlignment="1">
      <alignment horizontal="center" vertical="center" wrapText="1"/>
    </xf>
    <xf numFmtId="0" fontId="39" fillId="0" borderId="2" xfId="0" applyFont="1" applyBorder="1" applyAlignment="1">
      <alignment horizontal="center" vertical="center" wrapText="1"/>
    </xf>
    <xf numFmtId="0" fontId="39" fillId="43" borderId="1" xfId="0" applyFont="1" applyFill="1" applyBorder="1" applyAlignment="1">
      <alignment horizontal="center" wrapText="1"/>
    </xf>
    <xf numFmtId="9" fontId="39" fillId="43" borderId="1" xfId="9" applyNumberFormat="1" applyFont="1" applyFill="1" applyBorder="1" applyAlignment="1">
      <alignment horizontal="center" vertical="center" wrapText="1"/>
    </xf>
    <xf numFmtId="10" fontId="39" fillId="53" borderId="1" xfId="9" applyNumberFormat="1" applyFont="1" applyFill="1" applyBorder="1" applyAlignment="1">
      <alignment horizontal="center" vertical="center" wrapText="1"/>
    </xf>
    <xf numFmtId="9" fontId="39" fillId="53" borderId="1" xfId="9" applyNumberFormat="1" applyFont="1" applyFill="1" applyBorder="1" applyAlignment="1">
      <alignment horizontal="center" vertical="center" wrapText="1"/>
    </xf>
    <xf numFmtId="0" fontId="39" fillId="53" borderId="1" xfId="0" applyFont="1" applyFill="1" applyBorder="1" applyAlignment="1">
      <alignment horizontal="center" vertical="center" wrapText="1"/>
    </xf>
    <xf numFmtId="0" fontId="32" fillId="14" borderId="1" xfId="0" applyFont="1" applyFill="1" applyBorder="1" applyAlignment="1">
      <alignment vertical="center" wrapText="1"/>
    </xf>
    <xf numFmtId="167" fontId="32" fillId="0" borderId="1" xfId="0" applyNumberFormat="1" applyFont="1" applyBorder="1" applyAlignment="1">
      <alignment horizontal="center" vertical="center" wrapText="1"/>
    </xf>
    <xf numFmtId="0" fontId="3" fillId="0" borderId="2" xfId="0" applyFont="1" applyBorder="1" applyAlignment="1">
      <alignment horizontal="left" vertical="center" wrapText="1"/>
    </xf>
    <xf numFmtId="10" fontId="37" fillId="0" borderId="1" xfId="9" applyNumberFormat="1" applyFont="1" applyBorder="1" applyAlignment="1">
      <alignment horizontal="center" vertical="center"/>
    </xf>
    <xf numFmtId="0" fontId="37" fillId="0" borderId="2" xfId="0" applyFont="1" applyFill="1" applyBorder="1" applyAlignment="1">
      <alignment horizontal="center" vertical="center" wrapText="1"/>
    </xf>
    <xf numFmtId="1" fontId="37" fillId="0" borderId="1" xfId="9" applyNumberFormat="1" applyFont="1" applyBorder="1" applyAlignment="1">
      <alignment horizontal="center" vertical="center" wrapText="1"/>
    </xf>
    <xf numFmtId="10" fontId="37" fillId="0" borderId="1" xfId="9" applyNumberFormat="1" applyFont="1" applyFill="1" applyBorder="1" applyAlignment="1">
      <alignment horizontal="center" vertical="center" wrapText="1"/>
    </xf>
    <xf numFmtId="9" fontId="37" fillId="0" borderId="1" xfId="9" applyNumberFormat="1" applyFont="1" applyFill="1" applyBorder="1" applyAlignment="1">
      <alignment horizontal="center" vertical="center" wrapText="1"/>
    </xf>
    <xf numFmtId="0" fontId="37" fillId="54" borderId="1" xfId="0" applyFont="1" applyFill="1" applyBorder="1" applyAlignment="1">
      <alignment horizontal="center" vertical="center" wrapText="1"/>
    </xf>
    <xf numFmtId="10" fontId="37" fillId="0" borderId="1" xfId="9" applyNumberFormat="1" applyFont="1" applyBorder="1" applyAlignment="1">
      <alignment horizontal="center" vertical="center" wrapText="1"/>
    </xf>
    <xf numFmtId="0" fontId="37" fillId="0" borderId="2" xfId="0" applyFont="1" applyBorder="1" applyAlignment="1">
      <alignment horizontal="center" vertical="center" wrapText="1"/>
    </xf>
    <xf numFmtId="10" fontId="37" fillId="0" borderId="1" xfId="9" applyNumberFormat="1" applyFont="1" applyFill="1" applyBorder="1" applyAlignment="1">
      <alignment horizontal="center" vertical="center"/>
    </xf>
    <xf numFmtId="0" fontId="37" fillId="0" borderId="2" xfId="0" applyFont="1" applyFill="1" applyBorder="1" applyAlignment="1">
      <alignment horizontal="center" vertical="center"/>
    </xf>
    <xf numFmtId="1" fontId="37" fillId="0" borderId="1" xfId="9" applyNumberFormat="1" applyFont="1" applyFill="1" applyBorder="1" applyAlignment="1">
      <alignment horizontal="center" vertical="center" wrapText="1"/>
    </xf>
    <xf numFmtId="0" fontId="57" fillId="44" borderId="1" xfId="0" applyFont="1" applyFill="1" applyBorder="1" applyAlignment="1">
      <alignment horizontal="center" vertical="center" wrapText="1"/>
    </xf>
    <xf numFmtId="167" fontId="32" fillId="8" borderId="1" xfId="0" applyNumberFormat="1" applyFont="1" applyFill="1" applyBorder="1" applyAlignment="1">
      <alignment horizontal="center" vertical="center" wrapText="1"/>
    </xf>
    <xf numFmtId="10" fontId="37" fillId="8" borderId="1" xfId="9" applyNumberFormat="1" applyFont="1" applyFill="1" applyBorder="1" applyAlignment="1">
      <alignment horizontal="center" vertical="center" wrapText="1"/>
    </xf>
    <xf numFmtId="0" fontId="37" fillId="8" borderId="1" xfId="0" applyFont="1" applyFill="1" applyBorder="1" applyAlignment="1">
      <alignment horizontal="center" vertical="center" wrapText="1"/>
    </xf>
    <xf numFmtId="1" fontId="37" fillId="8" borderId="1" xfId="9" applyNumberFormat="1" applyFont="1" applyFill="1" applyBorder="1" applyAlignment="1">
      <alignment horizontal="center" vertical="center" wrapText="1"/>
    </xf>
    <xf numFmtId="0" fontId="32" fillId="29" borderId="1" xfId="0" applyFont="1" applyFill="1" applyBorder="1" applyAlignment="1">
      <alignment vertical="center" wrapText="1"/>
    </xf>
    <xf numFmtId="167" fontId="32" fillId="29" borderId="1" xfId="0" applyNumberFormat="1" applyFont="1" applyFill="1" applyBorder="1" applyAlignment="1">
      <alignment horizontal="center" vertical="center" wrapText="1"/>
    </xf>
    <xf numFmtId="10" fontId="37" fillId="29" borderId="1" xfId="9" applyNumberFormat="1" applyFont="1" applyFill="1" applyBorder="1" applyAlignment="1">
      <alignment horizontal="left" vertical="center"/>
    </xf>
    <xf numFmtId="10" fontId="37" fillId="29" borderId="1" xfId="9" applyNumberFormat="1" applyFont="1" applyFill="1" applyBorder="1" applyAlignment="1">
      <alignment horizontal="center" vertical="center"/>
    </xf>
    <xf numFmtId="1" fontId="37" fillId="29" borderId="1" xfId="9" applyNumberFormat="1" applyFont="1" applyFill="1" applyBorder="1" applyAlignment="1">
      <alignment horizontal="center" vertical="center" wrapText="1"/>
    </xf>
    <xf numFmtId="10" fontId="32" fillId="29" borderId="1" xfId="9" applyNumberFormat="1" applyFont="1" applyFill="1" applyBorder="1" applyAlignment="1">
      <alignment horizontal="left" vertical="center" wrapText="1"/>
    </xf>
    <xf numFmtId="0" fontId="37" fillId="29" borderId="2" xfId="0" applyNumberFormat="1" applyFont="1" applyFill="1" applyBorder="1" applyAlignment="1">
      <alignment horizontal="center" vertical="center" wrapText="1"/>
    </xf>
    <xf numFmtId="0" fontId="37" fillId="29" borderId="4" xfId="0" applyNumberFormat="1" applyFont="1" applyFill="1" applyBorder="1" applyAlignment="1">
      <alignment horizontal="center" vertical="center" wrapText="1"/>
    </xf>
    <xf numFmtId="1" fontId="37" fillId="29" borderId="26" xfId="9" applyNumberFormat="1" applyFont="1" applyFill="1" applyBorder="1" applyAlignment="1">
      <alignment horizontal="center" vertical="center" wrapText="1"/>
    </xf>
    <xf numFmtId="0" fontId="3" fillId="10" borderId="1" xfId="0" applyFont="1" applyFill="1" applyBorder="1" applyAlignment="1">
      <alignment vertical="center" wrapText="1"/>
    </xf>
    <xf numFmtId="167" fontId="3" fillId="10" borderId="1" xfId="0" applyNumberFormat="1" applyFont="1" applyFill="1" applyBorder="1" applyAlignment="1">
      <alignment horizontal="center" vertical="center" wrapText="1"/>
    </xf>
    <xf numFmtId="10" fontId="32" fillId="10" borderId="1" xfId="9" applyNumberFormat="1" applyFont="1" applyFill="1" applyBorder="1" applyAlignment="1">
      <alignment horizontal="left" vertical="center" wrapText="1"/>
    </xf>
    <xf numFmtId="10" fontId="37" fillId="10" borderId="1" xfId="9" applyNumberFormat="1" applyFont="1" applyFill="1" applyBorder="1" applyAlignment="1">
      <alignment horizontal="center" vertical="center"/>
    </xf>
    <xf numFmtId="0" fontId="37" fillId="10" borderId="2" xfId="0" applyNumberFormat="1" applyFont="1" applyFill="1" applyBorder="1" applyAlignment="1">
      <alignment horizontal="center" vertical="center"/>
    </xf>
    <xf numFmtId="1" fontId="37" fillId="10" borderId="1" xfId="9" applyNumberFormat="1" applyFont="1" applyFill="1" applyBorder="1" applyAlignment="1">
      <alignment horizontal="center" vertical="center" wrapText="1"/>
    </xf>
    <xf numFmtId="0" fontId="32" fillId="27" borderId="1" xfId="0" applyFont="1" applyFill="1" applyBorder="1" applyAlignment="1">
      <alignment vertical="center" wrapText="1"/>
    </xf>
    <xf numFmtId="167" fontId="32" fillId="27" borderId="1" xfId="0" applyNumberFormat="1" applyFont="1" applyFill="1" applyBorder="1" applyAlignment="1">
      <alignment horizontal="center" vertical="center" wrapText="1"/>
    </xf>
    <xf numFmtId="10" fontId="32" fillId="27" borderId="1" xfId="9" applyNumberFormat="1" applyFont="1" applyFill="1" applyBorder="1" applyAlignment="1">
      <alignment horizontal="left" vertical="center" wrapText="1"/>
    </xf>
    <xf numFmtId="10" fontId="37" fillId="27" borderId="1" xfId="9" applyNumberFormat="1" applyFont="1" applyFill="1" applyBorder="1" applyAlignment="1">
      <alignment horizontal="center" vertical="center"/>
    </xf>
    <xf numFmtId="0" fontId="37" fillId="27" borderId="2" xfId="0" applyNumberFormat="1" applyFont="1" applyFill="1" applyBorder="1" applyAlignment="1">
      <alignment horizontal="center" vertical="center"/>
    </xf>
    <xf numFmtId="1" fontId="37" fillId="27" borderId="1" xfId="9" applyNumberFormat="1" applyFont="1" applyFill="1" applyBorder="1" applyAlignment="1">
      <alignment horizontal="center" vertical="center" wrapText="1"/>
    </xf>
    <xf numFmtId="167" fontId="32" fillId="14" borderId="1" xfId="0" applyNumberFormat="1" applyFont="1" applyFill="1" applyBorder="1" applyAlignment="1">
      <alignment horizontal="center" vertical="center" wrapText="1"/>
    </xf>
    <xf numFmtId="0" fontId="32" fillId="47" borderId="2" xfId="0" applyFont="1" applyFill="1" applyBorder="1" applyAlignment="1">
      <alignment horizontal="left" vertical="top" wrapText="1"/>
    </xf>
    <xf numFmtId="10" fontId="37" fillId="14" borderId="1" xfId="9" applyNumberFormat="1" applyFont="1" applyFill="1" applyBorder="1" applyAlignment="1">
      <alignment horizontal="center" vertical="center"/>
    </xf>
    <xf numFmtId="0" fontId="37" fillId="14" borderId="2" xfId="0" applyNumberFormat="1" applyFont="1" applyFill="1" applyBorder="1" applyAlignment="1">
      <alignment horizontal="center" vertical="center" wrapText="1"/>
    </xf>
    <xf numFmtId="1" fontId="37" fillId="14" borderId="1" xfId="9" applyNumberFormat="1" applyFont="1" applyFill="1" applyBorder="1" applyAlignment="1">
      <alignment horizontal="center" vertical="center" wrapText="1"/>
    </xf>
    <xf numFmtId="10" fontId="39" fillId="47" borderId="1" xfId="0" applyNumberFormat="1" applyFont="1" applyFill="1" applyBorder="1" applyAlignment="1">
      <alignment horizontal="center" vertical="center"/>
    </xf>
    <xf numFmtId="0" fontId="39" fillId="47" borderId="1" xfId="0" applyNumberFormat="1" applyFont="1" applyFill="1" applyBorder="1" applyAlignment="1">
      <alignment horizontal="center" vertical="center" wrapText="1"/>
    </xf>
    <xf numFmtId="1" fontId="39" fillId="47" borderId="1" xfId="0" applyNumberFormat="1" applyFont="1" applyFill="1" applyBorder="1" applyAlignment="1">
      <alignment horizontal="center" vertical="center" wrapText="1"/>
    </xf>
    <xf numFmtId="0" fontId="39" fillId="47" borderId="1" xfId="0" applyFont="1" applyFill="1" applyBorder="1" applyAlignment="1">
      <alignment horizontal="center" vertical="center" wrapText="1"/>
    </xf>
    <xf numFmtId="0" fontId="3" fillId="47" borderId="1" xfId="0" applyFont="1" applyFill="1" applyBorder="1" applyAlignment="1">
      <alignment horizontal="left" vertical="top" wrapText="1"/>
    </xf>
    <xf numFmtId="10" fontId="39" fillId="47" borderId="26" xfId="0" applyNumberFormat="1" applyFont="1" applyFill="1" applyBorder="1" applyAlignment="1">
      <alignment horizontal="center" vertical="center"/>
    </xf>
    <xf numFmtId="1" fontId="39" fillId="47" borderId="26" xfId="0" applyNumberFormat="1" applyFont="1" applyFill="1" applyBorder="1" applyAlignment="1">
      <alignment horizontal="center" vertical="center" wrapText="1"/>
    </xf>
    <xf numFmtId="167" fontId="32" fillId="14" borderId="4" xfId="0" applyNumberFormat="1" applyFont="1" applyFill="1" applyBorder="1" applyAlignment="1">
      <alignment horizontal="center" vertical="center" wrapText="1"/>
    </xf>
    <xf numFmtId="167" fontId="32" fillId="0" borderId="1" xfId="0" applyNumberFormat="1" applyFont="1" applyFill="1" applyBorder="1" applyAlignment="1">
      <alignment horizontal="center" vertical="center" wrapText="1"/>
    </xf>
    <xf numFmtId="0" fontId="59" fillId="8" borderId="5" xfId="0" applyFont="1" applyFill="1" applyBorder="1" applyAlignment="1">
      <alignment horizontal="left" vertical="center" wrapText="1"/>
    </xf>
    <xf numFmtId="10" fontId="39" fillId="8" borderId="1" xfId="0" applyNumberFormat="1" applyFont="1" applyFill="1" applyBorder="1" applyAlignment="1">
      <alignment horizontal="center" vertical="center" wrapText="1"/>
    </xf>
    <xf numFmtId="0" fontId="39" fillId="8" borderId="1" xfId="0" applyFont="1" applyFill="1" applyBorder="1" applyAlignment="1">
      <alignment horizontal="center" vertical="center" wrapText="1"/>
    </xf>
    <xf numFmtId="1" fontId="39" fillId="8" borderId="1" xfId="0" applyNumberFormat="1" applyFont="1" applyFill="1" applyBorder="1" applyAlignment="1">
      <alignment horizontal="center" vertical="center" wrapText="1"/>
    </xf>
    <xf numFmtId="9" fontId="32" fillId="8" borderId="2" xfId="0" applyNumberFormat="1" applyFont="1" applyFill="1" applyBorder="1" applyAlignment="1">
      <alignment horizontal="left" vertical="center" wrapText="1"/>
    </xf>
    <xf numFmtId="9" fontId="32" fillId="8" borderId="5" xfId="0" applyNumberFormat="1" applyFont="1" applyFill="1" applyBorder="1" applyAlignment="1">
      <alignment horizontal="left" vertical="center" wrapText="1"/>
    </xf>
    <xf numFmtId="10" fontId="37" fillId="10" borderId="26" xfId="9" applyNumberFormat="1" applyFont="1" applyFill="1" applyBorder="1" applyAlignment="1">
      <alignment horizontal="center" vertical="center"/>
    </xf>
    <xf numFmtId="0" fontId="37" fillId="10" borderId="50" xfId="0" applyNumberFormat="1" applyFont="1" applyFill="1" applyBorder="1" applyAlignment="1">
      <alignment horizontal="center" vertical="center"/>
    </xf>
    <xf numFmtId="1" fontId="37" fillId="10" borderId="26" xfId="9" applyNumberFormat="1" applyFont="1" applyFill="1" applyBorder="1" applyAlignment="1">
      <alignment horizontal="center" vertical="center" wrapText="1"/>
    </xf>
    <xf numFmtId="167" fontId="3" fillId="10" borderId="4" xfId="0" applyNumberFormat="1" applyFont="1" applyFill="1" applyBorder="1" applyAlignment="1">
      <alignment horizontal="center" vertical="center" wrapText="1"/>
    </xf>
    <xf numFmtId="0" fontId="32" fillId="30" borderId="1" xfId="0" applyFont="1" applyFill="1" applyBorder="1" applyAlignment="1">
      <alignment vertical="center" wrapText="1"/>
    </xf>
    <xf numFmtId="167" fontId="32" fillId="30" borderId="1" xfId="0" applyNumberFormat="1" applyFont="1" applyFill="1" applyBorder="1" applyAlignment="1">
      <alignment horizontal="center" vertical="center" wrapText="1"/>
    </xf>
    <xf numFmtId="10" fontId="32" fillId="30" borderId="1" xfId="9" applyNumberFormat="1" applyFont="1" applyFill="1" applyBorder="1" applyAlignment="1">
      <alignment horizontal="left" vertical="center" wrapText="1"/>
    </xf>
    <xf numFmtId="10" fontId="37" fillId="30" borderId="1" xfId="9" applyNumberFormat="1" applyFont="1" applyFill="1" applyBorder="1" applyAlignment="1">
      <alignment horizontal="center" vertical="center"/>
    </xf>
    <xf numFmtId="0" fontId="37" fillId="30" borderId="2" xfId="0" applyNumberFormat="1" applyFont="1" applyFill="1" applyBorder="1" applyAlignment="1">
      <alignment horizontal="center" vertical="center"/>
    </xf>
    <xf numFmtId="1" fontId="37" fillId="30" borderId="1" xfId="9" applyNumberFormat="1" applyFont="1" applyFill="1" applyBorder="1" applyAlignment="1">
      <alignment horizontal="center" vertical="center" wrapText="1"/>
    </xf>
    <xf numFmtId="0" fontId="32" fillId="32" borderId="1" xfId="0" applyFont="1" applyFill="1" applyBorder="1" applyAlignment="1">
      <alignment vertical="center" wrapText="1"/>
    </xf>
    <xf numFmtId="10" fontId="37" fillId="32" borderId="4" xfId="9" applyNumberFormat="1" applyFont="1" applyFill="1" applyBorder="1" applyAlignment="1">
      <alignment horizontal="center" vertical="center"/>
    </xf>
    <xf numFmtId="0" fontId="37" fillId="32" borderId="4" xfId="0" applyNumberFormat="1" applyFont="1" applyFill="1" applyBorder="1" applyAlignment="1">
      <alignment horizontal="center" vertical="center"/>
    </xf>
    <xf numFmtId="167" fontId="32" fillId="32" borderId="1" xfId="0" applyNumberFormat="1" applyFont="1" applyFill="1" applyBorder="1" applyAlignment="1">
      <alignment horizontal="center" vertical="center" wrapText="1"/>
    </xf>
    <xf numFmtId="167" fontId="32" fillId="10" borderId="1" xfId="0" applyNumberFormat="1" applyFont="1" applyFill="1" applyBorder="1" applyAlignment="1">
      <alignment horizontal="center" vertical="center" wrapText="1"/>
    </xf>
    <xf numFmtId="0" fontId="60" fillId="0" borderId="1" xfId="0" applyFont="1" applyFill="1" applyBorder="1" applyAlignment="1" applyProtection="1">
      <alignment horizontal="center" vertical="center"/>
    </xf>
    <xf numFmtId="0" fontId="58" fillId="43" borderId="1" xfId="0" applyFont="1" applyFill="1" applyBorder="1" applyAlignment="1" applyProtection="1">
      <alignment horizontal="center" vertical="center"/>
    </xf>
    <xf numFmtId="0" fontId="58" fillId="0" borderId="1" xfId="0" applyFont="1" applyFill="1" applyBorder="1" applyAlignment="1">
      <alignment horizontal="center" vertical="center" wrapText="1"/>
    </xf>
    <xf numFmtId="1" fontId="37" fillId="35" borderId="1" xfId="9" applyNumberFormat="1" applyFont="1" applyFill="1" applyBorder="1" applyAlignment="1">
      <alignment horizontal="center" vertical="center" wrapText="1"/>
    </xf>
    <xf numFmtId="0" fontId="58" fillId="44" borderId="1" xfId="0" applyFont="1" applyFill="1" applyBorder="1" applyAlignment="1" applyProtection="1">
      <alignment horizontal="center" vertical="center"/>
    </xf>
    <xf numFmtId="0" fontId="37" fillId="35" borderId="1" xfId="0" applyNumberFormat="1" applyFont="1" applyFill="1" applyBorder="1" applyAlignment="1">
      <alignment horizontal="center" vertical="center"/>
    </xf>
    <xf numFmtId="0" fontId="32" fillId="0" borderId="1" xfId="0" applyFont="1" applyBorder="1" applyAlignment="1">
      <alignment vertical="center" wrapText="1"/>
    </xf>
    <xf numFmtId="0" fontId="32" fillId="0" borderId="1" xfId="0" quotePrefix="1" applyFont="1" applyFill="1" applyBorder="1" applyAlignment="1">
      <alignment vertical="center" wrapText="1"/>
    </xf>
    <xf numFmtId="0" fontId="37" fillId="14" borderId="1" xfId="0" applyNumberFormat="1" applyFont="1" applyFill="1" applyBorder="1" applyAlignment="1">
      <alignment horizontal="center" vertical="center"/>
    </xf>
    <xf numFmtId="10" fontId="32" fillId="14" borderId="1" xfId="9" applyNumberFormat="1" applyFont="1" applyFill="1" applyBorder="1" applyAlignment="1">
      <alignment horizontal="left" vertical="center"/>
    </xf>
    <xf numFmtId="167" fontId="3" fillId="17" borderId="1" xfId="0" applyNumberFormat="1" applyFont="1" applyFill="1" applyBorder="1" applyAlignment="1">
      <alignment horizontal="center" vertical="center" wrapText="1"/>
    </xf>
    <xf numFmtId="0" fontId="32" fillId="17" borderId="1" xfId="0" applyFont="1" applyFill="1" applyBorder="1" applyAlignment="1">
      <alignment horizontal="left" vertical="center" wrapText="1"/>
    </xf>
    <xf numFmtId="10" fontId="37" fillId="17" borderId="1" xfId="0" applyNumberFormat="1" applyFont="1" applyFill="1" applyBorder="1" applyAlignment="1">
      <alignment horizontal="center" vertical="center" wrapText="1"/>
    </xf>
    <xf numFmtId="0" fontId="37" fillId="17" borderId="1" xfId="0" applyFont="1" applyFill="1" applyBorder="1" applyAlignment="1">
      <alignment horizontal="center" vertical="center" wrapText="1"/>
    </xf>
    <xf numFmtId="1" fontId="37" fillId="17" borderId="1" xfId="0" applyNumberFormat="1" applyFont="1" applyFill="1" applyBorder="1" applyAlignment="1">
      <alignment horizontal="center" vertical="center" wrapText="1"/>
    </xf>
    <xf numFmtId="10" fontId="37" fillId="43" borderId="26" xfId="0" applyNumberFormat="1" applyFont="1" applyFill="1" applyBorder="1" applyAlignment="1">
      <alignment horizontal="center" vertical="center"/>
    </xf>
    <xf numFmtId="0" fontId="32" fillId="0" borderId="0" xfId="0" applyFont="1" applyAlignment="1">
      <alignment horizontal="center" vertical="center"/>
    </xf>
    <xf numFmtId="10" fontId="32" fillId="0" borderId="0" xfId="9" applyNumberFormat="1" applyFont="1" applyAlignment="1">
      <alignment horizontal="center" vertical="center"/>
    </xf>
    <xf numFmtId="0" fontId="37" fillId="0" borderId="1" xfId="0" applyFont="1" applyBorder="1" applyAlignment="1">
      <alignment horizontal="center" vertical="center" wrapText="1"/>
    </xf>
    <xf numFmtId="0" fontId="37" fillId="0" borderId="1" xfId="0" applyFont="1" applyBorder="1" applyAlignment="1">
      <alignment horizontal="left" vertical="center"/>
    </xf>
    <xf numFmtId="1" fontId="37" fillId="0" borderId="1" xfId="0" applyNumberFormat="1" applyFont="1" applyBorder="1" applyAlignment="1">
      <alignment horizontal="center" vertical="center"/>
    </xf>
    <xf numFmtId="9" fontId="32" fillId="0" borderId="0" xfId="9" applyNumberFormat="1" applyFont="1" applyAlignment="1">
      <alignment horizontal="center" vertical="center"/>
    </xf>
    <xf numFmtId="0" fontId="32" fillId="0" borderId="0" xfId="0" applyFont="1" applyAlignment="1">
      <alignment horizontal="left" vertical="center"/>
    </xf>
    <xf numFmtId="0" fontId="42" fillId="14" borderId="1" xfId="0" applyFont="1" applyFill="1" applyBorder="1" applyAlignment="1">
      <alignment horizontal="center" vertical="center"/>
    </xf>
    <xf numFmtId="10" fontId="0" fillId="18" borderId="1" xfId="9" applyNumberFormat="1" applyFont="1" applyFill="1" applyBorder="1" applyAlignment="1">
      <alignment horizontal="center" vertical="center"/>
    </xf>
    <xf numFmtId="10" fontId="0" fillId="42" borderId="1" xfId="9" applyNumberFormat="1" applyFont="1" applyFill="1" applyBorder="1" applyAlignment="1">
      <alignment horizontal="center" vertical="center"/>
    </xf>
    <xf numFmtId="10" fontId="42" fillId="14" borderId="1" xfId="9" applyNumberFormat="1" applyFont="1" applyFill="1" applyBorder="1" applyAlignment="1">
      <alignment horizontal="center" vertical="center"/>
    </xf>
    <xf numFmtId="1" fontId="1" fillId="0" borderId="1" xfId="0" applyNumberFormat="1" applyFont="1" applyFill="1" applyBorder="1" applyAlignment="1">
      <alignment horizontal="center" vertical="center" wrapText="1"/>
    </xf>
    <xf numFmtId="0" fontId="3" fillId="0" borderId="31" xfId="0" applyFont="1" applyBorder="1" applyAlignment="1">
      <alignment horizontal="center" vertical="center" wrapText="1"/>
    </xf>
    <xf numFmtId="0" fontId="39" fillId="56" borderId="59" xfId="0" applyFont="1" applyFill="1" applyBorder="1" applyAlignment="1">
      <alignment horizontal="center" vertical="center" wrapText="1"/>
    </xf>
    <xf numFmtId="0" fontId="39" fillId="38" borderId="41" xfId="0" applyFont="1" applyFill="1" applyBorder="1" applyAlignment="1">
      <alignment horizontal="center" vertical="center" wrapText="1"/>
    </xf>
    <xf numFmtId="0" fontId="39" fillId="38" borderId="59" xfId="0" applyFont="1" applyFill="1" applyBorder="1" applyAlignment="1">
      <alignment horizontal="center" vertical="center" wrapText="1"/>
    </xf>
    <xf numFmtId="0" fontId="37" fillId="18" borderId="59" xfId="0" applyFont="1" applyFill="1" applyBorder="1" applyAlignment="1">
      <alignment horizontal="center" vertical="center" wrapText="1"/>
    </xf>
    <xf numFmtId="0" fontId="37" fillId="54" borderId="42" xfId="0" applyFont="1" applyFill="1" applyBorder="1" applyAlignment="1">
      <alignment horizontal="center" vertical="center" wrapText="1"/>
    </xf>
    <xf numFmtId="0" fontId="39" fillId="55" borderId="60" xfId="0" applyFont="1" applyFill="1" applyBorder="1" applyAlignment="1">
      <alignment horizontal="center" vertical="center" wrapText="1"/>
    </xf>
    <xf numFmtId="0" fontId="1" fillId="0" borderId="26" xfId="0" applyFont="1" applyBorder="1" applyAlignment="1">
      <alignment horizontal="center" vertical="center" wrapText="1"/>
    </xf>
    <xf numFmtId="0" fontId="1" fillId="0" borderId="20" xfId="0" applyFont="1" applyBorder="1" applyAlignment="1">
      <alignment horizontal="center" vertical="center" wrapText="1"/>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63" xfId="0" applyFont="1" applyBorder="1" applyAlignment="1">
      <alignment horizontal="center" vertical="center"/>
    </xf>
    <xf numFmtId="0" fontId="53" fillId="43" borderId="0" xfId="0" applyFont="1" applyFill="1" applyBorder="1" applyAlignment="1">
      <alignment horizontal="center" vertical="center" wrapText="1"/>
    </xf>
    <xf numFmtId="0" fontId="13" fillId="0" borderId="1" xfId="4" applyFont="1" applyFill="1" applyBorder="1" applyAlignment="1">
      <alignment horizontal="left" vertical="top" wrapText="1"/>
    </xf>
    <xf numFmtId="0" fontId="13" fillId="14" borderId="1" xfId="4" applyFont="1" applyFill="1" applyBorder="1" applyAlignment="1">
      <alignment horizontal="left" vertical="top" wrapText="1"/>
    </xf>
    <xf numFmtId="0" fontId="16" fillId="4" borderId="0" xfId="1" applyFont="1" applyFill="1" applyBorder="1" applyAlignment="1">
      <alignment horizontal="center" vertical="center"/>
    </xf>
    <xf numFmtId="0" fontId="16" fillId="6" borderId="0" xfId="1" applyFont="1" applyFill="1" applyBorder="1" applyAlignment="1">
      <alignment horizontal="center" vertical="center"/>
    </xf>
    <xf numFmtId="0" fontId="5" fillId="0" borderId="0" xfId="0" applyFont="1" applyFill="1" applyBorder="1" applyAlignment="1">
      <alignment horizontal="center" vertical="center" wrapText="1"/>
    </xf>
    <xf numFmtId="0" fontId="19" fillId="16" borderId="0" xfId="0" applyFont="1" applyFill="1" applyBorder="1" applyAlignment="1">
      <alignment horizontal="center" vertical="center" wrapText="1"/>
    </xf>
    <xf numFmtId="0" fontId="19" fillId="7" borderId="0" xfId="0" applyFont="1" applyFill="1" applyBorder="1" applyAlignment="1">
      <alignment horizontal="center" vertical="center" wrapText="1"/>
    </xf>
    <xf numFmtId="0" fontId="19" fillId="6" borderId="0" xfId="0" applyFont="1" applyFill="1" applyBorder="1" applyAlignment="1">
      <alignment horizontal="center" vertical="center" wrapText="1"/>
    </xf>
    <xf numFmtId="0" fontId="19" fillId="5" borderId="0" xfId="0" applyFont="1" applyFill="1" applyBorder="1" applyAlignment="1">
      <alignment horizontal="center" vertical="center" wrapText="1"/>
    </xf>
    <xf numFmtId="0" fontId="19" fillId="4" borderId="0" xfId="0" applyFont="1" applyFill="1" applyBorder="1" applyAlignment="1">
      <alignment horizontal="center" vertical="center" wrapText="1"/>
    </xf>
    <xf numFmtId="0" fontId="19" fillId="28" borderId="0" xfId="0" applyFont="1" applyFill="1" applyBorder="1" applyAlignment="1">
      <alignment horizontal="center" vertical="center" wrapText="1"/>
    </xf>
    <xf numFmtId="0" fontId="15" fillId="0" borderId="0" xfId="7" applyFont="1" applyFill="1" applyBorder="1" applyAlignment="1">
      <alignment horizontal="center" vertical="center" wrapText="1"/>
    </xf>
    <xf numFmtId="10" fontId="5" fillId="43" borderId="26" xfId="0" applyNumberFormat="1" applyFont="1" applyFill="1" applyBorder="1" applyAlignment="1">
      <alignment horizontal="center" vertical="center" wrapText="1"/>
    </xf>
    <xf numFmtId="9" fontId="15" fillId="2" borderId="64" xfId="3" applyFont="1" applyFill="1" applyBorder="1" applyAlignment="1">
      <alignment horizontal="center" vertical="center" wrapText="1"/>
    </xf>
    <xf numFmtId="15" fontId="14" fillId="17" borderId="2" xfId="1" applyNumberFormat="1" applyFont="1" applyFill="1" applyBorder="1" applyAlignment="1">
      <alignment horizontal="center" vertical="center" wrapText="1"/>
    </xf>
    <xf numFmtId="15" fontId="30" fillId="46" borderId="2" xfId="0" applyNumberFormat="1" applyFont="1" applyFill="1" applyBorder="1" applyAlignment="1">
      <alignment horizontal="center" vertical="center" wrapText="1"/>
    </xf>
    <xf numFmtId="15" fontId="30" fillId="10" borderId="2" xfId="1" applyNumberFormat="1" applyFont="1" applyFill="1" applyBorder="1" applyAlignment="1">
      <alignment horizontal="center" vertical="center" wrapText="1"/>
    </xf>
    <xf numFmtId="15" fontId="14" fillId="9" borderId="2" xfId="11" applyNumberFormat="1" applyFont="1" applyFill="1" applyBorder="1" applyAlignment="1">
      <alignment horizontal="center" vertical="center" wrapText="1"/>
    </xf>
    <xf numFmtId="15" fontId="30" fillId="9" borderId="2" xfId="0" applyNumberFormat="1" applyFont="1" applyFill="1" applyBorder="1" applyAlignment="1">
      <alignment horizontal="center" vertical="center" wrapText="1"/>
    </xf>
    <xf numFmtId="0" fontId="30" fillId="8" borderId="2" xfId="0" applyFont="1" applyFill="1" applyBorder="1" applyAlignment="1">
      <alignment vertical="center" wrapText="1"/>
    </xf>
    <xf numFmtId="15" fontId="30" fillId="15" borderId="2" xfId="0" applyNumberFormat="1" applyFont="1" applyFill="1" applyBorder="1" applyAlignment="1">
      <alignment horizontal="center" vertical="center" wrapText="1"/>
    </xf>
    <xf numFmtId="0" fontId="16" fillId="16" borderId="0" xfId="7" applyFont="1" applyFill="1" applyBorder="1" applyAlignment="1">
      <alignment horizontal="center" vertical="center" wrapText="1"/>
    </xf>
    <xf numFmtId="0" fontId="16" fillId="7" borderId="0" xfId="7" applyFont="1" applyFill="1" applyBorder="1" applyAlignment="1">
      <alignment horizontal="center" vertical="center" wrapText="1"/>
    </xf>
    <xf numFmtId="0" fontId="16" fillId="6" borderId="0" xfId="7" applyFont="1" applyFill="1" applyBorder="1" applyAlignment="1">
      <alignment horizontal="center" vertical="center" wrapText="1"/>
    </xf>
    <xf numFmtId="0" fontId="16" fillId="5" borderId="0" xfId="7" applyFont="1" applyFill="1" applyBorder="1" applyAlignment="1">
      <alignment horizontal="center" vertical="center" wrapText="1"/>
    </xf>
    <xf numFmtId="0" fontId="16" fillId="31" borderId="0" xfId="0" applyFont="1" applyFill="1" applyBorder="1" applyAlignment="1">
      <alignment horizontal="center" vertical="center" wrapText="1"/>
    </xf>
    <xf numFmtId="0" fontId="13" fillId="0" borderId="1" xfId="0" applyFont="1" applyFill="1" applyBorder="1" applyAlignment="1">
      <alignment horizontal="center" vertical="center" wrapText="1"/>
    </xf>
    <xf numFmtId="0" fontId="16" fillId="16" borderId="0" xfId="0" applyFont="1" applyFill="1" applyBorder="1" applyAlignment="1">
      <alignment horizontal="center" vertical="center" wrapText="1"/>
    </xf>
    <xf numFmtId="9" fontId="15" fillId="2" borderId="2" xfId="3" applyFont="1" applyFill="1" applyBorder="1" applyAlignment="1">
      <alignment horizontal="center" vertical="center" wrapText="1"/>
    </xf>
    <xf numFmtId="0" fontId="24" fillId="0" borderId="0" xfId="0" applyFont="1" applyFill="1" applyBorder="1" applyAlignment="1">
      <alignment horizontal="center" vertical="center" wrapText="1"/>
    </xf>
    <xf numFmtId="0" fontId="25" fillId="15" borderId="2" xfId="0" applyFont="1" applyFill="1" applyBorder="1" applyAlignment="1">
      <alignment horizontal="center" vertical="center" wrapText="1"/>
    </xf>
    <xf numFmtId="14" fontId="22" fillId="14" borderId="19" xfId="0" applyNumberFormat="1" applyFont="1" applyFill="1" applyBorder="1" applyAlignment="1">
      <alignment horizontal="center" vertical="center" wrapText="1"/>
    </xf>
    <xf numFmtId="14" fontId="22" fillId="33" borderId="19" xfId="0" applyNumberFormat="1" applyFont="1" applyFill="1" applyBorder="1" applyAlignment="1">
      <alignment horizontal="center" vertical="center" wrapText="1"/>
    </xf>
    <xf numFmtId="1" fontId="5" fillId="0" borderId="0" xfId="7" applyNumberFormat="1" applyFont="1" applyFill="1" applyBorder="1" applyAlignment="1">
      <alignment horizontal="center" vertical="center" wrapText="1"/>
    </xf>
    <xf numFmtId="1" fontId="13" fillId="0" borderId="0" xfId="7" applyNumberFormat="1" applyFont="1" applyAlignment="1">
      <alignment horizontal="center" vertical="center"/>
    </xf>
    <xf numFmtId="0" fontId="0" fillId="0" borderId="1" xfId="0" applyBorder="1" applyAlignment="1">
      <alignment horizontal="center" vertical="center" wrapText="1"/>
    </xf>
    <xf numFmtId="0" fontId="0" fillId="39" borderId="1" xfId="0" applyFill="1" applyBorder="1" applyAlignment="1">
      <alignment horizontal="center" vertical="center" wrapText="1"/>
    </xf>
    <xf numFmtId="0" fontId="16" fillId="57" borderId="0" xfId="1" applyFont="1" applyFill="1" applyBorder="1" applyAlignment="1">
      <alignment horizontal="center" vertical="center"/>
    </xf>
    <xf numFmtId="9" fontId="13" fillId="0" borderId="1" xfId="9" applyFont="1" applyFill="1" applyBorder="1" applyAlignment="1">
      <alignment horizontal="center" vertical="center" wrapText="1"/>
    </xf>
    <xf numFmtId="0" fontId="13" fillId="0" borderId="1" xfId="11" applyFont="1" applyFill="1" applyBorder="1" applyAlignment="1">
      <alignment horizontal="center" vertical="center" wrapText="1"/>
    </xf>
    <xf numFmtId="0" fontId="13" fillId="0" borderId="1" xfId="7" applyFont="1" applyFill="1" applyBorder="1" applyAlignment="1">
      <alignment horizontal="center" vertical="center" wrapText="1"/>
    </xf>
    <xf numFmtId="0" fontId="15" fillId="43" borderId="4" xfId="0" applyFont="1" applyFill="1" applyBorder="1" applyAlignment="1">
      <alignment horizontal="center" vertical="center" wrapText="1"/>
    </xf>
    <xf numFmtId="0" fontId="25" fillId="43" borderId="4" xfId="0" applyFont="1" applyFill="1" applyBorder="1" applyAlignment="1">
      <alignment horizontal="center" vertical="center" wrapText="1"/>
    </xf>
    <xf numFmtId="0" fontId="13" fillId="0" borderId="26" xfId="0" applyFont="1" applyFill="1" applyBorder="1" applyAlignment="1">
      <alignment horizontal="center" vertical="center" wrapText="1"/>
    </xf>
    <xf numFmtId="9" fontId="13" fillId="0" borderId="26" xfId="9" applyFont="1" applyFill="1" applyBorder="1" applyAlignment="1">
      <alignment horizontal="center" vertical="center" wrapText="1"/>
    </xf>
    <xf numFmtId="1" fontId="19" fillId="7" borderId="0" xfId="0" applyNumberFormat="1" applyFont="1" applyFill="1" applyBorder="1" applyAlignment="1">
      <alignment horizontal="center" vertical="center" wrapText="1"/>
    </xf>
    <xf numFmtId="1" fontId="19" fillId="6" borderId="0" xfId="0" applyNumberFormat="1" applyFont="1" applyFill="1" applyBorder="1" applyAlignment="1">
      <alignment horizontal="center" vertical="center" wrapText="1"/>
    </xf>
    <xf numFmtId="1" fontId="19" fillId="5" borderId="0" xfId="0" applyNumberFormat="1" applyFont="1" applyFill="1" applyBorder="1" applyAlignment="1">
      <alignment horizontal="center" vertical="center" wrapText="1"/>
    </xf>
    <xf numFmtId="1" fontId="19" fillId="4" borderId="0" xfId="0" applyNumberFormat="1" applyFont="1" applyFill="1" applyBorder="1" applyAlignment="1">
      <alignment horizontal="center" vertical="center" wrapText="1"/>
    </xf>
    <xf numFmtId="1" fontId="19" fillId="28" borderId="0" xfId="0" applyNumberFormat="1" applyFont="1" applyFill="1" applyBorder="1" applyAlignment="1">
      <alignment horizontal="center" vertical="center" wrapText="1"/>
    </xf>
    <xf numFmtId="0" fontId="30" fillId="0" borderId="1" xfId="0" applyFont="1" applyBorder="1" applyAlignment="1">
      <alignment horizontal="center" vertical="center" wrapText="1"/>
    </xf>
    <xf numFmtId="0" fontId="30" fillId="0" borderId="1" xfId="0" applyFont="1" applyFill="1" applyBorder="1" applyAlignment="1">
      <alignment horizontal="center" vertical="center" wrapText="1"/>
    </xf>
    <xf numFmtId="0" fontId="13" fillId="0" borderId="1" xfId="11" applyFont="1" applyBorder="1" applyAlignment="1">
      <alignment horizontal="center" vertical="center" wrapText="1"/>
    </xf>
    <xf numFmtId="1" fontId="16" fillId="16" borderId="0" xfId="7" applyNumberFormat="1" applyFont="1" applyFill="1" applyBorder="1" applyAlignment="1">
      <alignment horizontal="center" vertical="center" wrapText="1"/>
    </xf>
    <xf numFmtId="1" fontId="16" fillId="7" borderId="0" xfId="7" applyNumberFormat="1" applyFont="1" applyFill="1" applyBorder="1" applyAlignment="1">
      <alignment horizontal="center" vertical="center" wrapText="1"/>
    </xf>
    <xf numFmtId="1" fontId="16" fillId="6" borderId="0" xfId="7" applyNumberFormat="1" applyFont="1" applyFill="1" applyBorder="1" applyAlignment="1">
      <alignment horizontal="center" vertical="center" wrapText="1"/>
    </xf>
    <xf numFmtId="1" fontId="16" fillId="5" borderId="0" xfId="7" applyNumberFormat="1" applyFont="1" applyFill="1" applyBorder="1" applyAlignment="1">
      <alignment horizontal="center" vertical="center" wrapText="1"/>
    </xf>
    <xf numFmtId="1" fontId="16" fillId="31" borderId="0" xfId="0" applyNumberFormat="1" applyFont="1" applyFill="1" applyBorder="1" applyAlignment="1">
      <alignment horizontal="center" vertical="center" wrapText="1"/>
    </xf>
    <xf numFmtId="9" fontId="13" fillId="0" borderId="1" xfId="9" applyFont="1" applyBorder="1" applyAlignment="1">
      <alignment horizontal="center" vertical="center" wrapText="1"/>
    </xf>
    <xf numFmtId="0" fontId="14" fillId="0" borderId="1" xfId="0" applyFont="1" applyBorder="1" applyAlignment="1">
      <alignment horizontal="center" vertical="center" wrapText="1"/>
    </xf>
    <xf numFmtId="0" fontId="14" fillId="0" borderId="1" xfId="7" applyFont="1" applyBorder="1" applyAlignment="1">
      <alignment horizontal="center" vertical="center" wrapText="1"/>
    </xf>
    <xf numFmtId="1" fontId="13" fillId="0" borderId="1" xfId="7" applyNumberFormat="1" applyFont="1" applyBorder="1" applyAlignment="1">
      <alignment horizontal="center" vertical="center" wrapText="1"/>
    </xf>
    <xf numFmtId="0" fontId="13" fillId="0" borderId="1" xfId="7" applyFont="1" applyBorder="1" applyAlignment="1">
      <alignment horizontal="center" vertical="center" wrapText="1"/>
    </xf>
    <xf numFmtId="9" fontId="0" fillId="0" borderId="1" xfId="9" applyFont="1" applyBorder="1" applyAlignment="1">
      <alignment horizontal="center" vertical="center" wrapText="1"/>
    </xf>
    <xf numFmtId="9" fontId="15" fillId="43" borderId="4" xfId="9" applyNumberFormat="1" applyFont="1" applyFill="1" applyBorder="1" applyAlignment="1">
      <alignment horizontal="center" vertical="center" wrapText="1"/>
    </xf>
    <xf numFmtId="1" fontId="15" fillId="53" borderId="4" xfId="9" applyNumberFormat="1" applyFont="1" applyFill="1" applyBorder="1" applyAlignment="1">
      <alignment horizontal="center" vertical="center" wrapText="1"/>
    </xf>
    <xf numFmtId="10" fontId="15" fillId="53" borderId="4" xfId="9" applyNumberFormat="1" applyFont="1" applyFill="1" applyBorder="1" applyAlignment="1">
      <alignment horizontal="center" vertical="center" wrapText="1"/>
    </xf>
    <xf numFmtId="9" fontId="15" fillId="53" borderId="4" xfId="9" applyNumberFormat="1" applyFont="1" applyFill="1" applyBorder="1" applyAlignment="1">
      <alignment horizontal="center" vertical="center" wrapText="1"/>
    </xf>
    <xf numFmtId="0" fontId="15" fillId="53" borderId="4" xfId="0" applyFont="1" applyFill="1" applyBorder="1" applyAlignment="1">
      <alignment horizontal="center" vertical="center" wrapText="1"/>
    </xf>
    <xf numFmtId="9" fontId="15" fillId="43" borderId="1" xfId="9" applyNumberFormat="1" applyFont="1" applyFill="1" applyBorder="1" applyAlignment="1">
      <alignment horizontal="center" vertical="center" wrapText="1"/>
    </xf>
    <xf numFmtId="1" fontId="15" fillId="53" borderId="1" xfId="9" applyNumberFormat="1" applyFont="1" applyFill="1" applyBorder="1" applyAlignment="1">
      <alignment horizontal="center" vertical="center" wrapText="1"/>
    </xf>
    <xf numFmtId="10" fontId="15" fillId="53" borderId="1" xfId="9" applyNumberFormat="1" applyFont="1" applyFill="1" applyBorder="1" applyAlignment="1">
      <alignment horizontal="center" vertical="center" wrapText="1"/>
    </xf>
    <xf numFmtId="9" fontId="15" fillId="53" borderId="1" xfId="9" applyNumberFormat="1" applyFont="1" applyFill="1" applyBorder="1" applyAlignment="1">
      <alignment horizontal="center" vertical="center" wrapText="1"/>
    </xf>
    <xf numFmtId="0" fontId="15" fillId="53" borderId="1" xfId="0" applyFont="1" applyFill="1" applyBorder="1" applyAlignment="1">
      <alignment horizontal="center" vertical="center" wrapText="1"/>
    </xf>
    <xf numFmtId="9" fontId="2" fillId="43" borderId="1" xfId="9" applyNumberFormat="1" applyFont="1" applyFill="1" applyBorder="1" applyAlignment="1">
      <alignment horizontal="center" vertical="center" wrapText="1"/>
    </xf>
    <xf numFmtId="0" fontId="2" fillId="43" borderId="1" xfId="0" applyFont="1" applyFill="1" applyBorder="1" applyAlignment="1">
      <alignment horizontal="center" vertical="center" wrapText="1"/>
    </xf>
    <xf numFmtId="1" fontId="2" fillId="53" borderId="1" xfId="9" applyNumberFormat="1" applyFont="1" applyFill="1" applyBorder="1" applyAlignment="1">
      <alignment horizontal="center" vertical="center" wrapText="1"/>
    </xf>
    <xf numFmtId="10" fontId="2" fillId="53" borderId="1" xfId="9" applyNumberFormat="1" applyFont="1" applyFill="1" applyBorder="1" applyAlignment="1">
      <alignment horizontal="center" vertical="center" wrapText="1"/>
    </xf>
    <xf numFmtId="9" fontId="2" fillId="53" borderId="1" xfId="9" applyNumberFormat="1" applyFont="1" applyFill="1" applyBorder="1" applyAlignment="1">
      <alignment horizontal="center" vertical="center" wrapText="1"/>
    </xf>
    <xf numFmtId="0" fontId="2" fillId="53" borderId="1" xfId="0" applyFont="1" applyFill="1" applyBorder="1" applyAlignment="1">
      <alignment horizontal="center" vertical="center" wrapText="1"/>
    </xf>
    <xf numFmtId="0" fontId="28" fillId="0" borderId="1" xfId="7" applyFont="1" applyBorder="1" applyAlignment="1">
      <alignment horizontal="center" vertical="center" wrapText="1"/>
    </xf>
    <xf numFmtId="9" fontId="30" fillId="0" borderId="1" xfId="0" applyNumberFormat="1" applyFont="1" applyBorder="1" applyAlignment="1">
      <alignment horizontal="center" vertical="center" wrapText="1"/>
    </xf>
    <xf numFmtId="9" fontId="30" fillId="0" borderId="1" xfId="0" applyNumberFormat="1" applyFont="1" applyFill="1" applyBorder="1" applyAlignment="1">
      <alignment horizontal="center" vertical="center" wrapText="1"/>
    </xf>
    <xf numFmtId="9" fontId="13" fillId="0" borderId="1" xfId="11" applyNumberFormat="1" applyFont="1" applyBorder="1" applyAlignment="1">
      <alignment horizontal="center" vertical="center" wrapText="1"/>
    </xf>
    <xf numFmtId="9" fontId="1" fillId="0" borderId="1" xfId="0" applyNumberFormat="1" applyFont="1" applyFill="1" applyBorder="1" applyAlignment="1">
      <alignment horizontal="center" vertical="center" wrapText="1"/>
    </xf>
    <xf numFmtId="9" fontId="0" fillId="39" borderId="1" xfId="9" applyFont="1" applyFill="1" applyBorder="1" applyAlignment="1">
      <alignment horizontal="center" vertical="center" wrapText="1"/>
    </xf>
    <xf numFmtId="9" fontId="14" fillId="0" borderId="1" xfId="9" applyFont="1" applyBorder="1" applyAlignment="1">
      <alignment horizontal="center" vertical="center" wrapText="1"/>
    </xf>
    <xf numFmtId="0" fontId="28" fillId="0" borderId="0" xfId="0" applyFont="1" applyFill="1"/>
    <xf numFmtId="0" fontId="13" fillId="0" borderId="0" xfId="11" applyFont="1" applyFill="1" applyAlignment="1">
      <alignment horizontal="left" vertical="center"/>
    </xf>
    <xf numFmtId="0" fontId="13" fillId="0" borderId="0" xfId="11" applyFont="1" applyFill="1"/>
    <xf numFmtId="0" fontId="13" fillId="0" borderId="0" xfId="7" applyFont="1" applyFill="1"/>
    <xf numFmtId="0" fontId="0" fillId="39" borderId="1" xfId="0" applyFill="1" applyBorder="1" applyAlignment="1">
      <alignment horizontal="center" vertical="center"/>
    </xf>
    <xf numFmtId="0" fontId="0" fillId="42" borderId="0" xfId="0" applyFill="1"/>
    <xf numFmtId="0" fontId="0" fillId="18" borderId="0" xfId="0" applyFill="1"/>
    <xf numFmtId="9" fontId="0" fillId="0" borderId="0" xfId="9" applyFont="1"/>
    <xf numFmtId="0" fontId="25" fillId="43" borderId="1" xfId="0" applyFont="1" applyFill="1" applyBorder="1" applyAlignment="1">
      <alignment horizontal="center" vertical="center" wrapText="1"/>
    </xf>
    <xf numFmtId="0" fontId="36" fillId="43" borderId="4" xfId="0" applyFont="1" applyFill="1" applyBorder="1" applyAlignment="1">
      <alignment horizontal="center" vertical="center" wrapText="1"/>
    </xf>
    <xf numFmtId="0" fontId="0" fillId="44" borderId="0" xfId="0" applyFill="1"/>
    <xf numFmtId="0" fontId="0" fillId="35" borderId="0" xfId="0" applyFill="1"/>
    <xf numFmtId="0" fontId="36" fillId="29" borderId="2" xfId="0" applyFont="1" applyFill="1" applyBorder="1" applyAlignment="1">
      <alignment horizontal="center" vertical="center"/>
    </xf>
    <xf numFmtId="0" fontId="1" fillId="0" borderId="0" xfId="0" applyFont="1" applyFill="1" applyBorder="1" applyAlignment="1">
      <alignment horizontal="center" vertical="center" wrapText="1"/>
    </xf>
    <xf numFmtId="9" fontId="1" fillId="0" borderId="0" xfId="0" applyNumberFormat="1" applyFont="1" applyFill="1" applyBorder="1" applyAlignment="1">
      <alignment horizontal="center" vertical="center" wrapText="1"/>
    </xf>
    <xf numFmtId="168" fontId="1" fillId="0" borderId="1" xfId="9" applyNumberFormat="1" applyFont="1" applyFill="1" applyBorder="1" applyAlignment="1">
      <alignment horizontal="center" vertical="center"/>
    </xf>
    <xf numFmtId="0" fontId="53" fillId="26" borderId="1" xfId="0" applyFont="1" applyFill="1" applyBorder="1" applyAlignment="1">
      <alignment horizontal="center" vertical="center" wrapText="1"/>
    </xf>
    <xf numFmtId="0" fontId="53" fillId="26" borderId="1" xfId="0" applyFont="1" applyFill="1" applyBorder="1" applyAlignment="1">
      <alignment wrapText="1"/>
    </xf>
    <xf numFmtId="0" fontId="30" fillId="42" borderId="1" xfId="0" applyFont="1" applyFill="1" applyBorder="1" applyAlignment="1">
      <alignment horizontal="center" vertical="center" wrapText="1"/>
    </xf>
    <xf numFmtId="9" fontId="33" fillId="0" borderId="1" xfId="0" applyNumberFormat="1" applyFont="1" applyBorder="1" applyAlignment="1">
      <alignment horizontal="center" vertical="center" wrapText="1"/>
    </xf>
    <xf numFmtId="9" fontId="33" fillId="0" borderId="1" xfId="0" applyNumberFormat="1" applyFont="1" applyFill="1" applyBorder="1" applyAlignment="1">
      <alignment horizontal="center" vertical="center" wrapText="1"/>
    </xf>
    <xf numFmtId="9" fontId="20" fillId="0" borderId="1" xfId="11" applyNumberFormat="1" applyFont="1" applyBorder="1" applyAlignment="1">
      <alignment horizontal="center" vertical="center" wrapText="1"/>
    </xf>
    <xf numFmtId="1" fontId="16" fillId="7" borderId="0" xfId="0" applyNumberFormat="1" applyFont="1" applyFill="1" applyBorder="1" applyAlignment="1">
      <alignment horizontal="center" vertical="center" wrapText="1"/>
    </xf>
    <xf numFmtId="1" fontId="16" fillId="6" borderId="0" xfId="0" applyNumberFormat="1" applyFont="1" applyFill="1" applyBorder="1" applyAlignment="1">
      <alignment horizontal="center" vertical="center" wrapText="1"/>
    </xf>
    <xf numFmtId="1" fontId="16" fillId="5" borderId="0" xfId="0" applyNumberFormat="1" applyFont="1" applyFill="1" applyBorder="1" applyAlignment="1">
      <alignment horizontal="center" vertical="center" wrapText="1"/>
    </xf>
    <xf numFmtId="1" fontId="16" fillId="4" borderId="0" xfId="0" applyNumberFormat="1" applyFont="1" applyFill="1" applyBorder="1" applyAlignment="1">
      <alignment horizontal="center" vertical="center" wrapText="1"/>
    </xf>
    <xf numFmtId="1" fontId="16" fillId="28" borderId="0" xfId="0" applyNumberFormat="1" applyFont="1" applyFill="1" applyBorder="1" applyAlignment="1">
      <alignment horizontal="center" vertical="center" wrapText="1"/>
    </xf>
    <xf numFmtId="9" fontId="2" fillId="0" borderId="1" xfId="0" applyNumberFormat="1" applyFont="1" applyFill="1" applyBorder="1" applyAlignment="1">
      <alignment horizontal="center" vertical="center" wrapText="1"/>
    </xf>
    <xf numFmtId="9" fontId="42" fillId="0" borderId="1" xfId="9" applyFont="1" applyBorder="1" applyAlignment="1">
      <alignment horizontal="center" vertical="center" wrapText="1"/>
    </xf>
    <xf numFmtId="9" fontId="42" fillId="39" borderId="1" xfId="9" applyFont="1" applyFill="1" applyBorder="1" applyAlignment="1">
      <alignment horizontal="center" vertical="center" wrapText="1"/>
    </xf>
    <xf numFmtId="9" fontId="20" fillId="0" borderId="26" xfId="9" applyFont="1" applyFill="1" applyBorder="1" applyAlignment="1">
      <alignment horizontal="center" vertical="center" wrapText="1"/>
    </xf>
    <xf numFmtId="9" fontId="20" fillId="0" borderId="1" xfId="9" applyFont="1" applyFill="1" applyBorder="1" applyAlignment="1">
      <alignment horizontal="center" vertical="center" wrapText="1"/>
    </xf>
    <xf numFmtId="9" fontId="11" fillId="0" borderId="1" xfId="9" applyFont="1" applyBorder="1" applyAlignment="1">
      <alignment horizontal="center" vertical="center" wrapText="1"/>
    </xf>
    <xf numFmtId="9" fontId="20" fillId="0" borderId="1" xfId="9" applyFont="1" applyBorder="1" applyAlignment="1">
      <alignment horizontal="center" vertical="center" wrapText="1"/>
    </xf>
    <xf numFmtId="1" fontId="19" fillId="7" borderId="0" xfId="0" applyNumberFormat="1" applyFont="1" applyFill="1" applyBorder="1" applyAlignment="1">
      <alignment horizontal="justify" vertical="center" wrapText="1"/>
    </xf>
    <xf numFmtId="0" fontId="30" fillId="0" borderId="1" xfId="0" applyFont="1" applyFill="1" applyBorder="1" applyAlignment="1">
      <alignment horizontal="justify" vertical="center" wrapText="1"/>
    </xf>
    <xf numFmtId="1" fontId="19" fillId="6" borderId="0" xfId="0" applyNumberFormat="1" applyFont="1" applyFill="1" applyBorder="1" applyAlignment="1">
      <alignment horizontal="justify" vertical="center" wrapText="1"/>
    </xf>
    <xf numFmtId="0" fontId="30" fillId="0" borderId="1" xfId="0" applyFont="1" applyBorder="1" applyAlignment="1">
      <alignment horizontal="justify" vertical="center" wrapText="1"/>
    </xf>
    <xf numFmtId="1" fontId="19" fillId="5" borderId="0" xfId="0" applyNumberFormat="1" applyFont="1" applyFill="1" applyBorder="1" applyAlignment="1">
      <alignment horizontal="justify" vertical="center" wrapText="1"/>
    </xf>
    <xf numFmtId="0" fontId="13" fillId="0" borderId="1" xfId="11" applyFont="1" applyBorder="1" applyAlignment="1">
      <alignment horizontal="justify" vertical="top" wrapText="1"/>
    </xf>
    <xf numFmtId="1" fontId="19" fillId="4" borderId="0" xfId="0" applyNumberFormat="1" applyFont="1" applyFill="1" applyBorder="1" applyAlignment="1">
      <alignment horizontal="justify" vertical="center" wrapText="1"/>
    </xf>
    <xf numFmtId="1" fontId="19" fillId="28" borderId="0" xfId="0" applyNumberFormat="1" applyFont="1" applyFill="1" applyBorder="1" applyAlignment="1">
      <alignment horizontal="justify" vertical="center" wrapText="1"/>
    </xf>
    <xf numFmtId="0" fontId="30" fillId="0" borderId="1" xfId="0" applyFont="1" applyFill="1" applyBorder="1" applyAlignment="1">
      <alignment horizontal="justify" vertical="top" wrapText="1"/>
    </xf>
    <xf numFmtId="0" fontId="14" fillId="0" borderId="1" xfId="7" applyFont="1" applyFill="1" applyBorder="1" applyAlignment="1">
      <alignment horizontal="center" vertical="center" wrapText="1"/>
    </xf>
    <xf numFmtId="9" fontId="14" fillId="0" borderId="0" xfId="9" applyFont="1"/>
    <xf numFmtId="0" fontId="14" fillId="0" borderId="1" xfId="7" applyFont="1" applyBorder="1" applyAlignment="1">
      <alignment horizontal="justify" vertical="center" wrapText="1"/>
    </xf>
    <xf numFmtId="0" fontId="13" fillId="0" borderId="1" xfId="0" applyFont="1" applyBorder="1" applyAlignment="1">
      <alignment horizontal="justify" vertical="center" wrapText="1"/>
    </xf>
    <xf numFmtId="1" fontId="16" fillId="7" borderId="0" xfId="7" applyNumberFormat="1" applyFont="1" applyFill="1" applyBorder="1" applyAlignment="1">
      <alignment horizontal="justify" vertical="center" wrapText="1"/>
    </xf>
    <xf numFmtId="1" fontId="16" fillId="6" borderId="0" xfId="7" applyNumberFormat="1" applyFont="1" applyFill="1" applyBorder="1" applyAlignment="1">
      <alignment horizontal="justify" vertical="center" wrapText="1"/>
    </xf>
    <xf numFmtId="1" fontId="16" fillId="5" borderId="0" xfId="7" applyNumberFormat="1" applyFont="1" applyFill="1" applyBorder="1" applyAlignment="1">
      <alignment horizontal="justify" vertical="center" wrapText="1"/>
    </xf>
    <xf numFmtId="1" fontId="16" fillId="31" borderId="0" xfId="0" applyNumberFormat="1" applyFont="1" applyFill="1" applyBorder="1" applyAlignment="1">
      <alignment horizontal="justify" vertical="center" wrapText="1"/>
    </xf>
    <xf numFmtId="0" fontId="14" fillId="42" borderId="1" xfId="0" applyFont="1" applyFill="1" applyBorder="1" applyAlignment="1">
      <alignment horizontal="center" vertical="center" wrapText="1"/>
    </xf>
    <xf numFmtId="1" fontId="13" fillId="0" borderId="1" xfId="7" applyNumberFormat="1" applyFont="1" applyBorder="1" applyAlignment="1">
      <alignment horizontal="center" vertical="top" wrapText="1"/>
    </xf>
    <xf numFmtId="0" fontId="13" fillId="0" borderId="1" xfId="7" applyFont="1" applyBorder="1" applyAlignment="1">
      <alignment horizontal="justify" vertical="top" wrapText="1"/>
    </xf>
    <xf numFmtId="0" fontId="0" fillId="42" borderId="1" xfId="0" applyFill="1" applyBorder="1" applyAlignment="1">
      <alignment horizontal="center" vertical="center"/>
    </xf>
    <xf numFmtId="0" fontId="13" fillId="0" borderId="1" xfId="7" applyFont="1" applyFill="1" applyBorder="1" applyAlignment="1">
      <alignment horizontal="center" vertical="top" wrapText="1"/>
    </xf>
    <xf numFmtId="0" fontId="13" fillId="42" borderId="26" xfId="0" applyFont="1" applyFill="1" applyBorder="1" applyAlignment="1">
      <alignment horizontal="center" vertical="center" wrapText="1"/>
    </xf>
    <xf numFmtId="0" fontId="0" fillId="44" borderId="0" xfId="0" applyFill="1" applyAlignment="1">
      <alignment horizontal="center" vertical="center"/>
    </xf>
    <xf numFmtId="0" fontId="0" fillId="0" borderId="0" xfId="0"/>
    <xf numFmtId="0" fontId="0" fillId="0" borderId="1" xfId="0" applyBorder="1" applyAlignment="1">
      <alignment horizontal="center" vertical="center"/>
    </xf>
    <xf numFmtId="0" fontId="53" fillId="26" borderId="1" xfId="0" applyFont="1" applyFill="1" applyBorder="1" applyAlignment="1">
      <alignment horizontal="center" vertical="center" wrapText="1"/>
    </xf>
    <xf numFmtId="0" fontId="53" fillId="26" borderId="1" xfId="0" applyFont="1" applyFill="1" applyBorder="1" applyAlignment="1">
      <alignment wrapText="1"/>
    </xf>
    <xf numFmtId="1" fontId="1" fillId="0" borderId="1" xfId="9" applyNumberFormat="1" applyFont="1" applyFill="1" applyBorder="1" applyAlignment="1">
      <alignment horizontal="center" vertical="center"/>
    </xf>
    <xf numFmtId="0" fontId="61" fillId="0" borderId="0" xfId="0" applyFont="1"/>
    <xf numFmtId="1" fontId="42" fillId="0" borderId="0" xfId="0" applyNumberFormat="1" applyFont="1" applyAlignment="1">
      <alignment horizontal="center" vertical="center"/>
    </xf>
    <xf numFmtId="1" fontId="0" fillId="0" borderId="1" xfId="0" applyNumberFormat="1" applyBorder="1" applyAlignment="1">
      <alignment horizontal="center" vertical="center"/>
    </xf>
    <xf numFmtId="169" fontId="61" fillId="0" borderId="1" xfId="0" applyNumberFormat="1" applyFont="1" applyBorder="1" applyAlignment="1">
      <alignment horizontal="center" vertical="center"/>
    </xf>
    <xf numFmtId="0" fontId="0" fillId="20" borderId="0" xfId="0" applyFill="1"/>
    <xf numFmtId="0" fontId="0" fillId="20" borderId="0" xfId="0" applyFill="1" applyAlignment="1">
      <alignment horizontal="center" vertical="center"/>
    </xf>
    <xf numFmtId="0" fontId="0" fillId="43" borderId="0" xfId="0" applyFill="1"/>
    <xf numFmtId="0" fontId="0" fillId="43" borderId="0" xfId="0" applyFill="1" applyAlignment="1">
      <alignment horizontal="center" vertical="center"/>
    </xf>
    <xf numFmtId="0" fontId="13" fillId="0" borderId="1" xfId="0" applyFont="1" applyFill="1" applyBorder="1" applyAlignment="1">
      <alignment horizontal="justify" vertical="top" wrapText="1"/>
    </xf>
    <xf numFmtId="0" fontId="14" fillId="0" borderId="1" xfId="0" applyFont="1" applyBorder="1" applyAlignment="1">
      <alignment horizontal="justify" vertical="top" wrapText="1"/>
    </xf>
    <xf numFmtId="0" fontId="53" fillId="42" borderId="1" xfId="0" applyFont="1" applyFill="1" applyBorder="1" applyAlignment="1">
      <alignment wrapText="1"/>
    </xf>
    <xf numFmtId="1" fontId="1" fillId="42" borderId="1" xfId="9" applyNumberFormat="1" applyFont="1" applyFill="1" applyBorder="1" applyAlignment="1">
      <alignment horizontal="center" vertical="center"/>
    </xf>
    <xf numFmtId="1" fontId="42" fillId="42" borderId="1" xfId="0" applyNumberFormat="1" applyFont="1" applyFill="1" applyBorder="1" applyAlignment="1">
      <alignment horizontal="center" vertical="center"/>
    </xf>
    <xf numFmtId="0" fontId="0" fillId="42" borderId="0" xfId="0" applyFill="1" applyAlignment="1">
      <alignment horizontal="center" vertical="center"/>
    </xf>
    <xf numFmtId="15" fontId="12" fillId="10" borderId="1" xfId="0" applyNumberFormat="1" applyFont="1" applyFill="1" applyBorder="1" applyAlignment="1">
      <alignment horizontal="center" vertical="top" wrapText="1"/>
    </xf>
    <xf numFmtId="0" fontId="13" fillId="48" borderId="51" xfId="0" applyFont="1" applyFill="1" applyBorder="1" applyAlignment="1">
      <alignment horizontal="center" vertical="top" wrapText="1"/>
    </xf>
    <xf numFmtId="0" fontId="14" fillId="50" borderId="51" xfId="0" applyFont="1" applyFill="1" applyBorder="1" applyAlignment="1">
      <alignment horizontal="center" vertical="top" wrapText="1"/>
    </xf>
    <xf numFmtId="0" fontId="13" fillId="0" borderId="1" xfId="0" applyFont="1" applyBorder="1" applyAlignment="1">
      <alignment horizontal="justify" vertical="top" wrapText="1"/>
    </xf>
    <xf numFmtId="0" fontId="1" fillId="0" borderId="1" xfId="0" applyFont="1" applyFill="1" applyBorder="1" applyAlignment="1">
      <alignment horizontal="center" vertical="top" wrapText="1"/>
    </xf>
    <xf numFmtId="0" fontId="1" fillId="42" borderId="1" xfId="0" applyFont="1" applyFill="1" applyBorder="1" applyAlignment="1">
      <alignment horizontal="center" vertical="center" wrapText="1"/>
    </xf>
    <xf numFmtId="0" fontId="0" fillId="58" borderId="1" xfId="0" applyFill="1" applyBorder="1" applyAlignment="1">
      <alignment horizontal="center" vertical="center"/>
    </xf>
    <xf numFmtId="0" fontId="0" fillId="39" borderId="1" xfId="0" applyFill="1" applyBorder="1" applyAlignment="1">
      <alignment horizontal="justify" vertical="center" wrapText="1"/>
    </xf>
    <xf numFmtId="0" fontId="0" fillId="39" borderId="1" xfId="0" applyFill="1" applyBorder="1" applyAlignment="1">
      <alignment vertical="top" wrapText="1"/>
    </xf>
    <xf numFmtId="0" fontId="13" fillId="0" borderId="1" xfId="11" applyFont="1" applyFill="1" applyBorder="1" applyAlignment="1">
      <alignment horizontal="center" vertical="top" wrapText="1"/>
    </xf>
    <xf numFmtId="0" fontId="13" fillId="0" borderId="1" xfId="0" applyFont="1" applyFill="1" applyBorder="1" applyAlignment="1">
      <alignment horizontal="center" vertical="top" wrapText="1"/>
    </xf>
    <xf numFmtId="0" fontId="13" fillId="42" borderId="1" xfId="0" applyFont="1" applyFill="1" applyBorder="1" applyAlignment="1">
      <alignment horizontal="center" vertical="center" wrapText="1"/>
    </xf>
    <xf numFmtId="0" fontId="14" fillId="0" borderId="1" xfId="7" applyFont="1" applyBorder="1" applyAlignment="1">
      <alignment horizontal="justify" vertical="top" wrapText="1"/>
    </xf>
    <xf numFmtId="0" fontId="14" fillId="0" borderId="1" xfId="7" applyFont="1" applyBorder="1" applyAlignment="1">
      <alignment horizontal="left" vertical="top" wrapText="1"/>
    </xf>
    <xf numFmtId="0" fontId="13" fillId="0" borderId="1" xfId="11" applyFont="1" applyBorder="1" applyAlignment="1">
      <alignment horizontal="justify" vertical="center" wrapText="1"/>
    </xf>
    <xf numFmtId="0" fontId="14" fillId="0" borderId="1" xfId="7" applyFont="1" applyBorder="1" applyAlignment="1">
      <alignment horizontal="center" vertical="top" wrapText="1"/>
    </xf>
    <xf numFmtId="0" fontId="53" fillId="20" borderId="1" xfId="0" applyFont="1" applyFill="1" applyBorder="1" applyAlignment="1">
      <alignment wrapText="1"/>
    </xf>
    <xf numFmtId="1" fontId="1" fillId="20" borderId="1" xfId="9" applyNumberFormat="1" applyFont="1" applyFill="1" applyBorder="1" applyAlignment="1">
      <alignment horizontal="center" vertical="center"/>
    </xf>
    <xf numFmtId="1" fontId="42" fillId="20" borderId="1" xfId="0" applyNumberFormat="1" applyFont="1" applyFill="1" applyBorder="1" applyAlignment="1">
      <alignment horizontal="center" vertical="center"/>
    </xf>
    <xf numFmtId="1" fontId="42" fillId="0" borderId="1" xfId="0" applyNumberFormat="1" applyFont="1" applyFill="1" applyBorder="1" applyAlignment="1">
      <alignment horizontal="center" vertical="center"/>
    </xf>
    <xf numFmtId="0" fontId="62" fillId="0" borderId="1" xfId="0" applyFont="1" applyBorder="1" applyAlignment="1">
      <alignment horizontal="center" vertical="center" wrapText="1"/>
    </xf>
    <xf numFmtId="9" fontId="62" fillId="0" borderId="1" xfId="9" applyFont="1" applyBorder="1" applyAlignment="1">
      <alignment horizontal="center" vertical="center" wrapText="1"/>
    </xf>
    <xf numFmtId="9" fontId="15" fillId="0" borderId="1" xfId="9" applyFont="1" applyFill="1" applyBorder="1" applyAlignment="1">
      <alignment horizontal="center" vertical="center" wrapText="1"/>
    </xf>
    <xf numFmtId="0" fontId="62" fillId="0" borderId="1" xfId="0" applyFont="1" applyFill="1" applyBorder="1" applyAlignment="1">
      <alignment horizontal="center" vertical="center" wrapText="1"/>
    </xf>
    <xf numFmtId="0" fontId="62" fillId="42" borderId="1" xfId="0" applyFont="1" applyFill="1" applyBorder="1" applyAlignment="1">
      <alignment horizontal="center" vertical="center" wrapText="1"/>
    </xf>
    <xf numFmtId="0" fontId="22" fillId="33" borderId="1" xfId="0" applyFont="1" applyFill="1" applyBorder="1" applyAlignment="1">
      <alignment horizontal="left" vertical="top" wrapText="1"/>
    </xf>
    <xf numFmtId="0" fontId="18" fillId="26" borderId="1" xfId="4" applyFill="1" applyBorder="1" applyAlignment="1">
      <alignment horizontal="center" vertical="center" wrapText="1"/>
    </xf>
    <xf numFmtId="10" fontId="39" fillId="59" borderId="1" xfId="9" applyNumberFormat="1" applyFont="1" applyFill="1" applyBorder="1" applyAlignment="1">
      <alignment horizontal="center" vertical="center" wrapText="1"/>
    </xf>
    <xf numFmtId="0" fontId="39" fillId="59" borderId="1" xfId="0" applyFont="1" applyFill="1" applyBorder="1" applyAlignment="1">
      <alignment horizontal="center" vertical="center" wrapText="1"/>
    </xf>
    <xf numFmtId="1" fontId="39" fillId="59" borderId="1" xfId="9" applyNumberFormat="1" applyFont="1" applyFill="1" applyBorder="1" applyAlignment="1">
      <alignment horizontal="center" vertical="center" wrapText="1"/>
    </xf>
    <xf numFmtId="0" fontId="34" fillId="0" borderId="0" xfId="0" applyFont="1" applyFill="1" applyAlignment="1">
      <alignment vertical="center"/>
    </xf>
    <xf numFmtId="10" fontId="37" fillId="42" borderId="1" xfId="9" applyNumberFormat="1" applyFont="1" applyFill="1" applyBorder="1" applyAlignment="1">
      <alignment horizontal="center" vertical="center"/>
    </xf>
    <xf numFmtId="1" fontId="37" fillId="42" borderId="26" xfId="0" applyNumberFormat="1" applyFont="1" applyFill="1" applyBorder="1" applyAlignment="1">
      <alignment horizontal="center" vertical="center"/>
    </xf>
    <xf numFmtId="0" fontId="13" fillId="0" borderId="1" xfId="7" applyFont="1" applyFill="1" applyBorder="1" applyAlignment="1">
      <alignment horizontal="justify" vertical="center" wrapText="1"/>
    </xf>
    <xf numFmtId="0" fontId="32" fillId="0" borderId="1" xfId="0" applyFont="1" applyFill="1" applyBorder="1" applyAlignment="1">
      <alignment vertical="center" wrapText="1"/>
    </xf>
    <xf numFmtId="10" fontId="37" fillId="14" borderId="1" xfId="9" applyNumberFormat="1" applyFont="1" applyFill="1" applyBorder="1" applyAlignment="1">
      <alignment horizontal="center" vertical="center" wrapText="1"/>
    </xf>
    <xf numFmtId="16" fontId="14" fillId="0" borderId="0" xfId="7" applyNumberFormat="1" applyFont="1"/>
    <xf numFmtId="9" fontId="28" fillId="0" borderId="0" xfId="9" applyFont="1"/>
    <xf numFmtId="0" fontId="13" fillId="0" borderId="1" xfId="0" applyFont="1" applyBorder="1" applyAlignment="1">
      <alignment horizontal="center" vertical="top" wrapText="1"/>
    </xf>
    <xf numFmtId="0" fontId="62" fillId="0" borderId="1" xfId="0" applyFont="1" applyFill="1" applyBorder="1" applyAlignment="1">
      <alignment horizontal="left" vertical="center" wrapText="1"/>
    </xf>
    <xf numFmtId="0" fontId="62" fillId="0" borderId="1" xfId="0" applyFont="1" applyFill="1" applyBorder="1" applyAlignment="1">
      <alignment horizontal="left" vertical="top" wrapText="1"/>
    </xf>
    <xf numFmtId="0" fontId="22" fillId="0" borderId="1" xfId="0" applyFont="1" applyFill="1" applyBorder="1" applyAlignment="1">
      <alignment horizontal="center" vertical="center" wrapText="1"/>
    </xf>
    <xf numFmtId="10" fontId="39" fillId="29" borderId="1" xfId="9" applyNumberFormat="1" applyFont="1" applyFill="1" applyBorder="1" applyAlignment="1">
      <alignment horizontal="center" vertical="center" wrapText="1"/>
    </xf>
    <xf numFmtId="9" fontId="39" fillId="29" borderId="1" xfId="9" applyNumberFormat="1" applyFont="1" applyFill="1" applyBorder="1" applyAlignment="1">
      <alignment horizontal="center" vertical="center" wrapText="1"/>
    </xf>
    <xf numFmtId="9" fontId="3" fillId="29" borderId="1" xfId="9" applyFont="1" applyFill="1" applyBorder="1" applyAlignment="1">
      <alignment vertical="center" wrapText="1"/>
    </xf>
    <xf numFmtId="10" fontId="39" fillId="10" borderId="4" xfId="9" applyNumberFormat="1" applyFont="1" applyFill="1" applyBorder="1" applyAlignment="1">
      <alignment horizontal="center" vertical="center" wrapText="1"/>
    </xf>
    <xf numFmtId="10" fontId="3" fillId="10" borderId="1" xfId="9" applyNumberFormat="1" applyFont="1" applyFill="1" applyBorder="1" applyAlignment="1">
      <alignment vertical="center" wrapText="1"/>
    </xf>
    <xf numFmtId="10" fontId="39" fillId="32" borderId="1" xfId="9" applyNumberFormat="1" applyFont="1" applyFill="1" applyBorder="1" applyAlignment="1">
      <alignment horizontal="center" vertical="center" wrapText="1"/>
    </xf>
    <xf numFmtId="0" fontId="14" fillId="0" borderId="1" xfId="0" applyFont="1" applyFill="1" applyBorder="1" applyAlignment="1">
      <alignment horizontal="justify" vertical="top" wrapText="1"/>
    </xf>
    <xf numFmtId="0" fontId="30" fillId="0" borderId="1" xfId="0" applyFont="1" applyFill="1" applyBorder="1" applyAlignment="1">
      <alignment horizontal="center" vertical="top" wrapText="1"/>
    </xf>
    <xf numFmtId="0" fontId="14" fillId="0" borderId="1" xfId="7" applyFont="1" applyFill="1" applyBorder="1" applyAlignment="1">
      <alignment horizontal="justify" vertical="center" wrapText="1"/>
    </xf>
    <xf numFmtId="0" fontId="22" fillId="0" borderId="1" xfId="0" applyFont="1" applyFill="1" applyBorder="1" applyAlignment="1">
      <alignment horizontal="left" vertical="top" wrapText="1"/>
    </xf>
    <xf numFmtId="0" fontId="14" fillId="0" borderId="1" xfId="7" applyFont="1" applyFill="1" applyBorder="1" applyAlignment="1">
      <alignment horizontal="justify" vertical="top" wrapText="1"/>
    </xf>
    <xf numFmtId="0" fontId="1" fillId="0" borderId="1" xfId="0" applyFont="1" applyFill="1" applyBorder="1" applyAlignment="1">
      <alignment horizontal="left" vertical="top" wrapText="1"/>
    </xf>
    <xf numFmtId="10" fontId="3" fillId="32" borderId="1" xfId="9" applyNumberFormat="1" applyFont="1" applyFill="1" applyBorder="1" applyAlignment="1">
      <alignment vertical="center" wrapText="1"/>
    </xf>
    <xf numFmtId="0" fontId="37" fillId="42" borderId="4" xfId="0" applyFont="1" applyFill="1" applyBorder="1" applyAlignment="1">
      <alignment horizontal="center" vertical="center" wrapText="1"/>
    </xf>
    <xf numFmtId="0" fontId="32" fillId="8" borderId="4" xfId="0" applyFont="1" applyFill="1" applyBorder="1" applyAlignment="1">
      <alignment horizontal="center" vertical="center" wrapText="1"/>
    </xf>
    <xf numFmtId="0" fontId="32" fillId="8" borderId="18"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43" borderId="4" xfId="0" applyFont="1" applyFill="1" applyBorder="1" applyAlignment="1">
      <alignment horizontal="center" vertical="center" wrapText="1"/>
    </xf>
    <xf numFmtId="0" fontId="32" fillId="8" borderId="4" xfId="0" applyFont="1" applyFill="1" applyBorder="1" applyAlignment="1">
      <alignment horizontal="left" vertical="center" wrapText="1"/>
    </xf>
    <xf numFmtId="167" fontId="32" fillId="8" borderId="4" xfId="0" applyNumberFormat="1" applyFont="1" applyFill="1" applyBorder="1" applyAlignment="1">
      <alignment horizontal="center" vertical="center" wrapText="1"/>
    </xf>
    <xf numFmtId="167" fontId="32" fillId="8" borderId="18" xfId="0" applyNumberFormat="1"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32" fillId="32" borderId="4" xfId="0" applyFont="1" applyFill="1" applyBorder="1" applyAlignment="1">
      <alignment horizontal="left" vertical="center" wrapText="1"/>
    </xf>
    <xf numFmtId="0" fontId="32" fillId="32" borderId="26" xfId="0" applyFont="1" applyFill="1" applyBorder="1" applyAlignment="1">
      <alignment horizontal="left" vertical="center" wrapText="1"/>
    </xf>
    <xf numFmtId="0" fontId="32" fillId="0" borderId="4" xfId="0" applyFont="1" applyBorder="1" applyAlignment="1">
      <alignment horizontal="center" vertical="center" wrapText="1"/>
    </xf>
    <xf numFmtId="0" fontId="32" fillId="14" borderId="4" xfId="0" applyFont="1" applyFill="1" applyBorder="1" applyAlignment="1">
      <alignment horizontal="center" vertical="center" wrapText="1"/>
    </xf>
    <xf numFmtId="0" fontId="37" fillId="44" borderId="4" xfId="0" applyFont="1" applyFill="1" applyBorder="1" applyAlignment="1">
      <alignment horizontal="center" vertical="center" wrapText="1"/>
    </xf>
    <xf numFmtId="0" fontId="37" fillId="0" borderId="1" xfId="0"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2" fillId="27" borderId="4"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2" fillId="32" borderId="4" xfId="0" applyFont="1" applyFill="1" applyBorder="1" applyAlignment="1">
      <alignment horizontal="center" vertical="center" wrapText="1"/>
    </xf>
    <xf numFmtId="0" fontId="32" fillId="32" borderId="26" xfId="0" applyFont="1" applyFill="1" applyBorder="1" applyAlignment="1">
      <alignment horizontal="center" vertical="center" wrapText="1"/>
    </xf>
    <xf numFmtId="167" fontId="32" fillId="32" borderId="4" xfId="0" applyNumberFormat="1" applyFont="1" applyFill="1" applyBorder="1" applyAlignment="1">
      <alignment horizontal="center" vertical="center" wrapText="1"/>
    </xf>
    <xf numFmtId="0" fontId="32" fillId="30" borderId="4" xfId="0" applyFont="1" applyFill="1" applyBorder="1" applyAlignment="1">
      <alignment horizontal="center" vertical="center" wrapText="1"/>
    </xf>
    <xf numFmtId="49" fontId="58" fillId="0" borderId="4" xfId="0" applyNumberFormat="1" applyFont="1" applyFill="1" applyBorder="1" applyAlignment="1">
      <alignment horizontal="center" vertical="center"/>
    </xf>
    <xf numFmtId="0" fontId="37" fillId="18" borderId="1" xfId="0" applyFont="1" applyFill="1" applyBorder="1" applyAlignment="1">
      <alignment horizontal="center" vertical="center" wrapText="1"/>
    </xf>
    <xf numFmtId="0" fontId="39" fillId="44" borderId="4" xfId="0" applyFont="1" applyFill="1" applyBorder="1" applyAlignment="1">
      <alignment horizontal="center" vertical="center" wrapText="1"/>
    </xf>
    <xf numFmtId="0" fontId="37" fillId="43" borderId="1" xfId="0" applyFont="1" applyFill="1" applyBorder="1" applyAlignment="1">
      <alignment horizontal="center" vertical="center" wrapText="1"/>
    </xf>
    <xf numFmtId="0" fontId="39" fillId="43"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42" borderId="1" xfId="0" applyFont="1" applyFill="1" applyBorder="1" applyAlignment="1">
      <alignment horizontal="center" vertical="center" wrapText="1"/>
    </xf>
    <xf numFmtId="0" fontId="32" fillId="27" borderId="18" xfId="0" applyFont="1" applyFill="1" applyBorder="1" applyAlignment="1">
      <alignment horizontal="center" vertical="center" wrapText="1"/>
    </xf>
    <xf numFmtId="167" fontId="32" fillId="32" borderId="26" xfId="0" applyNumberFormat="1" applyFont="1" applyFill="1" applyBorder="1" applyAlignment="1">
      <alignment horizontal="center" vertical="center" wrapText="1"/>
    </xf>
    <xf numFmtId="0" fontId="32" fillId="0" borderId="1" xfId="0" quotePrefix="1" applyFont="1" applyFill="1" applyBorder="1" applyAlignment="1">
      <alignment horizontal="left" vertical="center" wrapText="1"/>
    </xf>
    <xf numFmtId="167" fontId="32" fillId="0" borderId="4" xfId="0" applyNumberFormat="1" applyFont="1" applyBorder="1" applyAlignment="1">
      <alignment horizontal="center" vertical="center" wrapText="1"/>
    </xf>
    <xf numFmtId="0" fontId="32" fillId="10" borderId="4" xfId="0" applyFont="1" applyFill="1" applyBorder="1" applyAlignment="1">
      <alignment horizontal="center" vertical="center" wrapText="1"/>
    </xf>
    <xf numFmtId="0" fontId="58" fillId="0" borderId="1" xfId="0" applyFont="1" applyFill="1" applyBorder="1" applyAlignment="1" applyProtection="1">
      <alignment horizontal="center" vertical="center"/>
    </xf>
    <xf numFmtId="0" fontId="37" fillId="42" borderId="1" xfId="0" applyFont="1" applyFill="1" applyBorder="1" applyAlignment="1">
      <alignment horizontal="center" vertical="center" wrapText="1"/>
    </xf>
    <xf numFmtId="1" fontId="39" fillId="53" borderId="1" xfId="9" applyNumberFormat="1" applyFont="1" applyFill="1" applyBorder="1" applyAlignment="1">
      <alignment horizontal="center" vertical="center" wrapText="1"/>
    </xf>
    <xf numFmtId="0" fontId="3" fillId="47" borderId="4" xfId="0" applyFont="1" applyFill="1" applyBorder="1" applyAlignment="1">
      <alignment horizontal="left" vertical="top" wrapText="1"/>
    </xf>
    <xf numFmtId="0" fontId="37" fillId="35" borderId="2" xfId="0" applyNumberFormat="1" applyFont="1" applyFill="1" applyBorder="1" applyAlignment="1">
      <alignment horizontal="center" vertical="center"/>
    </xf>
    <xf numFmtId="0" fontId="32" fillId="8" borderId="5" xfId="0" applyFont="1" applyFill="1" applyBorder="1" applyAlignment="1">
      <alignment horizontal="left" vertical="center" wrapText="1"/>
    </xf>
    <xf numFmtId="10" fontId="32" fillId="35" borderId="1" xfId="9" applyNumberFormat="1" applyFont="1" applyFill="1" applyBorder="1" applyAlignment="1">
      <alignment horizontal="left" vertical="center" wrapText="1"/>
    </xf>
    <xf numFmtId="10" fontId="37" fillId="35" borderId="1" xfId="9" applyNumberFormat="1" applyFont="1" applyFill="1" applyBorder="1" applyAlignment="1">
      <alignment horizontal="center" vertical="center"/>
    </xf>
    <xf numFmtId="10" fontId="32" fillId="14" borderId="1" xfId="9" quotePrefix="1" applyNumberFormat="1" applyFont="1" applyFill="1" applyBorder="1" applyAlignment="1">
      <alignment horizontal="left" vertical="center" wrapText="1"/>
    </xf>
    <xf numFmtId="0" fontId="37" fillId="27" borderId="4" xfId="0" applyNumberFormat="1" applyFont="1" applyFill="1" applyBorder="1" applyAlignment="1">
      <alignment horizontal="center" vertical="center"/>
    </xf>
    <xf numFmtId="1" fontId="37" fillId="32" borderId="4" xfId="9" applyNumberFormat="1" applyFont="1" applyFill="1" applyBorder="1" applyAlignment="1">
      <alignment horizontal="center" vertical="center" wrapText="1"/>
    </xf>
    <xf numFmtId="0" fontId="1" fillId="0" borderId="2"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Fill="1" applyBorder="1" applyAlignment="1">
      <alignment horizontal="center" vertical="center"/>
    </xf>
    <xf numFmtId="0" fontId="13" fillId="0" borderId="26" xfId="0" applyFont="1" applyFill="1" applyBorder="1" applyAlignment="1">
      <alignment horizontal="center" vertical="top" wrapText="1"/>
    </xf>
    <xf numFmtId="0" fontId="0" fillId="60" borderId="1" xfId="0" applyFill="1" applyBorder="1" applyAlignment="1">
      <alignment horizontal="left" vertical="center"/>
    </xf>
    <xf numFmtId="10" fontId="0" fillId="60" borderId="1" xfId="9" applyNumberFormat="1" applyFont="1" applyFill="1" applyBorder="1" applyAlignment="1">
      <alignment horizontal="center" vertical="center"/>
    </xf>
    <xf numFmtId="0" fontId="38" fillId="0" borderId="0" xfId="0" applyFont="1"/>
    <xf numFmtId="0" fontId="37" fillId="42" borderId="59" xfId="0" applyFont="1" applyFill="1" applyBorder="1" applyAlignment="1">
      <alignment horizontal="center" vertical="center" wrapText="1"/>
    </xf>
    <xf numFmtId="0" fontId="37" fillId="28" borderId="42" xfId="0" applyFont="1" applyFill="1" applyBorder="1" applyAlignment="1">
      <alignment horizontal="center" vertical="center" wrapText="1"/>
    </xf>
    <xf numFmtId="0" fontId="57" fillId="44" borderId="41" xfId="0" applyFont="1" applyFill="1" applyBorder="1" applyAlignment="1">
      <alignment horizontal="center" vertical="center" wrapText="1"/>
    </xf>
    <xf numFmtId="0" fontId="39" fillId="55" borderId="59" xfId="0" applyFont="1" applyFill="1" applyBorder="1" applyAlignment="1">
      <alignment horizontal="center" vertical="center" wrapText="1"/>
    </xf>
    <xf numFmtId="0" fontId="37" fillId="54" borderId="59" xfId="0" applyFont="1" applyFill="1" applyBorder="1" applyAlignment="1">
      <alignment horizontal="center" vertical="center" wrapText="1"/>
    </xf>
    <xf numFmtId="0" fontId="57" fillId="44" borderId="65" xfId="0" applyFont="1" applyFill="1" applyBorder="1" applyAlignment="1">
      <alignment horizontal="center" vertical="center" wrapText="1"/>
    </xf>
    <xf numFmtId="0" fontId="3" fillId="0" borderId="38" xfId="0" applyFont="1" applyBorder="1" applyAlignment="1">
      <alignment vertical="center" wrapText="1"/>
    </xf>
    <xf numFmtId="0" fontId="1" fillId="0" borderId="50" xfId="0" applyFont="1" applyBorder="1" applyAlignment="1">
      <alignment horizontal="center" vertical="center" wrapText="1"/>
    </xf>
    <xf numFmtId="0" fontId="1" fillId="0" borderId="37" xfId="0" applyFont="1" applyBorder="1" applyAlignment="1">
      <alignment horizontal="center" vertical="center" wrapText="1"/>
    </xf>
    <xf numFmtId="0" fontId="0" fillId="0" borderId="20" xfId="0" applyBorder="1"/>
    <xf numFmtId="0" fontId="3" fillId="0" borderId="27" xfId="0" applyFont="1" applyBorder="1" applyAlignment="1">
      <alignment vertical="center" wrapText="1"/>
    </xf>
    <xf numFmtId="0" fontId="1" fillId="0" borderId="29" xfId="0" applyFont="1" applyBorder="1" applyAlignment="1">
      <alignment horizontal="center" vertical="center" wrapText="1"/>
    </xf>
    <xf numFmtId="0" fontId="2" fillId="0" borderId="66" xfId="0" applyFont="1" applyBorder="1" applyAlignment="1">
      <alignment horizontal="center" vertical="center"/>
    </xf>
    <xf numFmtId="9" fontId="37" fillId="8" borderId="1" xfId="9" applyNumberFormat="1" applyFont="1" applyFill="1" applyBorder="1" applyAlignment="1">
      <alignment horizontal="center" vertical="center" wrapText="1"/>
    </xf>
    <xf numFmtId="10" fontId="39" fillId="10" borderId="1" xfId="9" applyNumberFormat="1" applyFont="1" applyFill="1" applyBorder="1" applyAlignment="1">
      <alignment horizontal="center" vertical="center" wrapText="1"/>
    </xf>
    <xf numFmtId="9" fontId="39" fillId="10" borderId="1" xfId="9" applyNumberFormat="1" applyFont="1" applyFill="1" applyBorder="1" applyAlignment="1">
      <alignment horizontal="center" vertical="center" wrapText="1"/>
    </xf>
    <xf numFmtId="9" fontId="3" fillId="10" borderId="1" xfId="9" applyFont="1" applyFill="1" applyBorder="1" applyAlignment="1">
      <alignment vertical="center" wrapText="1"/>
    </xf>
    <xf numFmtId="10" fontId="39" fillId="27" borderId="1" xfId="9" applyNumberFormat="1" applyFont="1" applyFill="1" applyBorder="1" applyAlignment="1">
      <alignment horizontal="center" vertical="center" wrapText="1"/>
    </xf>
    <xf numFmtId="9" fontId="39" fillId="27" borderId="1" xfId="9" applyNumberFormat="1" applyFont="1" applyFill="1" applyBorder="1" applyAlignment="1">
      <alignment horizontal="center" vertical="center" wrapText="1"/>
    </xf>
    <xf numFmtId="9" fontId="3" fillId="27" borderId="1" xfId="9" applyFont="1" applyFill="1" applyBorder="1" applyAlignment="1">
      <alignment vertical="center" wrapText="1"/>
    </xf>
    <xf numFmtId="10" fontId="39" fillId="27" borderId="4" xfId="9" applyNumberFormat="1" applyFont="1" applyFill="1" applyBorder="1" applyAlignment="1">
      <alignment horizontal="center" vertical="center" wrapText="1"/>
    </xf>
    <xf numFmtId="10" fontId="3" fillId="27" borderId="1" xfId="9" applyNumberFormat="1" applyFont="1" applyFill="1" applyBorder="1" applyAlignment="1">
      <alignment vertical="center" wrapText="1"/>
    </xf>
    <xf numFmtId="10" fontId="39" fillId="14" borderId="1" xfId="9" applyNumberFormat="1" applyFont="1" applyFill="1" applyBorder="1" applyAlignment="1">
      <alignment horizontal="center" vertical="center" wrapText="1"/>
    </xf>
    <xf numFmtId="10" fontId="3" fillId="14" borderId="1" xfId="9" applyNumberFormat="1" applyFont="1" applyFill="1" applyBorder="1" applyAlignment="1">
      <alignment vertical="center" wrapText="1"/>
    </xf>
    <xf numFmtId="10" fontId="39" fillId="14" borderId="4" xfId="9" applyNumberFormat="1" applyFont="1" applyFill="1" applyBorder="1" applyAlignment="1">
      <alignment horizontal="center" vertical="center" wrapText="1"/>
    </xf>
    <xf numFmtId="10" fontId="39" fillId="8" borderId="4" xfId="9" applyNumberFormat="1" applyFont="1" applyFill="1" applyBorder="1" applyAlignment="1">
      <alignment horizontal="center" vertical="center" wrapText="1"/>
    </xf>
    <xf numFmtId="10" fontId="3" fillId="8" borderId="1" xfId="9" applyNumberFormat="1" applyFont="1" applyFill="1" applyBorder="1" applyAlignment="1">
      <alignment vertical="center" wrapText="1"/>
    </xf>
    <xf numFmtId="0" fontId="32" fillId="8" borderId="1" xfId="0" applyFont="1" applyFill="1" applyBorder="1" applyAlignment="1">
      <alignment horizontal="left" vertical="center" wrapText="1"/>
    </xf>
    <xf numFmtId="10" fontId="39" fillId="30" borderId="4" xfId="9" applyNumberFormat="1" applyFont="1" applyFill="1" applyBorder="1" applyAlignment="1">
      <alignment horizontal="center" vertical="center" wrapText="1"/>
    </xf>
    <xf numFmtId="10" fontId="3" fillId="30" borderId="1" xfId="9" applyNumberFormat="1" applyFont="1" applyFill="1" applyBorder="1" applyAlignment="1">
      <alignment vertical="center" wrapText="1"/>
    </xf>
    <xf numFmtId="10" fontId="39" fillId="30" borderId="1" xfId="9" applyNumberFormat="1" applyFont="1" applyFill="1" applyBorder="1" applyAlignment="1">
      <alignment horizontal="center" vertical="center" wrapText="1"/>
    </xf>
    <xf numFmtId="10" fontId="3" fillId="10" borderId="1" xfId="9" applyNumberFormat="1" applyFont="1" applyFill="1" applyBorder="1" applyAlignment="1">
      <alignment vertical="top" wrapText="1"/>
    </xf>
    <xf numFmtId="0" fontId="37" fillId="28" borderId="1" xfId="0" applyFont="1" applyFill="1" applyBorder="1" applyAlignment="1">
      <alignment horizontal="center" vertical="center" wrapText="1"/>
    </xf>
    <xf numFmtId="0" fontId="32" fillId="35" borderId="1" xfId="0" applyFont="1" applyFill="1" applyBorder="1" applyAlignment="1">
      <alignment horizontal="center" vertical="center" wrapText="1"/>
    </xf>
    <xf numFmtId="0" fontId="32" fillId="35" borderId="4" xfId="0" applyFont="1" applyFill="1" applyBorder="1" applyAlignment="1">
      <alignment horizontal="center" vertical="center" wrapText="1"/>
    </xf>
    <xf numFmtId="0" fontId="32" fillId="35" borderId="1" xfId="0" applyFont="1" applyFill="1" applyBorder="1" applyAlignment="1">
      <alignment horizontal="left" vertical="center" wrapText="1"/>
    </xf>
    <xf numFmtId="167" fontId="32" fillId="35" borderId="1" xfId="0" applyNumberFormat="1" applyFont="1" applyFill="1" applyBorder="1" applyAlignment="1">
      <alignment horizontal="center" vertical="center" wrapText="1"/>
    </xf>
    <xf numFmtId="0" fontId="32" fillId="35" borderId="2" xfId="0" applyFont="1" applyFill="1" applyBorder="1" applyAlignment="1">
      <alignment horizontal="left" vertical="center" wrapText="1"/>
    </xf>
    <xf numFmtId="10" fontId="39" fillId="35" borderId="1" xfId="9" applyNumberFormat="1" applyFont="1" applyFill="1" applyBorder="1" applyAlignment="1">
      <alignment horizontal="center" vertical="center" wrapText="1"/>
    </xf>
    <xf numFmtId="10" fontId="3" fillId="35" borderId="1" xfId="9" applyNumberFormat="1" applyFont="1" applyFill="1" applyBorder="1" applyAlignment="1">
      <alignment vertical="center" wrapText="1"/>
    </xf>
    <xf numFmtId="10" fontId="39" fillId="17" borderId="1" xfId="9" applyNumberFormat="1" applyFont="1" applyFill="1" applyBorder="1" applyAlignment="1">
      <alignment horizontal="center" vertical="center" wrapText="1"/>
    </xf>
    <xf numFmtId="10" fontId="3" fillId="17" borderId="1" xfId="9" applyNumberFormat="1" applyFont="1" applyFill="1" applyBorder="1" applyAlignment="1">
      <alignment vertical="center" wrapText="1"/>
    </xf>
    <xf numFmtId="0" fontId="3" fillId="35" borderId="26" xfId="11" applyFont="1" applyFill="1" applyBorder="1" applyAlignment="1">
      <alignment vertical="center" wrapText="1"/>
    </xf>
    <xf numFmtId="10" fontId="37" fillId="53" borderId="1" xfId="9" applyNumberFormat="1" applyFont="1" applyFill="1" applyBorder="1" applyAlignment="1">
      <alignment horizontal="center" vertical="center"/>
    </xf>
    <xf numFmtId="1" fontId="37" fillId="42" borderId="1" xfId="0" applyNumberFormat="1" applyFont="1" applyFill="1" applyBorder="1" applyAlignment="1">
      <alignment horizontal="center" vertical="center"/>
    </xf>
    <xf numFmtId="0" fontId="13" fillId="0" borderId="0" xfId="0" applyFont="1" applyFill="1" applyBorder="1" applyAlignment="1">
      <alignment horizontal="right" vertical="center" wrapText="1"/>
    </xf>
    <xf numFmtId="10" fontId="0" fillId="0" borderId="0" xfId="9" applyNumberFormat="1" applyFont="1"/>
    <xf numFmtId="10" fontId="2" fillId="18" borderId="1" xfId="0" applyNumberFormat="1" applyFont="1" applyFill="1" applyBorder="1" applyAlignment="1">
      <alignment horizontal="center" vertical="center"/>
    </xf>
    <xf numFmtId="9" fontId="2" fillId="42" borderId="1" xfId="0" applyNumberFormat="1" applyFont="1" applyFill="1" applyBorder="1" applyAlignment="1">
      <alignment horizontal="center" vertical="center"/>
    </xf>
    <xf numFmtId="9" fontId="2" fillId="18" borderId="1" xfId="0" applyNumberFormat="1" applyFont="1" applyFill="1" applyBorder="1" applyAlignment="1">
      <alignment horizontal="center" vertical="center"/>
    </xf>
    <xf numFmtId="9" fontId="2" fillId="52" borderId="1" xfId="0" applyNumberFormat="1" applyFont="1" applyFill="1" applyBorder="1" applyAlignment="1">
      <alignment horizontal="center" vertical="center"/>
    </xf>
    <xf numFmtId="0" fontId="5" fillId="43" borderId="1" xfId="0" applyFont="1" applyFill="1" applyBorder="1" applyAlignment="1">
      <alignment vertical="center" wrapText="1"/>
    </xf>
    <xf numFmtId="0" fontId="5" fillId="43" borderId="1" xfId="0" applyFont="1" applyFill="1" applyBorder="1" applyAlignment="1">
      <alignment horizontal="center" vertical="center"/>
    </xf>
    <xf numFmtId="9" fontId="5" fillId="43" borderId="1" xfId="0" applyNumberFormat="1" applyFont="1" applyFill="1" applyBorder="1" applyAlignment="1">
      <alignment horizontal="center" vertical="center"/>
    </xf>
    <xf numFmtId="0" fontId="42" fillId="0" borderId="0" xfId="0" applyFont="1" applyFill="1"/>
    <xf numFmtId="0" fontId="2" fillId="43" borderId="1" xfId="57" applyFont="1" applyFill="1" applyBorder="1" applyAlignment="1">
      <alignment horizontal="center" vertical="center"/>
    </xf>
    <xf numFmtId="0" fontId="2" fillId="43" borderId="18" xfId="57" applyFont="1" applyFill="1" applyBorder="1" applyAlignment="1">
      <alignment horizontal="center" vertical="center" wrapText="1"/>
    </xf>
    <xf numFmtId="0" fontId="2" fillId="43" borderId="1" xfId="57" applyFont="1" applyFill="1" applyBorder="1" applyAlignment="1">
      <alignment horizontal="center" vertical="center" wrapText="1"/>
    </xf>
    <xf numFmtId="0" fontId="15" fillId="42" borderId="1" xfId="0" applyFont="1" applyFill="1" applyBorder="1" applyAlignment="1">
      <alignment horizontal="left" vertical="center"/>
    </xf>
    <xf numFmtId="0" fontId="11" fillId="0" borderId="1" xfId="0" applyFont="1" applyFill="1" applyBorder="1" applyAlignment="1">
      <alignment horizontal="center" vertical="center" wrapText="1"/>
    </xf>
    <xf numFmtId="0" fontId="42" fillId="0" borderId="0" xfId="0" applyFont="1" applyAlignment="1">
      <alignment horizontal="center"/>
    </xf>
    <xf numFmtId="0" fontId="39" fillId="38" borderId="56" xfId="0" applyFont="1" applyFill="1" applyBorder="1" applyAlignment="1">
      <alignment horizontal="center" vertical="center" wrapText="1"/>
    </xf>
    <xf numFmtId="0" fontId="39" fillId="38" borderId="57" xfId="0" applyFont="1" applyFill="1" applyBorder="1" applyAlignment="1">
      <alignment horizontal="center" vertical="center" wrapText="1"/>
    </xf>
    <xf numFmtId="0" fontId="39" fillId="38" borderId="58" xfId="0" applyFont="1" applyFill="1" applyBorder="1" applyAlignment="1">
      <alignment horizontal="center" vertical="center" wrapText="1"/>
    </xf>
    <xf numFmtId="0" fontId="39" fillId="55" borderId="41" xfId="0" applyFont="1" applyFill="1" applyBorder="1" applyAlignment="1">
      <alignment horizontal="center" vertical="center" wrapText="1"/>
    </xf>
    <xf numFmtId="0" fontId="39" fillId="55" borderId="42" xfId="0" applyFont="1" applyFill="1" applyBorder="1" applyAlignment="1">
      <alignment horizontal="center" vertical="center" wrapText="1"/>
    </xf>
    <xf numFmtId="0" fontId="39" fillId="55" borderId="43" xfId="0" applyFont="1" applyFill="1" applyBorder="1" applyAlignment="1">
      <alignment horizontal="center" vertical="center" wrapText="1"/>
    </xf>
    <xf numFmtId="0" fontId="11" fillId="0" borderId="1" xfId="57" applyFont="1" applyBorder="1" applyAlignment="1">
      <alignment horizontal="center" vertical="center"/>
    </xf>
    <xf numFmtId="0" fontId="39" fillId="0" borderId="2" xfId="57" applyFont="1" applyBorder="1" applyAlignment="1">
      <alignment horizontal="center"/>
    </xf>
    <xf numFmtId="0" fontId="39" fillId="0" borderId="19" xfId="57" applyFont="1" applyBorder="1" applyAlignment="1">
      <alignment horizontal="center"/>
    </xf>
    <xf numFmtId="0" fontId="39" fillId="0" borderId="3" xfId="57" applyFont="1" applyBorder="1" applyAlignment="1">
      <alignment horizontal="center"/>
    </xf>
    <xf numFmtId="0" fontId="39" fillId="0" borderId="2" xfId="57" applyFont="1" applyBorder="1" applyAlignment="1">
      <alignment horizontal="left"/>
    </xf>
    <xf numFmtId="0" fontId="39" fillId="0" borderId="19" xfId="57" applyFont="1" applyBorder="1" applyAlignment="1">
      <alignment horizontal="left"/>
    </xf>
    <xf numFmtId="0" fontId="39" fillId="0" borderId="3" xfId="57" applyFont="1" applyBorder="1" applyAlignment="1">
      <alignment horizontal="left"/>
    </xf>
    <xf numFmtId="10" fontId="39" fillId="35" borderId="1" xfId="9" applyNumberFormat="1" applyFont="1" applyFill="1" applyBorder="1" applyAlignment="1">
      <alignment horizontal="center" vertical="center" wrapText="1"/>
    </xf>
    <xf numFmtId="10" fontId="39" fillId="35" borderId="18" xfId="9" applyNumberFormat="1" applyFont="1" applyFill="1" applyBorder="1" applyAlignment="1">
      <alignment horizontal="center" vertical="center" wrapText="1"/>
    </xf>
    <xf numFmtId="10" fontId="39" fillId="35" borderId="26" xfId="9" applyNumberFormat="1" applyFont="1" applyFill="1" applyBorder="1" applyAlignment="1">
      <alignment horizontal="center" vertical="center" wrapText="1"/>
    </xf>
    <xf numFmtId="1" fontId="37" fillId="35" borderId="4" xfId="9" applyNumberFormat="1" applyFont="1" applyFill="1" applyBorder="1" applyAlignment="1">
      <alignment horizontal="center" vertical="center" wrapText="1"/>
    </xf>
    <xf numFmtId="1" fontId="37" fillId="35" borderId="18" xfId="9" applyNumberFormat="1" applyFont="1" applyFill="1" applyBorder="1" applyAlignment="1">
      <alignment horizontal="center" vertical="center" wrapText="1"/>
    </xf>
    <xf numFmtId="1" fontId="37" fillId="35" borderId="26" xfId="9" applyNumberFormat="1" applyFont="1" applyFill="1" applyBorder="1" applyAlignment="1">
      <alignment horizontal="center" vertical="center" wrapText="1"/>
    </xf>
    <xf numFmtId="10" fontId="3" fillId="35" borderId="4" xfId="9" applyNumberFormat="1" applyFont="1" applyFill="1" applyBorder="1" applyAlignment="1">
      <alignment horizontal="left" vertical="center" wrapText="1"/>
    </xf>
    <xf numFmtId="10" fontId="3" fillId="35" borderId="18" xfId="9" applyNumberFormat="1" applyFont="1" applyFill="1" applyBorder="1" applyAlignment="1">
      <alignment horizontal="left" vertical="center" wrapText="1"/>
    </xf>
    <xf numFmtId="10" fontId="3" fillId="35" borderId="26" xfId="9" applyNumberFormat="1" applyFont="1" applyFill="1" applyBorder="1" applyAlignment="1">
      <alignment horizontal="left" vertical="center" wrapText="1"/>
    </xf>
    <xf numFmtId="0" fontId="37" fillId="54" borderId="1" xfId="0" applyFont="1" applyFill="1" applyBorder="1" applyAlignment="1">
      <alignment horizontal="center" vertical="center" wrapText="1"/>
    </xf>
    <xf numFmtId="0" fontId="57" fillId="54" borderId="18" xfId="0" applyFont="1" applyFill="1" applyBorder="1" applyAlignment="1">
      <alignment horizontal="center" vertical="center" wrapText="1"/>
    </xf>
    <xf numFmtId="0" fontId="57" fillId="54" borderId="26" xfId="0" applyFont="1" applyFill="1" applyBorder="1" applyAlignment="1">
      <alignment horizontal="center" vertical="center" wrapText="1"/>
    </xf>
    <xf numFmtId="0" fontId="37" fillId="59" borderId="2" xfId="0" applyFont="1" applyFill="1" applyBorder="1" applyAlignment="1">
      <alignment horizontal="center" vertical="center"/>
    </xf>
    <xf numFmtId="0" fontId="37" fillId="59" borderId="19" xfId="0" applyFont="1" applyFill="1" applyBorder="1" applyAlignment="1">
      <alignment horizontal="center" vertical="center"/>
    </xf>
    <xf numFmtId="0" fontId="37" fillId="59" borderId="3" xfId="0" applyFont="1" applyFill="1" applyBorder="1" applyAlignment="1">
      <alignment horizontal="center" vertical="center"/>
    </xf>
    <xf numFmtId="0" fontId="37" fillId="42" borderId="4" xfId="0" applyFont="1" applyFill="1" applyBorder="1" applyAlignment="1">
      <alignment horizontal="center" vertical="center" wrapText="1"/>
    </xf>
    <xf numFmtId="0" fontId="32" fillId="42" borderId="18" xfId="0" applyFont="1" applyFill="1" applyBorder="1" applyAlignment="1">
      <alignment horizontal="center" vertical="center" wrapText="1"/>
    </xf>
    <xf numFmtId="0" fontId="32" fillId="42" borderId="26" xfId="0" applyFont="1" applyFill="1" applyBorder="1" applyAlignment="1">
      <alignment horizontal="center" vertical="center" wrapText="1"/>
    </xf>
    <xf numFmtId="10" fontId="39" fillId="30" borderId="4" xfId="9" applyNumberFormat="1" applyFont="1" applyFill="1" applyBorder="1" applyAlignment="1">
      <alignment horizontal="center" vertical="center" wrapText="1"/>
    </xf>
    <xf numFmtId="10" fontId="39" fillId="30" borderId="26" xfId="9" applyNumberFormat="1" applyFont="1" applyFill="1" applyBorder="1" applyAlignment="1">
      <alignment horizontal="center" vertical="center" wrapText="1"/>
    </xf>
    <xf numFmtId="1" fontId="37" fillId="30" borderId="4" xfId="9" applyNumberFormat="1" applyFont="1" applyFill="1" applyBorder="1" applyAlignment="1">
      <alignment horizontal="center" vertical="center" wrapText="1"/>
    </xf>
    <xf numFmtId="1" fontId="37" fillId="30" borderId="26" xfId="9" applyNumberFormat="1" applyFont="1" applyFill="1" applyBorder="1" applyAlignment="1">
      <alignment horizontal="center" vertical="center" wrapText="1"/>
    </xf>
    <xf numFmtId="10" fontId="3" fillId="30" borderId="4" xfId="9" applyNumberFormat="1" applyFont="1" applyFill="1" applyBorder="1" applyAlignment="1">
      <alignment horizontal="left" vertical="center" wrapText="1"/>
    </xf>
    <xf numFmtId="10" fontId="3" fillId="30" borderId="26" xfId="9" applyNumberFormat="1" applyFont="1" applyFill="1" applyBorder="1" applyAlignment="1">
      <alignment horizontal="left" vertical="center" wrapText="1"/>
    </xf>
    <xf numFmtId="0" fontId="37" fillId="54" borderId="4" xfId="0" applyFont="1" applyFill="1" applyBorder="1" applyAlignment="1">
      <alignment horizontal="center" vertical="center" wrapText="1"/>
    </xf>
    <xf numFmtId="0" fontId="37" fillId="54" borderId="26" xfId="0" applyFont="1" applyFill="1" applyBorder="1" applyAlignment="1">
      <alignment horizontal="center" vertical="center" wrapText="1"/>
    </xf>
    <xf numFmtId="10" fontId="39" fillId="14" borderId="4" xfId="9" applyNumberFormat="1" applyFont="1" applyFill="1" applyBorder="1" applyAlignment="1">
      <alignment horizontal="center" vertical="center" wrapText="1"/>
    </xf>
    <xf numFmtId="10" fontId="39" fillId="14" borderId="26" xfId="9" applyNumberFormat="1" applyFont="1" applyFill="1" applyBorder="1" applyAlignment="1">
      <alignment horizontal="center" vertical="center" wrapText="1"/>
    </xf>
    <xf numFmtId="1" fontId="37" fillId="14" borderId="4" xfId="9" applyNumberFormat="1" applyFont="1" applyFill="1" applyBorder="1" applyAlignment="1">
      <alignment horizontal="center" vertical="center" wrapText="1"/>
    </xf>
    <xf numFmtId="1" fontId="37" fillId="14" borderId="26" xfId="9" applyNumberFormat="1" applyFont="1" applyFill="1" applyBorder="1" applyAlignment="1">
      <alignment horizontal="center" vertical="center" wrapText="1"/>
    </xf>
    <xf numFmtId="10" fontId="3" fillId="14" borderId="4" xfId="9" applyNumberFormat="1" applyFont="1" applyFill="1" applyBorder="1" applyAlignment="1">
      <alignment horizontal="left" vertical="center" wrapText="1"/>
    </xf>
    <xf numFmtId="10" fontId="3" fillId="14" borderId="26" xfId="9" applyNumberFormat="1" applyFont="1" applyFill="1" applyBorder="1" applyAlignment="1">
      <alignment horizontal="left" vertical="center" wrapText="1"/>
    </xf>
    <xf numFmtId="0" fontId="37" fillId="28" borderId="4" xfId="0" applyFont="1" applyFill="1" applyBorder="1" applyAlignment="1">
      <alignment horizontal="center" vertical="center" wrapText="1"/>
    </xf>
    <xf numFmtId="0" fontId="37" fillId="28" borderId="26" xfId="0" applyFont="1" applyFill="1" applyBorder="1" applyAlignment="1">
      <alignment horizontal="center" vertical="center" wrapText="1"/>
    </xf>
    <xf numFmtId="10" fontId="37" fillId="8" borderId="4" xfId="9" applyNumberFormat="1" applyFont="1" applyFill="1" applyBorder="1" applyAlignment="1">
      <alignment horizontal="center" vertical="center" wrapText="1"/>
    </xf>
    <xf numFmtId="10" fontId="37" fillId="8" borderId="26" xfId="9" applyNumberFormat="1" applyFont="1" applyFill="1" applyBorder="1" applyAlignment="1">
      <alignment horizontal="center" vertical="center" wrapText="1"/>
    </xf>
    <xf numFmtId="1" fontId="37" fillId="8" borderId="4" xfId="9" applyNumberFormat="1" applyFont="1" applyFill="1" applyBorder="1" applyAlignment="1">
      <alignment horizontal="center" vertical="center" wrapText="1"/>
    </xf>
    <xf numFmtId="1" fontId="37" fillId="8" borderId="26" xfId="9" applyNumberFormat="1" applyFont="1" applyFill="1" applyBorder="1" applyAlignment="1">
      <alignment horizontal="center" vertical="center" wrapText="1"/>
    </xf>
    <xf numFmtId="0" fontId="32" fillId="8" borderId="4" xfId="0" applyFont="1" applyFill="1" applyBorder="1" applyAlignment="1">
      <alignment horizontal="left" vertical="center" wrapText="1"/>
    </xf>
    <xf numFmtId="0" fontId="32" fillId="8" borderId="26" xfId="0" applyFont="1" applyFill="1" applyBorder="1" applyAlignment="1">
      <alignment horizontal="left" vertical="center" wrapText="1"/>
    </xf>
    <xf numFmtId="0" fontId="37" fillId="18" borderId="4" xfId="0" applyFont="1" applyFill="1" applyBorder="1" applyAlignment="1">
      <alignment horizontal="center" vertical="center" wrapText="1"/>
    </xf>
    <xf numFmtId="0" fontId="37" fillId="18" borderId="26" xfId="0" applyFont="1" applyFill="1" applyBorder="1" applyAlignment="1">
      <alignment horizontal="center" vertical="center" wrapText="1"/>
    </xf>
    <xf numFmtId="10" fontId="39" fillId="27" borderId="4" xfId="9" applyNumberFormat="1" applyFont="1" applyFill="1" applyBorder="1" applyAlignment="1">
      <alignment horizontal="center" vertical="center" wrapText="1"/>
    </xf>
    <xf numFmtId="10" fontId="39" fillId="27" borderId="26" xfId="9" applyNumberFormat="1" applyFont="1" applyFill="1" applyBorder="1" applyAlignment="1">
      <alignment horizontal="center" vertical="center" wrapText="1"/>
    </xf>
    <xf numFmtId="1" fontId="37" fillId="27" borderId="4" xfId="9" applyNumberFormat="1" applyFont="1" applyFill="1" applyBorder="1" applyAlignment="1">
      <alignment horizontal="center" vertical="center" wrapText="1"/>
    </xf>
    <xf numFmtId="1" fontId="37" fillId="27" borderId="26" xfId="9" applyNumberFormat="1" applyFont="1" applyFill="1" applyBorder="1" applyAlignment="1">
      <alignment horizontal="center" vertical="center" wrapText="1"/>
    </xf>
    <xf numFmtId="10" fontId="3" fillId="27" borderId="1" xfId="9" applyNumberFormat="1" applyFont="1" applyFill="1" applyBorder="1" applyAlignment="1">
      <alignment vertical="center" wrapText="1"/>
    </xf>
    <xf numFmtId="0" fontId="32" fillId="54" borderId="26" xfId="0" applyFont="1" applyFill="1" applyBorder="1" applyAlignment="1">
      <alignment horizontal="center" vertical="center" wrapText="1"/>
    </xf>
    <xf numFmtId="10" fontId="39" fillId="32" borderId="4" xfId="9" applyNumberFormat="1" applyFont="1" applyFill="1" applyBorder="1" applyAlignment="1">
      <alignment horizontal="center" vertical="center" wrapText="1"/>
    </xf>
    <xf numFmtId="10" fontId="39" fillId="32" borderId="18" xfId="9" applyNumberFormat="1" applyFont="1" applyFill="1" applyBorder="1" applyAlignment="1">
      <alignment horizontal="center" vertical="center" wrapText="1"/>
    </xf>
    <xf numFmtId="10" fontId="39" fillId="32" borderId="26" xfId="9" applyNumberFormat="1" applyFont="1" applyFill="1" applyBorder="1" applyAlignment="1">
      <alignment horizontal="center" vertical="center" wrapText="1"/>
    </xf>
    <xf numFmtId="1" fontId="37" fillId="32" borderId="4" xfId="9" applyNumberFormat="1" applyFont="1" applyFill="1" applyBorder="1" applyAlignment="1">
      <alignment horizontal="center" vertical="center" wrapText="1"/>
    </xf>
    <xf numFmtId="1" fontId="37" fillId="32" borderId="18" xfId="9" applyNumberFormat="1" applyFont="1" applyFill="1" applyBorder="1" applyAlignment="1">
      <alignment horizontal="center" vertical="center" wrapText="1"/>
    </xf>
    <xf numFmtId="1" fontId="37" fillId="32" borderId="26" xfId="9" applyNumberFormat="1" applyFont="1" applyFill="1" applyBorder="1" applyAlignment="1">
      <alignment horizontal="center" vertical="center" wrapText="1"/>
    </xf>
    <xf numFmtId="10" fontId="3" fillId="32" borderId="1" xfId="9" applyNumberFormat="1" applyFont="1" applyFill="1" applyBorder="1" applyAlignment="1">
      <alignment vertical="center" wrapText="1"/>
    </xf>
    <xf numFmtId="0" fontId="32" fillId="8" borderId="4" xfId="0" applyFont="1" applyFill="1" applyBorder="1" applyAlignment="1">
      <alignment horizontal="center" vertical="center" wrapText="1"/>
    </xf>
    <xf numFmtId="0" fontId="32" fillId="8" borderId="18" xfId="0" applyFont="1" applyFill="1" applyBorder="1" applyAlignment="1">
      <alignment horizontal="center" vertical="center" wrapText="1"/>
    </xf>
    <xf numFmtId="0" fontId="37" fillId="0" borderId="4" xfId="0" applyFont="1" applyFill="1" applyBorder="1" applyAlignment="1">
      <alignment horizontal="center" vertical="center" wrapText="1"/>
    </xf>
    <xf numFmtId="0" fontId="37" fillId="0" borderId="18" xfId="0" applyFont="1" applyFill="1" applyBorder="1" applyAlignment="1">
      <alignment horizontal="center" vertical="center" wrapText="1"/>
    </xf>
    <xf numFmtId="0" fontId="37" fillId="43" borderId="4" xfId="0" applyFont="1" applyFill="1" applyBorder="1" applyAlignment="1">
      <alignment horizontal="center" vertical="center" wrapText="1"/>
    </xf>
    <xf numFmtId="0" fontId="37" fillId="43" borderId="18" xfId="0" applyFont="1" applyFill="1" applyBorder="1" applyAlignment="1">
      <alignment horizontal="center" vertical="center" wrapText="1"/>
    </xf>
    <xf numFmtId="0" fontId="37" fillId="18" borderId="18" xfId="0" applyFont="1" applyFill="1" applyBorder="1" applyAlignment="1">
      <alignment horizontal="center" vertical="center" wrapText="1"/>
    </xf>
    <xf numFmtId="0" fontId="37" fillId="0" borderId="26" xfId="0" applyFont="1" applyFill="1" applyBorder="1" applyAlignment="1">
      <alignment horizontal="center" vertical="center" wrapText="1"/>
    </xf>
    <xf numFmtId="0" fontId="3" fillId="35" borderId="5" xfId="11" applyFont="1" applyFill="1" applyBorder="1" applyAlignment="1">
      <alignment horizontal="left" vertical="center" wrapText="1"/>
    </xf>
    <xf numFmtId="0" fontId="3" fillId="35" borderId="49" xfId="11" applyFont="1" applyFill="1" applyBorder="1" applyAlignment="1">
      <alignment horizontal="left" vertical="center" wrapText="1"/>
    </xf>
    <xf numFmtId="0" fontId="3" fillId="35" borderId="50" xfId="11" applyFont="1" applyFill="1" applyBorder="1" applyAlignment="1">
      <alignment horizontal="left" vertical="center" wrapText="1"/>
    </xf>
    <xf numFmtId="0" fontId="37" fillId="16" borderId="18" xfId="0" applyFont="1" applyFill="1" applyBorder="1" applyAlignment="1">
      <alignment horizontal="center" vertical="center" wrapText="1"/>
    </xf>
    <xf numFmtId="167" fontId="32" fillId="8" borderId="4" xfId="0" applyNumberFormat="1" applyFont="1" applyFill="1" applyBorder="1" applyAlignment="1">
      <alignment horizontal="center" vertical="center" wrapText="1"/>
    </xf>
    <xf numFmtId="167" fontId="32" fillId="8" borderId="18" xfId="0" applyNumberFormat="1" applyFont="1" applyFill="1" applyBorder="1" applyAlignment="1">
      <alignment horizontal="center" vertical="center" wrapText="1"/>
    </xf>
    <xf numFmtId="9" fontId="32" fillId="8" borderId="4" xfId="0" applyNumberFormat="1" applyFont="1" applyFill="1" applyBorder="1" applyAlignment="1">
      <alignment horizontal="center" vertical="center" wrapText="1"/>
    </xf>
    <xf numFmtId="9" fontId="32" fillId="8" borderId="18" xfId="0" applyNumberFormat="1" applyFont="1" applyFill="1" applyBorder="1" applyAlignment="1">
      <alignment horizontal="center" vertical="center" wrapText="1"/>
    </xf>
    <xf numFmtId="0" fontId="32" fillId="32" borderId="4" xfId="0" applyFont="1" applyFill="1" applyBorder="1" applyAlignment="1">
      <alignment horizontal="left" vertical="center" wrapText="1"/>
    </xf>
    <xf numFmtId="0" fontId="32" fillId="32" borderId="18" xfId="0" applyFont="1" applyFill="1" applyBorder="1" applyAlignment="1">
      <alignment horizontal="left" vertical="center" wrapText="1"/>
    </xf>
    <xf numFmtId="0" fontId="32" fillId="32" borderId="26" xfId="0" applyFont="1" applyFill="1" applyBorder="1" applyAlignment="1">
      <alignment horizontal="left" vertical="center" wrapText="1"/>
    </xf>
    <xf numFmtId="0" fontId="58" fillId="0" borderId="4" xfId="0" applyFont="1" applyFill="1" applyBorder="1" applyAlignment="1">
      <alignment horizontal="center" vertical="center" wrapText="1"/>
    </xf>
    <xf numFmtId="0" fontId="58" fillId="0" borderId="18" xfId="0" applyFont="1" applyFill="1" applyBorder="1" applyAlignment="1">
      <alignment horizontal="center" vertical="center" wrapText="1"/>
    </xf>
    <xf numFmtId="49" fontId="58" fillId="42" borderId="4" xfId="0" applyNumberFormat="1" applyFont="1" applyFill="1" applyBorder="1" applyAlignment="1">
      <alignment horizontal="center" vertical="center"/>
    </xf>
    <xf numFmtId="49" fontId="58" fillId="0" borderId="18" xfId="0" applyNumberFormat="1" applyFont="1" applyFill="1" applyBorder="1" applyAlignment="1">
      <alignment horizontal="center" vertical="center"/>
    </xf>
    <xf numFmtId="49" fontId="58" fillId="0" borderId="26" xfId="0" applyNumberFormat="1" applyFont="1" applyFill="1" applyBorder="1" applyAlignment="1">
      <alignment horizontal="center" vertical="center"/>
    </xf>
    <xf numFmtId="0" fontId="3" fillId="47" borderId="55" xfId="0" applyFont="1" applyFill="1" applyBorder="1" applyAlignment="1">
      <alignment horizontal="left" vertical="center" wrapText="1"/>
    </xf>
    <xf numFmtId="0" fontId="3" fillId="47" borderId="18" xfId="0" applyFont="1" applyFill="1" applyBorder="1" applyAlignment="1">
      <alignment horizontal="left" vertical="center" wrapText="1"/>
    </xf>
    <xf numFmtId="0" fontId="3" fillId="47" borderId="54" xfId="0" applyFont="1" applyFill="1" applyBorder="1" applyAlignment="1">
      <alignment horizontal="left" vertical="center" wrapText="1"/>
    </xf>
    <xf numFmtId="0" fontId="39" fillId="14" borderId="4" xfId="0" applyFont="1" applyFill="1" applyBorder="1" applyAlignment="1">
      <alignment horizontal="center" vertical="center" wrapText="1"/>
    </xf>
    <xf numFmtId="0" fontId="39" fillId="14" borderId="18" xfId="0" applyFont="1" applyFill="1" applyBorder="1" applyAlignment="1">
      <alignment horizontal="center" vertical="center" wrapText="1"/>
    </xf>
    <xf numFmtId="0" fontId="3" fillId="0" borderId="55" xfId="0" applyFont="1" applyFill="1" applyBorder="1" applyAlignment="1">
      <alignment horizontal="left" vertical="center" wrapText="1"/>
    </xf>
    <xf numFmtId="0" fontId="3" fillId="0" borderId="54" xfId="0" applyFont="1" applyFill="1" applyBorder="1" applyAlignment="1">
      <alignment horizontal="left" vertical="center" wrapText="1"/>
    </xf>
    <xf numFmtId="49" fontId="39" fillId="43" borderId="4" xfId="0" applyNumberFormat="1" applyFont="1" applyFill="1" applyBorder="1" applyAlignment="1">
      <alignment horizontal="center" vertical="center"/>
    </xf>
    <xf numFmtId="49" fontId="39" fillId="14" borderId="18" xfId="0" applyNumberFormat="1" applyFont="1" applyFill="1" applyBorder="1" applyAlignment="1">
      <alignment horizontal="center" vertical="center"/>
    </xf>
    <xf numFmtId="0" fontId="32" fillId="0" borderId="4" xfId="0" applyFont="1" applyBorder="1" applyAlignment="1">
      <alignment horizontal="center" vertical="center" wrapText="1"/>
    </xf>
    <xf numFmtId="0" fontId="32" fillId="0" borderId="18" xfId="0" applyFont="1" applyBorder="1" applyAlignment="1">
      <alignment horizontal="center" vertical="center" wrapText="1"/>
    </xf>
    <xf numFmtId="0" fontId="32" fillId="14" borderId="4" xfId="0" applyFont="1" applyFill="1" applyBorder="1" applyAlignment="1">
      <alignment horizontal="center" vertical="center" wrapText="1"/>
    </xf>
    <xf numFmtId="0" fontId="32" fillId="14" borderId="18" xfId="0" applyFont="1" applyFill="1" applyBorder="1" applyAlignment="1">
      <alignment horizontal="center" vertical="center" wrapText="1"/>
    </xf>
    <xf numFmtId="0" fontId="37" fillId="44" borderId="4" xfId="0" applyFont="1" applyFill="1" applyBorder="1" applyAlignment="1">
      <alignment horizontal="center" vertical="center" wrapText="1"/>
    </xf>
    <xf numFmtId="0" fontId="37" fillId="44" borderId="18" xfId="0" applyFont="1" applyFill="1" applyBorder="1" applyAlignment="1">
      <alignment horizontal="center" vertical="center" wrapText="1"/>
    </xf>
    <xf numFmtId="49" fontId="39" fillId="0" borderId="4" xfId="0" applyNumberFormat="1" applyFont="1" applyFill="1" applyBorder="1" applyAlignment="1">
      <alignment horizontal="center" vertical="center"/>
    </xf>
    <xf numFmtId="49" fontId="39" fillId="0" borderId="18" xfId="0" applyNumberFormat="1" applyFont="1" applyFill="1" applyBorder="1" applyAlignment="1">
      <alignment horizontal="center" vertical="center"/>
    </xf>
    <xf numFmtId="0" fontId="39" fillId="0" borderId="4" xfId="0" applyFont="1" applyFill="1" applyBorder="1" applyAlignment="1" applyProtection="1">
      <alignment horizontal="center" vertical="center"/>
    </xf>
    <xf numFmtId="0" fontId="39" fillId="0" borderId="18" xfId="0" applyFont="1" applyFill="1" applyBorder="1" applyAlignment="1" applyProtection="1">
      <alignment horizontal="center" vertical="center"/>
    </xf>
    <xf numFmtId="0" fontId="37" fillId="0" borderId="1" xfId="0" applyFont="1" applyFill="1" applyBorder="1" applyAlignment="1">
      <alignment horizontal="center" vertical="center" wrapText="1"/>
    </xf>
    <xf numFmtId="0" fontId="32" fillId="29" borderId="4" xfId="0" applyFont="1" applyFill="1" applyBorder="1" applyAlignment="1">
      <alignment horizontal="center" vertical="center" wrapText="1"/>
    </xf>
    <xf numFmtId="0" fontId="32" fillId="29" borderId="18" xfId="0" applyFont="1" applyFill="1" applyBorder="1" applyAlignment="1">
      <alignment horizontal="center" vertical="center" wrapText="1"/>
    </xf>
    <xf numFmtId="0" fontId="32" fillId="29" borderId="26" xfId="0" applyFont="1" applyFill="1" applyBorder="1" applyAlignment="1">
      <alignment horizontal="center" vertical="center" wrapText="1"/>
    </xf>
    <xf numFmtId="0" fontId="32" fillId="27" borderId="4" xfId="0" applyFont="1" applyFill="1" applyBorder="1" applyAlignment="1">
      <alignment horizontal="center" vertical="center" wrapText="1"/>
    </xf>
    <xf numFmtId="0" fontId="32" fillId="27" borderId="26" xfId="0" applyFont="1" applyFill="1" applyBorder="1" applyAlignment="1">
      <alignment horizontal="center" vertical="center" wrapText="1"/>
    </xf>
    <xf numFmtId="0" fontId="3" fillId="10" borderId="4" xfId="0" applyFont="1" applyFill="1" applyBorder="1" applyAlignment="1">
      <alignment horizontal="center" vertical="center" wrapText="1"/>
    </xf>
    <xf numFmtId="0" fontId="3" fillId="10" borderId="18" xfId="0" applyFont="1" applyFill="1" applyBorder="1" applyAlignment="1">
      <alignment horizontal="center" vertical="center" wrapText="1"/>
    </xf>
    <xf numFmtId="0" fontId="3" fillId="10" borderId="26" xfId="0" applyFont="1" applyFill="1" applyBorder="1" applyAlignment="1">
      <alignment horizontal="center" vertical="center" wrapText="1"/>
    </xf>
    <xf numFmtId="0" fontId="32" fillId="32" borderId="4" xfId="0" applyFont="1" applyFill="1" applyBorder="1" applyAlignment="1">
      <alignment horizontal="center" vertical="center" wrapText="1"/>
    </xf>
    <xf numFmtId="0" fontId="32" fillId="32" borderId="18" xfId="0" applyFont="1" applyFill="1" applyBorder="1" applyAlignment="1">
      <alignment horizontal="center" vertical="center" wrapText="1"/>
    </xf>
    <xf numFmtId="0" fontId="58" fillId="0" borderId="26" xfId="0" applyFont="1" applyFill="1" applyBorder="1" applyAlignment="1">
      <alignment horizontal="center" vertical="center" wrapText="1"/>
    </xf>
    <xf numFmtId="0" fontId="32" fillId="32" borderId="26" xfId="0" applyFont="1" applyFill="1" applyBorder="1" applyAlignment="1">
      <alignment horizontal="center" vertical="center" wrapText="1"/>
    </xf>
    <xf numFmtId="0" fontId="3" fillId="47" borderId="26" xfId="0" applyFont="1" applyFill="1" applyBorder="1" applyAlignment="1">
      <alignment horizontal="left" vertical="center" wrapText="1"/>
    </xf>
    <xf numFmtId="167" fontId="32" fillId="32" borderId="4" xfId="0" applyNumberFormat="1" applyFont="1" applyFill="1" applyBorder="1" applyAlignment="1">
      <alignment horizontal="center" vertical="center" wrapText="1"/>
    </xf>
    <xf numFmtId="167" fontId="32" fillId="32" borderId="18" xfId="0" applyNumberFormat="1" applyFont="1" applyFill="1" applyBorder="1" applyAlignment="1">
      <alignment horizontal="center" vertical="center" wrapText="1"/>
    </xf>
    <xf numFmtId="49" fontId="58" fillId="0" borderId="4" xfId="0" applyNumberFormat="1" applyFont="1" applyFill="1" applyBorder="1" applyAlignment="1">
      <alignment horizontal="center" vertical="center"/>
    </xf>
    <xf numFmtId="49" fontId="58" fillId="18" borderId="4" xfId="0" applyNumberFormat="1" applyFont="1" applyFill="1" applyBorder="1" applyAlignment="1">
      <alignment horizontal="center" vertical="center"/>
    </xf>
    <xf numFmtId="0" fontId="58" fillId="43" borderId="4" xfId="0" applyFont="1" applyFill="1" applyBorder="1" applyAlignment="1" applyProtection="1">
      <alignment horizontal="center" vertical="center"/>
    </xf>
    <xf numFmtId="0" fontId="58" fillId="43" borderId="18" xfId="0" applyFont="1" applyFill="1" applyBorder="1" applyAlignment="1" applyProtection="1">
      <alignment horizontal="center" vertical="center"/>
    </xf>
    <xf numFmtId="0" fontId="32" fillId="30" borderId="4" xfId="0" applyFont="1" applyFill="1" applyBorder="1" applyAlignment="1">
      <alignment horizontal="center" vertical="center" wrapText="1"/>
    </xf>
    <xf numFmtId="0" fontId="32" fillId="30" borderId="18" xfId="0" applyFont="1" applyFill="1" applyBorder="1" applyAlignment="1">
      <alignment horizontal="center" vertical="center" wrapText="1"/>
    </xf>
    <xf numFmtId="0" fontId="39" fillId="43" borderId="4" xfId="0" applyFont="1" applyFill="1" applyBorder="1" applyAlignment="1" applyProtection="1">
      <alignment horizontal="center" vertical="center"/>
    </xf>
    <xf numFmtId="0" fontId="39" fillId="14" borderId="18" xfId="0" applyFont="1" applyFill="1" applyBorder="1" applyAlignment="1" applyProtection="1">
      <alignment horizontal="center" vertical="center"/>
    </xf>
    <xf numFmtId="0" fontId="39" fillId="43" borderId="4" xfId="0" applyFont="1" applyFill="1" applyBorder="1" applyAlignment="1">
      <alignment horizontal="center" vertical="center" wrapText="1"/>
    </xf>
    <xf numFmtId="0" fontId="39" fillId="43" borderId="26" xfId="0" applyFont="1" applyFill="1" applyBorder="1" applyAlignment="1">
      <alignment horizontal="center" vertical="center" wrapText="1"/>
    </xf>
    <xf numFmtId="0" fontId="39" fillId="0" borderId="4" xfId="0" applyFont="1" applyFill="1" applyBorder="1" applyAlignment="1">
      <alignment horizontal="center" vertical="center" wrapText="1"/>
    </xf>
    <xf numFmtId="0" fontId="39" fillId="0" borderId="26" xfId="0" applyFont="1" applyFill="1" applyBorder="1" applyAlignment="1">
      <alignment horizontal="center" vertical="center" wrapText="1"/>
    </xf>
    <xf numFmtId="0" fontId="58" fillId="0" borderId="4" xfId="0" applyFont="1" applyFill="1" applyBorder="1" applyAlignment="1" applyProtection="1">
      <alignment horizontal="center" vertical="center"/>
    </xf>
    <xf numFmtId="0" fontId="58" fillId="0" borderId="18" xfId="0" applyFont="1" applyFill="1" applyBorder="1" applyAlignment="1" applyProtection="1">
      <alignment horizontal="center" vertical="center"/>
    </xf>
    <xf numFmtId="0" fontId="32" fillId="27" borderId="4" xfId="0" applyFont="1" applyFill="1" applyBorder="1" applyAlignment="1">
      <alignment horizontal="left" vertical="center" wrapText="1"/>
    </xf>
    <xf numFmtId="0" fontId="32" fillId="27" borderId="26" xfId="0" applyFont="1" applyFill="1" applyBorder="1" applyAlignment="1">
      <alignment horizontal="left" vertical="center" wrapText="1"/>
    </xf>
    <xf numFmtId="0" fontId="39" fillId="44" borderId="4" xfId="0" applyFont="1" applyFill="1" applyBorder="1" applyAlignment="1">
      <alignment horizontal="center" vertical="center" wrapText="1"/>
    </xf>
    <xf numFmtId="0" fontId="39" fillId="44" borderId="18" xfId="0" applyFont="1" applyFill="1" applyBorder="1" applyAlignment="1">
      <alignment horizontal="center" vertical="center" wrapText="1"/>
    </xf>
    <xf numFmtId="0" fontId="39" fillId="0" borderId="18" xfId="0" applyFont="1" applyFill="1" applyBorder="1" applyAlignment="1">
      <alignment horizontal="center" vertical="center" wrapText="1"/>
    </xf>
    <xf numFmtId="49" fontId="39" fillId="18" borderId="4" xfId="0" applyNumberFormat="1" applyFont="1" applyFill="1" applyBorder="1" applyAlignment="1">
      <alignment horizontal="center" vertical="center"/>
    </xf>
    <xf numFmtId="0" fontId="32" fillId="29" borderId="4" xfId="0" applyFont="1" applyFill="1" applyBorder="1" applyAlignment="1">
      <alignment horizontal="left" vertical="center" wrapText="1"/>
    </xf>
    <xf numFmtId="0" fontId="32" fillId="29" borderId="18" xfId="0" applyFont="1" applyFill="1" applyBorder="1" applyAlignment="1">
      <alignment horizontal="left" vertical="center" wrapText="1"/>
    </xf>
    <xf numFmtId="0" fontId="32" fillId="29" borderId="26" xfId="0" applyFont="1" applyFill="1" applyBorder="1" applyAlignment="1">
      <alignment horizontal="left" vertical="center" wrapText="1"/>
    </xf>
    <xf numFmtId="0" fontId="3" fillId="27" borderId="4" xfId="0" applyFont="1" applyFill="1" applyBorder="1" applyAlignment="1">
      <alignment horizontal="left" vertical="top" wrapText="1"/>
    </xf>
    <xf numFmtId="0" fontId="3" fillId="27" borderId="26" xfId="0" applyFont="1" applyFill="1" applyBorder="1" applyAlignment="1">
      <alignment horizontal="left" vertical="top" wrapText="1"/>
    </xf>
    <xf numFmtId="0" fontId="39" fillId="43" borderId="1" xfId="0" applyFont="1" applyFill="1" applyBorder="1" applyAlignment="1">
      <alignment horizontal="center" vertical="center" wrapText="1"/>
    </xf>
    <xf numFmtId="0" fontId="39" fillId="10" borderId="1" xfId="0" applyFont="1" applyFill="1" applyBorder="1" applyAlignment="1">
      <alignment horizontal="center" vertical="center" wrapText="1"/>
    </xf>
    <xf numFmtId="0" fontId="39" fillId="0" borderId="1" xfId="0" applyFont="1" applyFill="1" applyBorder="1" applyAlignment="1">
      <alignment horizontal="center" vertical="center" wrapText="1"/>
    </xf>
    <xf numFmtId="0" fontId="39" fillId="42" borderId="1" xfId="0" applyFont="1" applyFill="1" applyBorder="1" applyAlignment="1">
      <alignment horizontal="center" vertical="center" wrapText="1"/>
    </xf>
    <xf numFmtId="0" fontId="37" fillId="42" borderId="18" xfId="0" applyFont="1" applyFill="1" applyBorder="1" applyAlignment="1">
      <alignment horizontal="center" vertical="center" wrapText="1"/>
    </xf>
    <xf numFmtId="0" fontId="37" fillId="42" borderId="26" xfId="0" applyFont="1" applyFill="1" applyBorder="1" applyAlignment="1">
      <alignment horizontal="center" vertical="center" wrapText="1"/>
    </xf>
    <xf numFmtId="0" fontId="39" fillId="43" borderId="18" xfId="0" applyFont="1" applyFill="1" applyBorder="1" applyAlignment="1">
      <alignment horizontal="center" vertical="center" wrapText="1"/>
    </xf>
    <xf numFmtId="167" fontId="32" fillId="27" borderId="4" xfId="0" applyNumberFormat="1" applyFont="1" applyFill="1" applyBorder="1" applyAlignment="1">
      <alignment horizontal="center" vertical="center" wrapText="1"/>
    </xf>
    <xf numFmtId="167" fontId="32" fillId="27" borderId="26" xfId="0" applyNumberFormat="1" applyFont="1" applyFill="1" applyBorder="1" applyAlignment="1">
      <alignment horizontal="center" vertical="center" wrapText="1"/>
    </xf>
    <xf numFmtId="0" fontId="37" fillId="18" borderId="1" xfId="0" applyFont="1" applyFill="1" applyBorder="1" applyAlignment="1">
      <alignment horizontal="center" vertical="center" wrapText="1"/>
    </xf>
    <xf numFmtId="0" fontId="39" fillId="42" borderId="4" xfId="0" applyFont="1" applyFill="1" applyBorder="1" applyAlignment="1">
      <alignment horizontal="center" vertical="center" wrapText="1"/>
    </xf>
    <xf numFmtId="0" fontId="39" fillId="16" borderId="18" xfId="0" applyFont="1" applyFill="1" applyBorder="1" applyAlignment="1">
      <alignment horizontal="center" vertical="center" wrapText="1"/>
    </xf>
    <xf numFmtId="0" fontId="39" fillId="16" borderId="26" xfId="0" applyFont="1" applyFill="1" applyBorder="1" applyAlignment="1">
      <alignment horizontal="center" vertical="center" wrapText="1"/>
    </xf>
    <xf numFmtId="0" fontId="37" fillId="43" borderId="1" xfId="0" applyFont="1" applyFill="1" applyBorder="1" applyAlignment="1">
      <alignment horizontal="center" vertical="center" wrapText="1"/>
    </xf>
    <xf numFmtId="0" fontId="37" fillId="16" borderId="4" xfId="0" applyFont="1" applyFill="1" applyBorder="1" applyAlignment="1">
      <alignment horizontal="center" vertical="center" wrapText="1"/>
    </xf>
    <xf numFmtId="0" fontId="37" fillId="16" borderId="26" xfId="0" applyFont="1" applyFill="1" applyBorder="1" applyAlignment="1">
      <alignment horizontal="center" vertical="center" wrapText="1"/>
    </xf>
    <xf numFmtId="0" fontId="37" fillId="44" borderId="26" xfId="0" applyFont="1" applyFill="1" applyBorder="1" applyAlignment="1">
      <alignment horizontal="center" vertical="center" wrapText="1"/>
    </xf>
    <xf numFmtId="0" fontId="32" fillId="27" borderId="4" xfId="0" applyFont="1" applyFill="1" applyBorder="1" applyAlignment="1">
      <alignment horizontal="left" vertical="top" wrapText="1"/>
    </xf>
    <xf numFmtId="0" fontId="32" fillId="27" borderId="54" xfId="0" applyFont="1" applyFill="1" applyBorder="1" applyAlignment="1">
      <alignment horizontal="left" vertical="top" wrapText="1"/>
    </xf>
    <xf numFmtId="167" fontId="32" fillId="27" borderId="18" xfId="0" applyNumberFormat="1" applyFont="1" applyFill="1" applyBorder="1" applyAlignment="1">
      <alignment horizontal="center" vertical="center" wrapText="1"/>
    </xf>
    <xf numFmtId="0" fontId="32" fillId="27" borderId="18" xfId="0" applyFont="1" applyFill="1" applyBorder="1" applyAlignment="1">
      <alignment horizontal="center" vertical="center" wrapText="1"/>
    </xf>
    <xf numFmtId="0" fontId="37" fillId="16" borderId="1" xfId="0" applyFont="1" applyFill="1" applyBorder="1" applyAlignment="1">
      <alignment horizontal="center" vertical="center" wrapText="1"/>
    </xf>
    <xf numFmtId="167" fontId="32" fillId="32" borderId="26" xfId="0" applyNumberFormat="1" applyFont="1" applyFill="1" applyBorder="1" applyAlignment="1">
      <alignment horizontal="center" vertical="center" wrapText="1"/>
    </xf>
    <xf numFmtId="49" fontId="58" fillId="18" borderId="18" xfId="0" applyNumberFormat="1" applyFont="1" applyFill="1" applyBorder="1" applyAlignment="1">
      <alignment horizontal="center" vertical="center"/>
    </xf>
    <xf numFmtId="9" fontId="3" fillId="27" borderId="4" xfId="0" applyNumberFormat="1" applyFont="1" applyFill="1" applyBorder="1" applyAlignment="1">
      <alignment horizontal="center" vertical="center" wrapText="1"/>
    </xf>
    <xf numFmtId="9" fontId="3" fillId="27" borderId="18" xfId="0" applyNumberFormat="1" applyFont="1" applyFill="1" applyBorder="1" applyAlignment="1">
      <alignment horizontal="center" vertical="center" wrapText="1"/>
    </xf>
    <xf numFmtId="0" fontId="32" fillId="0" borderId="1" xfId="0" quotePrefix="1" applyFont="1" applyFill="1" applyBorder="1" applyAlignment="1">
      <alignment horizontal="left" vertical="center" wrapText="1"/>
    </xf>
    <xf numFmtId="0" fontId="37" fillId="44" borderId="1" xfId="0" applyFont="1" applyFill="1" applyBorder="1" applyAlignment="1">
      <alignment horizontal="center" vertical="center" wrapText="1"/>
    </xf>
    <xf numFmtId="0" fontId="32" fillId="0" borderId="4" xfId="0" applyFont="1" applyBorder="1" applyAlignment="1">
      <alignment horizontal="left" vertical="center" wrapText="1"/>
    </xf>
    <xf numFmtId="0" fontId="32" fillId="0" borderId="26" xfId="0" applyFont="1" applyBorder="1" applyAlignment="1">
      <alignment horizontal="left" vertical="center" wrapText="1"/>
    </xf>
    <xf numFmtId="0" fontId="32" fillId="0" borderId="4" xfId="0" applyFont="1" applyFill="1" applyBorder="1" applyAlignment="1">
      <alignment horizontal="left" vertical="center" wrapText="1"/>
    </xf>
    <xf numFmtId="0" fontId="32" fillId="0" borderId="26" xfId="0" applyFont="1" applyFill="1" applyBorder="1" applyAlignment="1">
      <alignment horizontal="left" vertical="center" wrapText="1"/>
    </xf>
    <xf numFmtId="9" fontId="32" fillId="0" borderId="4" xfId="0" applyNumberFormat="1" applyFont="1" applyFill="1" applyBorder="1" applyAlignment="1">
      <alignment horizontal="center" vertical="center" wrapText="1"/>
    </xf>
    <xf numFmtId="9" fontId="32" fillId="0" borderId="26" xfId="0" applyNumberFormat="1" applyFont="1" applyFill="1" applyBorder="1" applyAlignment="1">
      <alignment horizontal="center" vertical="center" wrapText="1"/>
    </xf>
    <xf numFmtId="0" fontId="32" fillId="0" borderId="4" xfId="0" quotePrefix="1" applyFont="1" applyFill="1" applyBorder="1" applyAlignment="1">
      <alignment horizontal="left" vertical="center" wrapText="1"/>
    </xf>
    <xf numFmtId="0" fontId="32" fillId="0" borderId="26" xfId="0" quotePrefix="1" applyFont="1" applyFill="1" applyBorder="1" applyAlignment="1">
      <alignment horizontal="left" vertical="center" wrapText="1"/>
    </xf>
    <xf numFmtId="0" fontId="32" fillId="0" borderId="4" xfId="0" applyFont="1" applyFill="1" applyBorder="1" applyAlignment="1">
      <alignment horizontal="center" vertical="center" wrapText="1"/>
    </xf>
    <xf numFmtId="0" fontId="32" fillId="0" borderId="26" xfId="0" applyFont="1" applyFill="1" applyBorder="1" applyAlignment="1">
      <alignment horizontal="center" vertical="center" wrapText="1"/>
    </xf>
    <xf numFmtId="167" fontId="32" fillId="0" borderId="4" xfId="0" applyNumberFormat="1" applyFont="1" applyBorder="1" applyAlignment="1">
      <alignment horizontal="center" vertical="center" wrapText="1"/>
    </xf>
    <xf numFmtId="167" fontId="32" fillId="0" borderId="26" xfId="0" applyNumberFormat="1" applyFont="1" applyBorder="1" applyAlignment="1">
      <alignment horizontal="center" vertical="center" wrapText="1"/>
    </xf>
    <xf numFmtId="0" fontId="32" fillId="10" borderId="4" xfId="0" applyFont="1" applyFill="1" applyBorder="1" applyAlignment="1">
      <alignment horizontal="center" vertical="center" wrapText="1"/>
    </xf>
    <xf numFmtId="0" fontId="32" fillId="10" borderId="18" xfId="0" applyFont="1" applyFill="1" applyBorder="1" applyAlignment="1">
      <alignment horizontal="center" vertical="center" wrapText="1"/>
    </xf>
    <xf numFmtId="0" fontId="32" fillId="0" borderId="26" xfId="0" applyFont="1" applyBorder="1" applyAlignment="1">
      <alignment horizontal="center" vertical="center" wrapText="1"/>
    </xf>
    <xf numFmtId="0" fontId="58" fillId="0" borderId="1" xfId="0" applyFont="1" applyFill="1" applyBorder="1" applyAlignment="1" applyProtection="1">
      <alignment horizontal="center" vertical="center"/>
    </xf>
    <xf numFmtId="0" fontId="37" fillId="42" borderId="1" xfId="0" applyFont="1" applyFill="1" applyBorder="1" applyAlignment="1">
      <alignment horizontal="center" vertical="center" wrapText="1"/>
    </xf>
    <xf numFmtId="0" fontId="58" fillId="0" borderId="26" xfId="0" applyFont="1" applyFill="1" applyBorder="1" applyAlignment="1" applyProtection="1">
      <alignment horizontal="center" vertical="center"/>
    </xf>
    <xf numFmtId="0" fontId="37" fillId="0" borderId="2" xfId="0" applyFont="1" applyBorder="1" applyAlignment="1">
      <alignment horizontal="left" vertical="center"/>
    </xf>
    <xf numFmtId="0" fontId="37" fillId="0" borderId="3" xfId="0" applyFont="1" applyBorder="1" applyAlignment="1">
      <alignment horizontal="left" vertical="center"/>
    </xf>
    <xf numFmtId="0" fontId="35" fillId="0" borderId="1" xfId="0" applyFont="1" applyBorder="1" applyAlignment="1">
      <alignment horizontal="center"/>
    </xf>
    <xf numFmtId="0" fontId="35" fillId="0" borderId="4" xfId="0" applyFont="1" applyBorder="1" applyAlignment="1">
      <alignment horizontal="center"/>
    </xf>
    <xf numFmtId="0" fontId="36" fillId="0" borderId="1" xfId="0" applyFont="1" applyBorder="1" applyAlignment="1">
      <alignment horizontal="center" vertical="center"/>
    </xf>
    <xf numFmtId="0" fontId="36" fillId="0" borderId="4" xfId="0" applyFont="1" applyBorder="1" applyAlignment="1">
      <alignment horizontal="center" vertical="center"/>
    </xf>
    <xf numFmtId="0" fontId="37" fillId="0" borderId="8" xfId="0" applyFont="1" applyBorder="1" applyAlignment="1">
      <alignment horizontal="left" vertical="center"/>
    </xf>
    <xf numFmtId="0" fontId="37" fillId="0" borderId="10" xfId="0" applyFont="1" applyBorder="1" applyAlignment="1">
      <alignment horizontal="left" vertical="center"/>
    </xf>
    <xf numFmtId="1" fontId="39" fillId="53" borderId="1" xfId="9" applyNumberFormat="1" applyFont="1" applyFill="1" applyBorder="1" applyAlignment="1">
      <alignment horizontal="center" vertical="center" wrapText="1"/>
    </xf>
    <xf numFmtId="0" fontId="32" fillId="27" borderId="4" xfId="0" applyFont="1" applyFill="1" applyBorder="1" applyAlignment="1">
      <alignment horizontal="justify" vertical="center" wrapText="1"/>
    </xf>
    <xf numFmtId="0" fontId="32" fillId="27" borderId="18" xfId="0" applyFont="1" applyFill="1" applyBorder="1" applyAlignment="1">
      <alignment horizontal="justify" vertical="center" wrapText="1"/>
    </xf>
    <xf numFmtId="0" fontId="3" fillId="35" borderId="4" xfId="11" applyFont="1" applyFill="1" applyBorder="1" applyAlignment="1">
      <alignment horizontal="center" vertical="center" wrapText="1"/>
    </xf>
    <xf numFmtId="0" fontId="3" fillId="35" borderId="26" xfId="11" applyFont="1" applyFill="1" applyBorder="1" applyAlignment="1">
      <alignment horizontal="center" vertical="center" wrapText="1"/>
    </xf>
    <xf numFmtId="0" fontId="3" fillId="35" borderId="18" xfId="11" applyFont="1" applyFill="1" applyBorder="1" applyAlignment="1">
      <alignment horizontal="center" vertical="center" wrapText="1"/>
    </xf>
    <xf numFmtId="167" fontId="3" fillId="35" borderId="4" xfId="11" applyNumberFormat="1" applyFont="1" applyFill="1" applyBorder="1" applyAlignment="1">
      <alignment horizontal="center" vertical="center" wrapText="1"/>
    </xf>
    <xf numFmtId="167" fontId="3" fillId="35" borderId="26" xfId="11" applyNumberFormat="1" applyFont="1" applyFill="1" applyBorder="1" applyAlignment="1">
      <alignment horizontal="center" vertical="center" wrapText="1"/>
    </xf>
    <xf numFmtId="0" fontId="32" fillId="30" borderId="4" xfId="0" applyFont="1" applyFill="1" applyBorder="1" applyAlignment="1">
      <alignment horizontal="left" vertical="center" wrapText="1"/>
    </xf>
    <xf numFmtId="0" fontId="32" fillId="30" borderId="26" xfId="0" applyFont="1" applyFill="1" applyBorder="1" applyAlignment="1">
      <alignment horizontal="left" vertical="center" wrapText="1"/>
    </xf>
    <xf numFmtId="0" fontId="3" fillId="35" borderId="4" xfId="11" applyFont="1" applyFill="1" applyBorder="1" applyAlignment="1">
      <alignment horizontal="left" vertical="center" wrapText="1"/>
    </xf>
    <xf numFmtId="0" fontId="3" fillId="35" borderId="18" xfId="11" applyFont="1" applyFill="1" applyBorder="1" applyAlignment="1">
      <alignment horizontal="left" vertical="center" wrapText="1"/>
    </xf>
    <xf numFmtId="0" fontId="3" fillId="35" borderId="26" xfId="11" applyFont="1" applyFill="1" applyBorder="1" applyAlignment="1">
      <alignment horizontal="left" vertical="center" wrapText="1"/>
    </xf>
    <xf numFmtId="167" fontId="3" fillId="35" borderId="4" xfId="0" applyNumberFormat="1" applyFont="1" applyFill="1" applyBorder="1" applyAlignment="1">
      <alignment horizontal="center" vertical="center" wrapText="1"/>
    </xf>
    <xf numFmtId="167" fontId="3" fillId="35" borderId="18" xfId="0" applyNumberFormat="1" applyFont="1" applyFill="1" applyBorder="1" applyAlignment="1">
      <alignment horizontal="center" vertical="center" wrapText="1"/>
    </xf>
    <xf numFmtId="167" fontId="3" fillId="35" borderId="26" xfId="0" applyNumberFormat="1" applyFont="1" applyFill="1" applyBorder="1" applyAlignment="1">
      <alignment horizontal="center" vertical="center" wrapText="1"/>
    </xf>
    <xf numFmtId="0" fontId="39" fillId="42" borderId="1" xfId="11" applyFont="1" applyFill="1" applyBorder="1" applyAlignment="1">
      <alignment horizontal="center" vertical="center" wrapText="1"/>
    </xf>
    <xf numFmtId="0" fontId="39" fillId="36" borderId="1" xfId="11" applyFont="1" applyFill="1" applyBorder="1" applyAlignment="1">
      <alignment horizontal="center" vertical="center" wrapText="1"/>
    </xf>
    <xf numFmtId="0" fontId="39" fillId="0" borderId="1" xfId="11" applyFont="1" applyFill="1" applyBorder="1" applyAlignment="1">
      <alignment horizontal="center" vertical="center" wrapText="1"/>
    </xf>
    <xf numFmtId="167" fontId="32" fillId="30" borderId="4" xfId="0" applyNumberFormat="1" applyFont="1" applyFill="1" applyBorder="1" applyAlignment="1">
      <alignment horizontal="center" vertical="center" wrapText="1"/>
    </xf>
    <xf numFmtId="167" fontId="32" fillId="30" borderId="26" xfId="0" applyNumberFormat="1" applyFont="1" applyFill="1" applyBorder="1" applyAlignment="1">
      <alignment horizontal="center" vertical="center" wrapText="1"/>
    </xf>
    <xf numFmtId="0" fontId="32" fillId="0" borderId="4" xfId="0" quotePrefix="1" applyFont="1" applyBorder="1" applyAlignment="1">
      <alignment horizontal="center" vertical="center" wrapText="1"/>
    </xf>
    <xf numFmtId="0" fontId="32" fillId="0" borderId="26" xfId="0" quotePrefix="1" applyFont="1" applyBorder="1" applyAlignment="1">
      <alignment horizontal="center" vertical="center" wrapText="1"/>
    </xf>
    <xf numFmtId="0" fontId="60" fillId="0" borderId="4" xfId="0" applyFont="1" applyFill="1" applyBorder="1" applyAlignment="1" applyProtection="1">
      <alignment horizontal="center" vertical="center"/>
    </xf>
    <xf numFmtId="0" fontId="60" fillId="0" borderId="18" xfId="0" applyFont="1" applyFill="1" applyBorder="1" applyAlignment="1" applyProtection="1">
      <alignment horizontal="center" vertical="center"/>
    </xf>
    <xf numFmtId="0" fontId="58" fillId="0" borderId="5" xfId="0" applyFont="1" applyFill="1" applyBorder="1" applyAlignment="1" applyProtection="1">
      <alignment horizontal="center" vertical="center"/>
    </xf>
    <xf numFmtId="0" fontId="58" fillId="0" borderId="49" xfId="0" applyFont="1" applyFill="1" applyBorder="1" applyAlignment="1" applyProtection="1">
      <alignment horizontal="center" vertical="center"/>
    </xf>
    <xf numFmtId="0" fontId="58" fillId="0" borderId="50" xfId="0" applyFont="1" applyFill="1" applyBorder="1" applyAlignment="1" applyProtection="1">
      <alignment horizontal="center" vertical="center"/>
    </xf>
    <xf numFmtId="0" fontId="58" fillId="18" borderId="4" xfId="0" applyFont="1" applyFill="1" applyBorder="1" applyAlignment="1" applyProtection="1">
      <alignment horizontal="center" vertical="center"/>
    </xf>
    <xf numFmtId="0" fontId="37" fillId="0" borderId="1" xfId="11" applyFont="1" applyFill="1" applyBorder="1" applyAlignment="1">
      <alignment horizontal="center" vertical="center" wrapText="1"/>
    </xf>
    <xf numFmtId="0" fontId="39" fillId="18" borderId="1" xfId="11" applyFont="1" applyFill="1" applyBorder="1" applyAlignment="1">
      <alignment horizontal="center" vertical="center" wrapText="1"/>
    </xf>
    <xf numFmtId="0" fontId="39" fillId="43" borderId="1" xfId="11" applyFont="1" applyFill="1" applyBorder="1" applyAlignment="1">
      <alignment horizontal="center" vertical="center" wrapText="1"/>
    </xf>
    <xf numFmtId="0" fontId="32" fillId="30" borderId="26" xfId="0" applyFont="1" applyFill="1" applyBorder="1" applyAlignment="1">
      <alignment horizontal="center" vertical="center" wrapText="1"/>
    </xf>
    <xf numFmtId="10" fontId="32" fillId="32" borderId="4" xfId="9" applyNumberFormat="1" applyFont="1" applyFill="1" applyBorder="1" applyAlignment="1">
      <alignment horizontal="left" vertical="center" wrapText="1"/>
    </xf>
    <xf numFmtId="10" fontId="32" fillId="32" borderId="18" xfId="9" applyNumberFormat="1" applyFont="1" applyFill="1" applyBorder="1" applyAlignment="1">
      <alignment horizontal="left" vertical="center" wrapText="1"/>
    </xf>
    <xf numFmtId="10" fontId="32" fillId="32" borderId="26" xfId="9" applyNumberFormat="1" applyFont="1" applyFill="1" applyBorder="1" applyAlignment="1">
      <alignment horizontal="left" vertical="center" wrapText="1"/>
    </xf>
    <xf numFmtId="0" fontId="3" fillId="47" borderId="4" xfId="0" applyFont="1" applyFill="1" applyBorder="1" applyAlignment="1">
      <alignment horizontal="left" vertical="top" wrapText="1"/>
    </xf>
    <xf numFmtId="0" fontId="3" fillId="47" borderId="26" xfId="0" applyFont="1" applyFill="1" applyBorder="1" applyAlignment="1">
      <alignment horizontal="left" vertical="top" wrapText="1"/>
    </xf>
    <xf numFmtId="0" fontId="37" fillId="35" borderId="2" xfId="0" applyNumberFormat="1" applyFont="1" applyFill="1" applyBorder="1" applyAlignment="1">
      <alignment horizontal="center" vertical="center"/>
    </xf>
    <xf numFmtId="0" fontId="37" fillId="32" borderId="2" xfId="0" applyNumberFormat="1" applyFont="1" applyFill="1" applyBorder="1" applyAlignment="1">
      <alignment horizontal="center" vertical="center"/>
    </xf>
    <xf numFmtId="0" fontId="37" fillId="8" borderId="5" xfId="0" applyFont="1" applyFill="1" applyBorder="1" applyAlignment="1">
      <alignment horizontal="center" vertical="center" wrapText="1"/>
    </xf>
    <xf numFmtId="0" fontId="37" fillId="8" borderId="50" xfId="0" applyFont="1" applyFill="1" applyBorder="1" applyAlignment="1">
      <alignment horizontal="center" vertical="center" wrapText="1"/>
    </xf>
    <xf numFmtId="0" fontId="32" fillId="8" borderId="5" xfId="0" applyFont="1" applyFill="1" applyBorder="1" applyAlignment="1">
      <alignment horizontal="left" vertical="center" wrapText="1"/>
    </xf>
    <xf numFmtId="0" fontId="32" fillId="8" borderId="50" xfId="0" applyFont="1" applyFill="1" applyBorder="1" applyAlignment="1">
      <alignment horizontal="left" vertical="center" wrapText="1"/>
    </xf>
    <xf numFmtId="10" fontId="32" fillId="32" borderId="1" xfId="9" applyNumberFormat="1" applyFont="1" applyFill="1" applyBorder="1" applyAlignment="1">
      <alignment horizontal="left" vertical="center" wrapText="1"/>
    </xf>
    <xf numFmtId="10" fontId="32" fillId="32" borderId="1" xfId="9" applyNumberFormat="1" applyFont="1" applyFill="1" applyBorder="1" applyAlignment="1">
      <alignment horizontal="left" vertical="center"/>
    </xf>
    <xf numFmtId="10" fontId="32" fillId="35" borderId="4" xfId="9" applyNumberFormat="1" applyFont="1" applyFill="1" applyBorder="1" applyAlignment="1">
      <alignment horizontal="left" vertical="center" wrapText="1"/>
    </xf>
    <xf numFmtId="10" fontId="32" fillId="35" borderId="18" xfId="9" applyNumberFormat="1" applyFont="1" applyFill="1" applyBorder="1" applyAlignment="1">
      <alignment horizontal="left" vertical="center" wrapText="1"/>
    </xf>
    <xf numFmtId="10" fontId="32" fillId="35" borderId="26" xfId="9" applyNumberFormat="1" applyFont="1" applyFill="1" applyBorder="1" applyAlignment="1">
      <alignment horizontal="left" vertical="center" wrapText="1"/>
    </xf>
    <xf numFmtId="10" fontId="32" fillId="35" borderId="1" xfId="9" applyNumberFormat="1" applyFont="1" applyFill="1" applyBorder="1" applyAlignment="1">
      <alignment horizontal="left" vertical="center" wrapText="1"/>
    </xf>
    <xf numFmtId="10" fontId="37" fillId="32" borderId="1" xfId="9" applyNumberFormat="1" applyFont="1" applyFill="1" applyBorder="1" applyAlignment="1">
      <alignment horizontal="center" vertical="center"/>
    </xf>
    <xf numFmtId="10" fontId="37" fillId="35" borderId="1" xfId="9" applyNumberFormat="1" applyFont="1" applyFill="1" applyBorder="1" applyAlignment="1">
      <alignment horizontal="center" vertical="center"/>
    </xf>
    <xf numFmtId="10" fontId="32" fillId="14" borderId="4" xfId="9" applyNumberFormat="1" applyFont="1" applyFill="1" applyBorder="1" applyAlignment="1">
      <alignment horizontal="left" vertical="center"/>
    </xf>
    <xf numFmtId="10" fontId="32" fillId="14" borderId="26" xfId="9" applyNumberFormat="1" applyFont="1" applyFill="1" applyBorder="1" applyAlignment="1">
      <alignment horizontal="left" vertical="center"/>
    </xf>
    <xf numFmtId="10" fontId="37" fillId="14" borderId="4" xfId="9" applyNumberFormat="1" applyFont="1" applyFill="1" applyBorder="1" applyAlignment="1">
      <alignment horizontal="center" vertical="center"/>
    </xf>
    <xf numFmtId="10" fontId="37" fillId="14" borderId="26" xfId="9" applyNumberFormat="1" applyFont="1" applyFill="1" applyBorder="1" applyAlignment="1">
      <alignment horizontal="center" vertical="center"/>
    </xf>
    <xf numFmtId="10" fontId="32" fillId="27" borderId="4" xfId="9" applyNumberFormat="1" applyFont="1" applyFill="1" applyBorder="1" applyAlignment="1">
      <alignment horizontal="left" vertical="center" wrapText="1"/>
    </xf>
    <xf numFmtId="10" fontId="32" fillId="27" borderId="26" xfId="9" applyNumberFormat="1" applyFont="1" applyFill="1" applyBorder="1" applyAlignment="1">
      <alignment horizontal="left" vertical="center" wrapText="1"/>
    </xf>
    <xf numFmtId="49" fontId="3" fillId="47" borderId="4" xfId="0" applyNumberFormat="1" applyFont="1" applyFill="1" applyBorder="1" applyAlignment="1">
      <alignment horizontal="left" vertical="top" wrapText="1"/>
    </xf>
    <xf numFmtId="49" fontId="3" fillId="47" borderId="18" xfId="0" applyNumberFormat="1" applyFont="1" applyFill="1" applyBorder="1" applyAlignment="1">
      <alignment horizontal="left" vertical="top" wrapText="1"/>
    </xf>
    <xf numFmtId="49" fontId="3" fillId="47" borderId="26" xfId="0" applyNumberFormat="1" applyFont="1" applyFill="1" applyBorder="1" applyAlignment="1">
      <alignment horizontal="left" vertical="top" wrapText="1"/>
    </xf>
    <xf numFmtId="10" fontId="32" fillId="14" borderId="1" xfId="9" quotePrefix="1" applyNumberFormat="1" applyFont="1" applyFill="1" applyBorder="1" applyAlignment="1">
      <alignment horizontal="left" vertical="center" wrapText="1"/>
    </xf>
    <xf numFmtId="10" fontId="32" fillId="30" borderId="4" xfId="9" applyNumberFormat="1" applyFont="1" applyFill="1" applyBorder="1" applyAlignment="1">
      <alignment horizontal="left" vertical="center" wrapText="1"/>
    </xf>
    <xf numFmtId="10" fontId="32" fillId="30" borderId="26" xfId="9" applyNumberFormat="1" applyFont="1" applyFill="1" applyBorder="1" applyAlignment="1">
      <alignment horizontal="left" vertical="center" wrapText="1"/>
    </xf>
    <xf numFmtId="10" fontId="37" fillId="30" borderId="4" xfId="9" applyNumberFormat="1" applyFont="1" applyFill="1" applyBorder="1" applyAlignment="1">
      <alignment horizontal="center" vertical="center"/>
    </xf>
    <xf numFmtId="10" fontId="37" fillId="30" borderId="26" xfId="9" applyNumberFormat="1" applyFont="1" applyFill="1" applyBorder="1" applyAlignment="1">
      <alignment horizontal="center" vertical="center"/>
    </xf>
    <xf numFmtId="0" fontId="37" fillId="30" borderId="4" xfId="0" applyNumberFormat="1" applyFont="1" applyFill="1" applyBorder="1" applyAlignment="1">
      <alignment horizontal="center" vertical="center"/>
    </xf>
    <xf numFmtId="0" fontId="37" fillId="30" borderId="26" xfId="0" applyNumberFormat="1" applyFont="1" applyFill="1" applyBorder="1" applyAlignment="1">
      <alignment horizontal="center" vertical="center"/>
    </xf>
    <xf numFmtId="10" fontId="3" fillId="30" borderId="1" xfId="9" applyNumberFormat="1" applyFont="1" applyFill="1" applyBorder="1" applyAlignment="1">
      <alignment vertical="center" wrapText="1"/>
    </xf>
    <xf numFmtId="10" fontId="32" fillId="29" borderId="4" xfId="9" applyNumberFormat="1" applyFont="1" applyFill="1" applyBorder="1" applyAlignment="1">
      <alignment horizontal="left" vertical="center" wrapText="1"/>
    </xf>
    <xf numFmtId="10" fontId="32" fillId="29" borderId="26" xfId="9" applyNumberFormat="1" applyFont="1" applyFill="1" applyBorder="1" applyAlignment="1">
      <alignment horizontal="left" vertical="center" wrapText="1"/>
    </xf>
    <xf numFmtId="10" fontId="37" fillId="27" borderId="4" xfId="9" applyNumberFormat="1" applyFont="1" applyFill="1" applyBorder="1" applyAlignment="1">
      <alignment horizontal="center" vertical="center"/>
    </xf>
    <xf numFmtId="10" fontId="37" fillId="27" borderId="26" xfId="9" applyNumberFormat="1" applyFont="1" applyFill="1" applyBorder="1" applyAlignment="1">
      <alignment horizontal="center" vertical="center"/>
    </xf>
    <xf numFmtId="0" fontId="37" fillId="27" borderId="4" xfId="0" applyNumberFormat="1" applyFont="1" applyFill="1" applyBorder="1" applyAlignment="1">
      <alignment horizontal="center" vertical="center"/>
    </xf>
    <xf numFmtId="0" fontId="37" fillId="27" borderId="26" xfId="0" applyNumberFormat="1" applyFont="1" applyFill="1" applyBorder="1" applyAlignment="1">
      <alignment horizontal="center" vertical="center"/>
    </xf>
    <xf numFmtId="10" fontId="3" fillId="32" borderId="4" xfId="9" applyNumberFormat="1" applyFont="1" applyFill="1" applyBorder="1" applyAlignment="1">
      <alignment vertical="center" wrapText="1"/>
    </xf>
    <xf numFmtId="10" fontId="3" fillId="32" borderId="18" xfId="9" applyNumberFormat="1" applyFont="1" applyFill="1" applyBorder="1" applyAlignment="1">
      <alignment vertical="center" wrapText="1"/>
    </xf>
    <xf numFmtId="10" fontId="3" fillId="32" borderId="26" xfId="9" applyNumberFormat="1" applyFont="1" applyFill="1" applyBorder="1" applyAlignment="1">
      <alignment vertical="center" wrapText="1"/>
    </xf>
    <xf numFmtId="0" fontId="37" fillId="43" borderId="1" xfId="0" applyFont="1" applyFill="1" applyBorder="1" applyAlignment="1">
      <alignment horizontal="center" vertical="center"/>
    </xf>
    <xf numFmtId="0" fontId="37" fillId="53" borderId="2" xfId="0" applyFont="1" applyFill="1" applyBorder="1" applyAlignment="1">
      <alignment horizontal="center" vertical="center"/>
    </xf>
    <xf numFmtId="0" fontId="37" fillId="53" borderId="19" xfId="0" applyFont="1" applyFill="1" applyBorder="1" applyAlignment="1">
      <alignment horizontal="center" vertical="center"/>
    </xf>
    <xf numFmtId="0" fontId="37" fillId="53" borderId="3" xfId="0" applyFont="1" applyFill="1" applyBorder="1" applyAlignment="1">
      <alignment horizontal="center" vertical="center"/>
    </xf>
    <xf numFmtId="9" fontId="37" fillId="8" borderId="4" xfId="9" applyNumberFormat="1" applyFont="1" applyFill="1" applyBorder="1" applyAlignment="1">
      <alignment horizontal="center" vertical="center" wrapText="1"/>
    </xf>
    <xf numFmtId="9" fontId="37" fillId="8" borderId="26" xfId="9" applyNumberFormat="1" applyFont="1" applyFill="1" applyBorder="1" applyAlignment="1">
      <alignment horizontal="center" vertical="center" wrapText="1"/>
    </xf>
    <xf numFmtId="0" fontId="32" fillId="8" borderId="4" xfId="0" applyFont="1" applyFill="1" applyBorder="1" applyAlignment="1">
      <alignment vertical="center" wrapText="1"/>
    </xf>
    <xf numFmtId="0" fontId="32" fillId="8" borderId="26" xfId="0" applyFont="1" applyFill="1" applyBorder="1" applyAlignment="1">
      <alignment vertical="center" wrapText="1"/>
    </xf>
    <xf numFmtId="0" fontId="37" fillId="14" borderId="4" xfId="0" applyNumberFormat="1" applyFont="1" applyFill="1" applyBorder="1" applyAlignment="1">
      <alignment horizontal="center" vertical="center"/>
    </xf>
    <xf numFmtId="0" fontId="37" fillId="14" borderId="26" xfId="0" applyNumberFormat="1" applyFont="1" applyFill="1" applyBorder="1" applyAlignment="1">
      <alignment horizontal="center" vertical="center"/>
    </xf>
    <xf numFmtId="10" fontId="3" fillId="14" borderId="1" xfId="9" applyNumberFormat="1" applyFont="1" applyFill="1" applyBorder="1" applyAlignment="1">
      <alignment vertical="center" wrapText="1"/>
    </xf>
    <xf numFmtId="0" fontId="57" fillId="44" borderId="4" xfId="0" applyFont="1" applyFill="1" applyBorder="1" applyAlignment="1">
      <alignment horizontal="center" vertical="center" wrapText="1"/>
    </xf>
    <xf numFmtId="0" fontId="57" fillId="44" borderId="26" xfId="0" applyFont="1" applyFill="1" applyBorder="1" applyAlignment="1">
      <alignment horizontal="center" vertical="center" wrapText="1"/>
    </xf>
    <xf numFmtId="10" fontId="39" fillId="35" borderId="4" xfId="9" applyNumberFormat="1" applyFont="1" applyFill="1" applyBorder="1" applyAlignment="1">
      <alignment horizontal="center" vertical="center" wrapText="1"/>
    </xf>
    <xf numFmtId="10" fontId="3" fillId="35" borderId="1" xfId="9" applyNumberFormat="1" applyFont="1" applyFill="1" applyBorder="1" applyAlignment="1">
      <alignment vertical="center" wrapText="1"/>
    </xf>
    <xf numFmtId="10" fontId="3" fillId="35" borderId="4" xfId="9" applyNumberFormat="1" applyFont="1" applyFill="1" applyBorder="1" applyAlignment="1">
      <alignment horizontal="center" vertical="center" wrapText="1"/>
    </xf>
    <xf numFmtId="10" fontId="3" fillId="35" borderId="26" xfId="9" applyNumberFormat="1" applyFont="1" applyFill="1" applyBorder="1" applyAlignment="1">
      <alignment horizontal="center" vertical="center" wrapText="1"/>
    </xf>
    <xf numFmtId="0" fontId="36" fillId="43" borderId="1" xfId="0" applyFont="1" applyFill="1" applyBorder="1" applyAlignment="1">
      <alignment horizontal="center" vertical="center" wrapText="1"/>
    </xf>
    <xf numFmtId="0" fontId="36" fillId="53" borderId="1" xfId="0" applyFont="1" applyFill="1" applyBorder="1" applyAlignment="1">
      <alignment horizontal="center" vertical="center" wrapText="1"/>
    </xf>
    <xf numFmtId="0" fontId="2" fillId="0" borderId="4" xfId="0" applyFont="1" applyFill="1" applyBorder="1" applyAlignment="1">
      <alignment horizontal="center" vertical="center" wrapText="1"/>
    </xf>
    <xf numFmtId="0" fontId="2" fillId="0" borderId="18" xfId="0" applyFont="1" applyFill="1" applyBorder="1" applyAlignment="1">
      <alignment horizontal="center" vertical="center" wrapText="1"/>
    </xf>
    <xf numFmtId="0" fontId="2" fillId="0" borderId="26" xfId="0" applyFont="1" applyFill="1" applyBorder="1" applyAlignment="1">
      <alignment horizontal="center" vertical="center" wrapText="1"/>
    </xf>
    <xf numFmtId="0" fontId="2" fillId="0" borderId="1" xfId="0" applyFont="1" applyBorder="1" applyAlignment="1">
      <alignment horizontal="center" vertical="center" wrapText="1"/>
    </xf>
    <xf numFmtId="0" fontId="1" fillId="0" borderId="1" xfId="0" applyFont="1" applyBorder="1" applyAlignment="1">
      <alignment horizontal="center"/>
    </xf>
    <xf numFmtId="0" fontId="45" fillId="14" borderId="1" xfId="0" applyFont="1" applyFill="1" applyBorder="1" applyAlignment="1">
      <alignment horizontal="center" vertical="center" wrapText="1"/>
    </xf>
    <xf numFmtId="0" fontId="45" fillId="14" borderId="2" xfId="0" applyFont="1" applyFill="1" applyBorder="1" applyAlignment="1">
      <alignment horizontal="center" vertical="center" wrapText="1"/>
    </xf>
    <xf numFmtId="0" fontId="45" fillId="14" borderId="19" xfId="0" applyFont="1" applyFill="1" applyBorder="1" applyAlignment="1">
      <alignment horizontal="center" vertical="center" wrapText="1"/>
    </xf>
    <xf numFmtId="0" fontId="45" fillId="14" borderId="3" xfId="0" applyFont="1" applyFill="1" applyBorder="1" applyAlignment="1">
      <alignment horizontal="center" vertical="center" wrapText="1"/>
    </xf>
    <xf numFmtId="0" fontId="15" fillId="0" borderId="2" xfId="0" applyFont="1" applyBorder="1" applyAlignment="1">
      <alignment horizontal="center" vertical="center"/>
    </xf>
    <xf numFmtId="0" fontId="15" fillId="0" borderId="19" xfId="0" applyFont="1" applyBorder="1" applyAlignment="1">
      <alignment horizontal="center" vertical="center"/>
    </xf>
    <xf numFmtId="0" fontId="15" fillId="0" borderId="3" xfId="0" applyFont="1" applyBorder="1" applyAlignment="1">
      <alignment horizontal="center" vertical="center"/>
    </xf>
    <xf numFmtId="0" fontId="2" fillId="0" borderId="1" xfId="0" applyFont="1" applyFill="1" applyBorder="1" applyAlignment="1">
      <alignment horizontal="center" vertical="center" wrapText="1"/>
    </xf>
    <xf numFmtId="0" fontId="2" fillId="38" borderId="4" xfId="0" applyFont="1" applyFill="1" applyBorder="1" applyAlignment="1">
      <alignment horizontal="center" vertical="center" wrapText="1"/>
    </xf>
    <xf numFmtId="0" fontId="2" fillId="38" borderId="26" xfId="0" applyFont="1" applyFill="1" applyBorder="1" applyAlignment="1">
      <alignment horizontal="center" vertical="center" wrapText="1"/>
    </xf>
    <xf numFmtId="0" fontId="2" fillId="38" borderId="4" xfId="0" applyFont="1" applyFill="1" applyBorder="1" applyAlignment="1">
      <alignment horizontal="center" vertical="center"/>
    </xf>
    <xf numFmtId="0" fontId="2" fillId="38" borderId="26" xfId="0" applyFont="1" applyFill="1" applyBorder="1" applyAlignment="1">
      <alignment horizontal="center" vertical="center"/>
    </xf>
    <xf numFmtId="0" fontId="36" fillId="38" borderId="4" xfId="0" applyFont="1" applyFill="1" applyBorder="1" applyAlignment="1">
      <alignment horizontal="center" vertical="center"/>
    </xf>
    <xf numFmtId="0" fontId="36" fillId="38" borderId="26" xfId="0" applyFont="1" applyFill="1" applyBorder="1" applyAlignment="1">
      <alignment horizontal="center" vertical="center"/>
    </xf>
    <xf numFmtId="0" fontId="36" fillId="43" borderId="27" xfId="0" applyFont="1" applyFill="1" applyBorder="1" applyAlignment="1">
      <alignment horizontal="center" vertical="center" wrapText="1"/>
    </xf>
    <xf numFmtId="0" fontId="36" fillId="43" borderId="19" xfId="0" applyFont="1" applyFill="1" applyBorder="1" applyAlignment="1">
      <alignment horizontal="center" vertical="center" wrapText="1"/>
    </xf>
    <xf numFmtId="0" fontId="36" fillId="43" borderId="3" xfId="0" applyFont="1" applyFill="1" applyBorder="1" applyAlignment="1">
      <alignment horizontal="center" vertical="center" wrapText="1"/>
    </xf>
    <xf numFmtId="0" fontId="11" fillId="8" borderId="4" xfId="0" applyFont="1" applyFill="1" applyBorder="1" applyAlignment="1">
      <alignment horizontal="center" vertical="center" wrapText="1"/>
    </xf>
    <xf numFmtId="0" fontId="11" fillId="8" borderId="22" xfId="0" applyFont="1" applyFill="1" applyBorder="1" applyAlignment="1">
      <alignment horizontal="center" vertical="center" wrapText="1"/>
    </xf>
    <xf numFmtId="0" fontId="2" fillId="10" borderId="4" xfId="0" applyFont="1" applyFill="1" applyBorder="1" applyAlignment="1">
      <alignment horizontal="center" vertical="center" wrapText="1"/>
    </xf>
    <xf numFmtId="0" fontId="2" fillId="10" borderId="2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7" xfId="0" applyFont="1" applyFill="1" applyBorder="1" applyAlignment="1">
      <alignment horizontal="center"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2" borderId="10" xfId="0" applyFont="1" applyFill="1" applyBorder="1" applyAlignment="1">
      <alignment horizontal="left" vertical="center" wrapText="1"/>
    </xf>
    <xf numFmtId="0" fontId="6" fillId="2" borderId="11" xfId="0" applyFont="1" applyFill="1" applyBorder="1" applyAlignment="1">
      <alignment horizontal="center" vertical="center" wrapText="1"/>
    </xf>
    <xf numFmtId="0" fontId="6" fillId="2" borderId="17" xfId="0" applyFont="1" applyFill="1" applyBorder="1" applyAlignment="1">
      <alignment horizontal="center" vertical="center" wrapText="1"/>
    </xf>
    <xf numFmtId="0" fontId="6" fillId="2" borderId="21" xfId="0" applyFont="1" applyFill="1" applyBorder="1" applyAlignment="1">
      <alignment horizontal="center" vertical="center" wrapText="1"/>
    </xf>
    <xf numFmtId="0" fontId="6" fillId="2" borderId="12" xfId="0" applyFont="1" applyFill="1" applyBorder="1" applyAlignment="1">
      <alignment horizontal="center" vertical="center" wrapText="1"/>
    </xf>
    <xf numFmtId="0" fontId="6" fillId="2" borderId="18" xfId="0" applyFont="1" applyFill="1" applyBorder="1" applyAlignment="1">
      <alignment horizontal="center" vertical="center" wrapText="1"/>
    </xf>
    <xf numFmtId="0" fontId="6" fillId="2" borderId="22" xfId="0" applyFont="1" applyFill="1" applyBorder="1" applyAlignment="1">
      <alignment horizontal="center" vertical="center" wrapText="1"/>
    </xf>
    <xf numFmtId="0" fontId="6" fillId="2" borderId="13" xfId="0" applyFont="1" applyFill="1" applyBorder="1" applyAlignment="1">
      <alignment horizontal="center" vertical="center" wrapText="1"/>
    </xf>
    <xf numFmtId="0" fontId="6" fillId="2" borderId="14" xfId="0" applyFont="1" applyFill="1" applyBorder="1" applyAlignment="1">
      <alignment horizontal="center" vertical="center" wrapText="1"/>
    </xf>
    <xf numFmtId="0" fontId="7" fillId="3" borderId="15" xfId="0" applyFont="1" applyFill="1" applyBorder="1" applyAlignment="1">
      <alignment horizontal="center" vertical="center" wrapText="1"/>
    </xf>
    <xf numFmtId="0" fontId="7" fillId="3" borderId="1" xfId="0" applyFont="1" applyFill="1" applyBorder="1" applyAlignment="1">
      <alignment horizontal="center" vertical="center" wrapText="1"/>
    </xf>
    <xf numFmtId="0" fontId="7" fillId="3" borderId="24" xfId="0" applyFont="1" applyFill="1" applyBorder="1" applyAlignment="1">
      <alignment horizontal="center" vertical="center" wrapText="1"/>
    </xf>
    <xf numFmtId="0" fontId="9" fillId="3" borderId="16" xfId="0" applyFont="1" applyFill="1" applyBorder="1" applyAlignment="1">
      <alignment horizontal="center" vertical="center" wrapText="1"/>
    </xf>
    <xf numFmtId="0" fontId="9" fillId="3" borderId="20" xfId="0" applyFont="1" applyFill="1" applyBorder="1" applyAlignment="1">
      <alignment horizontal="center" vertical="center" wrapText="1"/>
    </xf>
    <xf numFmtId="0" fontId="9" fillId="3" borderId="25"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9" xfId="0" applyFont="1" applyFill="1" applyBorder="1" applyAlignment="1">
      <alignment horizontal="center" vertical="center" wrapText="1"/>
    </xf>
    <xf numFmtId="0" fontId="10" fillId="4" borderId="3" xfId="0" applyFont="1" applyFill="1" applyBorder="1" applyAlignment="1">
      <alignment horizontal="center" vertical="center" wrapText="1"/>
    </xf>
    <xf numFmtId="0" fontId="10" fillId="5" borderId="2" xfId="0" applyFont="1" applyFill="1" applyBorder="1" applyAlignment="1">
      <alignment horizontal="center" vertical="center" wrapText="1"/>
    </xf>
    <xf numFmtId="0" fontId="10" fillId="5" borderId="19" xfId="0" applyFont="1" applyFill="1" applyBorder="1" applyAlignment="1">
      <alignment horizontal="center" vertical="center" wrapText="1"/>
    </xf>
    <xf numFmtId="0" fontId="10" fillId="5" borderId="3" xfId="0" applyFont="1" applyFill="1" applyBorder="1" applyAlignment="1">
      <alignment horizontal="center" vertical="center" wrapText="1"/>
    </xf>
    <xf numFmtId="0" fontId="10" fillId="6" borderId="1" xfId="0" applyFont="1" applyFill="1" applyBorder="1" applyAlignment="1">
      <alignment horizontal="center" vertical="center" wrapText="1"/>
    </xf>
    <xf numFmtId="0" fontId="10" fillId="7" borderId="19" xfId="0" applyFont="1" applyFill="1" applyBorder="1" applyAlignment="1">
      <alignment horizontal="center" vertical="center" wrapText="1"/>
    </xf>
    <xf numFmtId="0" fontId="11" fillId="9" borderId="4" xfId="0" applyFont="1" applyFill="1" applyBorder="1" applyAlignment="1">
      <alignment horizontal="center" vertical="center" wrapText="1"/>
    </xf>
    <xf numFmtId="0" fontId="11" fillId="9" borderId="22"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8" fillId="3" borderId="24" xfId="0" applyFont="1" applyFill="1" applyBorder="1" applyAlignment="1">
      <alignment horizontal="center" vertical="center" wrapText="1"/>
    </xf>
    <xf numFmtId="0" fontId="2" fillId="11" borderId="4" xfId="0" applyFont="1" applyFill="1" applyBorder="1" applyAlignment="1">
      <alignment horizontal="center" vertical="center" wrapText="1"/>
    </xf>
    <xf numFmtId="0" fontId="2" fillId="11" borderId="22" xfId="0" applyFont="1" applyFill="1" applyBorder="1" applyAlignment="1">
      <alignment horizontal="center" vertical="center" wrapText="1"/>
    </xf>
    <xf numFmtId="0" fontId="2" fillId="11" borderId="5" xfId="0" applyFont="1" applyFill="1" applyBorder="1" applyAlignment="1">
      <alignment horizontal="center" vertical="center" wrapText="1"/>
    </xf>
    <xf numFmtId="0" fontId="2" fillId="11" borderId="23" xfId="0" applyFont="1" applyFill="1" applyBorder="1" applyAlignment="1">
      <alignment horizontal="center" vertical="center" wrapText="1"/>
    </xf>
    <xf numFmtId="0" fontId="25" fillId="53" borderId="1" xfId="0" applyFont="1" applyFill="1" applyBorder="1" applyAlignment="1">
      <alignment horizontal="center" vertical="center" wrapText="1"/>
    </xf>
    <xf numFmtId="0" fontId="25" fillId="43" borderId="2" xfId="0" applyFont="1" applyFill="1" applyBorder="1" applyAlignment="1">
      <alignment horizontal="center" vertical="center" wrapText="1"/>
    </xf>
    <xf numFmtId="0" fontId="25" fillId="43" borderId="19" xfId="0" applyFont="1" applyFill="1" applyBorder="1" applyAlignment="1">
      <alignment horizontal="center" vertical="center" wrapText="1"/>
    </xf>
    <xf numFmtId="0" fontId="25" fillId="43" borderId="3" xfId="0" applyFont="1" applyFill="1" applyBorder="1" applyAlignment="1">
      <alignment horizontal="center" vertical="center" wrapText="1"/>
    </xf>
    <xf numFmtId="0" fontId="0" fillId="39" borderId="0" xfId="0" applyFill="1" applyAlignment="1">
      <alignment horizontal="left" vertical="center" wrapText="1"/>
    </xf>
    <xf numFmtId="0" fontId="48" fillId="39" borderId="0" xfId="0" applyFont="1" applyFill="1" applyAlignment="1">
      <alignment horizontal="left" vertical="center" wrapText="1"/>
    </xf>
    <xf numFmtId="0" fontId="47" fillId="39" borderId="0" xfId="0" applyFont="1" applyFill="1" applyBorder="1" applyAlignment="1">
      <alignment horizontal="left" vertical="center" wrapText="1"/>
    </xf>
    <xf numFmtId="0" fontId="47" fillId="0" borderId="1" xfId="0" applyFont="1" applyFill="1" applyBorder="1" applyAlignment="1">
      <alignment vertical="center" wrapText="1"/>
    </xf>
    <xf numFmtId="0" fontId="0" fillId="0" borderId="1" xfId="0" applyBorder="1" applyAlignment="1">
      <alignment horizontal="center"/>
    </xf>
    <xf numFmtId="0" fontId="45" fillId="14" borderId="5" xfId="0" applyFont="1" applyFill="1" applyBorder="1" applyAlignment="1">
      <alignment horizontal="center" vertical="center"/>
    </xf>
    <xf numFmtId="0" fontId="45" fillId="14" borderId="6" xfId="0" applyFont="1" applyFill="1" applyBorder="1" applyAlignment="1">
      <alignment horizontal="center" vertical="center"/>
    </xf>
    <xf numFmtId="0" fontId="45" fillId="14" borderId="7" xfId="0" applyFont="1" applyFill="1" applyBorder="1" applyAlignment="1">
      <alignment horizontal="center" vertical="center"/>
    </xf>
    <xf numFmtId="0" fontId="45" fillId="14" borderId="49" xfId="0" applyFont="1" applyFill="1" applyBorder="1" applyAlignment="1">
      <alignment horizontal="center" vertical="center"/>
    </xf>
    <xf numFmtId="0" fontId="45" fillId="14" borderId="0" xfId="0" applyFont="1" applyFill="1" applyBorder="1" applyAlignment="1">
      <alignment horizontal="center" vertical="center"/>
    </xf>
    <xf numFmtId="0" fontId="45" fillId="14" borderId="47" xfId="0" applyFont="1" applyFill="1" applyBorder="1" applyAlignment="1">
      <alignment horizontal="center" vertical="center"/>
    </xf>
    <xf numFmtId="0" fontId="45" fillId="14" borderId="50" xfId="0" applyFont="1" applyFill="1" applyBorder="1" applyAlignment="1">
      <alignment horizontal="center" vertical="center"/>
    </xf>
    <xf numFmtId="0" fontId="45" fillId="14" borderId="39" xfId="0" applyFont="1" applyFill="1" applyBorder="1" applyAlignment="1">
      <alignment horizontal="center" vertical="center"/>
    </xf>
    <xf numFmtId="0" fontId="45" fillId="14" borderId="48" xfId="0" applyFont="1" applyFill="1" applyBorder="1" applyAlignment="1">
      <alignment horizontal="center" vertical="center"/>
    </xf>
    <xf numFmtId="0" fontId="35" fillId="0" borderId="2" xfId="0" applyFont="1" applyFill="1" applyBorder="1" applyAlignment="1">
      <alignment horizontal="left" vertical="center"/>
    </xf>
    <xf numFmtId="0" fontId="35" fillId="0" borderId="3" xfId="0" applyFont="1" applyFill="1" applyBorder="1" applyAlignment="1">
      <alignment horizontal="left" vertical="center"/>
    </xf>
    <xf numFmtId="0" fontId="42" fillId="39" borderId="0" xfId="0" applyFont="1" applyFill="1" applyAlignment="1">
      <alignment horizontal="center" vertical="center"/>
    </xf>
    <xf numFmtId="0" fontId="25" fillId="53" borderId="2" xfId="0" applyFont="1" applyFill="1" applyBorder="1" applyAlignment="1">
      <alignment horizontal="center" vertical="center" wrapText="1"/>
    </xf>
    <xf numFmtId="0" fontId="25" fillId="53" borderId="19" xfId="0" applyFont="1" applyFill="1" applyBorder="1" applyAlignment="1">
      <alignment horizontal="center" vertical="center" wrapText="1"/>
    </xf>
    <xf numFmtId="0" fontId="25" fillId="53" borderId="3" xfId="0" applyFont="1" applyFill="1" applyBorder="1" applyAlignment="1">
      <alignment horizontal="center" vertical="center" wrapText="1"/>
    </xf>
    <xf numFmtId="0" fontId="16" fillId="5" borderId="1" xfId="1" applyFont="1" applyFill="1" applyBorder="1" applyAlignment="1">
      <alignment horizontal="center" vertical="center"/>
    </xf>
    <xf numFmtId="0" fontId="16" fillId="5" borderId="2" xfId="1" applyFont="1" applyFill="1" applyBorder="1" applyAlignment="1">
      <alignment horizontal="center" vertical="center"/>
    </xf>
    <xf numFmtId="0" fontId="16" fillId="6" borderId="1" xfId="1" applyFont="1" applyFill="1" applyBorder="1" applyAlignment="1">
      <alignment horizontal="center" vertical="center"/>
    </xf>
    <xf numFmtId="0" fontId="16" fillId="6" borderId="2" xfId="1" applyFont="1" applyFill="1" applyBorder="1" applyAlignment="1">
      <alignment horizontal="center" vertical="center"/>
    </xf>
    <xf numFmtId="0" fontId="5" fillId="2" borderId="1" xfId="0" applyFont="1" applyFill="1" applyBorder="1" applyAlignment="1">
      <alignment horizontal="center" vertical="center" wrapText="1"/>
    </xf>
    <xf numFmtId="0" fontId="15" fillId="2" borderId="27" xfId="0" applyFont="1" applyFill="1" applyBorder="1" applyAlignment="1">
      <alignment horizontal="center" vertical="center" wrapText="1"/>
    </xf>
    <xf numFmtId="0" fontId="15" fillId="2" borderId="19"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6" fillId="28" borderId="2" xfId="1" applyFont="1" applyFill="1" applyBorder="1" applyAlignment="1">
      <alignment horizontal="center" vertical="center"/>
    </xf>
    <xf numFmtId="0" fontId="16" fillId="28" borderId="19" xfId="1" applyFont="1" applyFill="1" applyBorder="1" applyAlignment="1">
      <alignment horizontal="center" vertical="center"/>
    </xf>
    <xf numFmtId="0" fontId="16" fillId="4" borderId="1" xfId="1" applyFont="1" applyFill="1" applyBorder="1" applyAlignment="1">
      <alignment horizontal="center" vertical="center"/>
    </xf>
    <xf numFmtId="0" fontId="16" fillId="4" borderId="2" xfId="1" applyFont="1" applyFill="1" applyBorder="1" applyAlignment="1">
      <alignment horizontal="center" vertical="center"/>
    </xf>
    <xf numFmtId="0" fontId="19" fillId="5" borderId="27" xfId="0" applyFont="1" applyFill="1" applyBorder="1" applyAlignment="1">
      <alignment horizontal="center" vertical="center" wrapText="1"/>
    </xf>
    <xf numFmtId="0" fontId="19" fillId="5" borderId="19" xfId="0" applyFont="1" applyFill="1" applyBorder="1" applyAlignment="1">
      <alignment horizontal="center" vertical="center" wrapText="1"/>
    </xf>
    <xf numFmtId="0" fontId="19" fillId="4" borderId="27" xfId="0" applyFont="1" applyFill="1" applyBorder="1" applyAlignment="1">
      <alignment horizontal="center" vertical="center" wrapText="1"/>
    </xf>
    <xf numFmtId="0" fontId="19" fillId="4" borderId="19" xfId="0" applyFont="1" applyFill="1" applyBorder="1" applyAlignment="1">
      <alignment horizontal="center" vertical="center" wrapText="1"/>
    </xf>
    <xf numFmtId="0" fontId="19" fillId="28" borderId="27" xfId="0" applyFont="1" applyFill="1" applyBorder="1" applyAlignment="1">
      <alignment horizontal="center" vertical="center" wrapText="1"/>
    </xf>
    <xf numFmtId="0" fontId="19" fillId="28" borderId="19" xfId="0" applyFont="1" applyFill="1" applyBorder="1" applyAlignment="1">
      <alignment horizontal="center" vertical="center" wrapText="1"/>
    </xf>
    <xf numFmtId="0" fontId="15" fillId="2" borderId="28" xfId="7" applyFont="1" applyFill="1" applyBorder="1" applyAlignment="1">
      <alignment horizontal="center" vertical="center" wrapText="1"/>
    </xf>
    <xf numFmtId="0" fontId="15" fillId="2" borderId="15" xfId="7" applyFont="1" applyFill="1" applyBorder="1" applyAlignment="1">
      <alignment horizontal="center" vertical="center" wrapText="1"/>
    </xf>
    <xf numFmtId="0" fontId="15" fillId="2" borderId="16" xfId="7" applyFont="1" applyFill="1" applyBorder="1" applyAlignment="1">
      <alignment horizontal="center" vertical="center" wrapText="1"/>
    </xf>
    <xf numFmtId="0" fontId="15" fillId="2" borderId="29" xfId="7" applyFont="1" applyFill="1" applyBorder="1" applyAlignment="1">
      <alignment horizontal="center" vertical="center" wrapText="1"/>
    </xf>
    <xf numFmtId="0" fontId="15" fillId="2" borderId="1" xfId="7" applyFont="1" applyFill="1" applyBorder="1" applyAlignment="1">
      <alignment horizontal="center" vertical="center" wrapText="1"/>
    </xf>
    <xf numFmtId="0" fontId="15" fillId="2" borderId="20" xfId="7" applyFont="1" applyFill="1" applyBorder="1" applyAlignment="1">
      <alignment horizontal="center" vertical="center" wrapText="1"/>
    </xf>
    <xf numFmtId="0" fontId="15" fillId="26" borderId="27" xfId="7" applyFont="1" applyFill="1" applyBorder="1" applyAlignment="1">
      <alignment horizontal="center" vertical="center" wrapText="1"/>
    </xf>
    <xf numFmtId="0" fontId="15" fillId="26" borderId="19" xfId="7" applyFont="1" applyFill="1" applyBorder="1" applyAlignment="1">
      <alignment horizontal="center" vertical="center" wrapText="1"/>
    </xf>
    <xf numFmtId="0" fontId="19" fillId="16" borderId="38" xfId="0" applyFont="1" applyFill="1" applyBorder="1" applyAlignment="1">
      <alignment horizontal="center" vertical="center" wrapText="1"/>
    </xf>
    <xf numFmtId="0" fontId="19" fillId="16" borderId="39" xfId="0" applyFont="1" applyFill="1" applyBorder="1" applyAlignment="1">
      <alignment horizontal="center" vertical="center" wrapText="1"/>
    </xf>
    <xf numFmtId="0" fontId="19" fillId="7" borderId="27" xfId="0" applyFont="1" applyFill="1" applyBorder="1" applyAlignment="1">
      <alignment horizontal="center" vertical="center" wrapText="1"/>
    </xf>
    <xf numFmtId="0" fontId="19" fillId="7" borderId="19" xfId="0" applyFont="1" applyFill="1" applyBorder="1" applyAlignment="1">
      <alignment horizontal="center" vertical="center" wrapText="1"/>
    </xf>
    <xf numFmtId="0" fontId="19" fillId="6" borderId="27" xfId="0" applyFont="1" applyFill="1" applyBorder="1" applyAlignment="1">
      <alignment horizontal="center" vertical="center" wrapText="1"/>
    </xf>
    <xf numFmtId="0" fontId="19" fillId="6" borderId="19" xfId="0" applyFont="1" applyFill="1" applyBorder="1" applyAlignment="1">
      <alignment horizontal="center" vertical="center" wrapText="1"/>
    </xf>
    <xf numFmtId="0" fontId="16" fillId="31" borderId="2" xfId="0" applyFont="1" applyFill="1" applyBorder="1" applyAlignment="1">
      <alignment horizontal="center" vertical="center" wrapText="1"/>
    </xf>
    <xf numFmtId="0" fontId="16" fillId="31" borderId="19" xfId="0" applyFont="1" applyFill="1" applyBorder="1" applyAlignment="1">
      <alignment horizontal="center" vertical="center" wrapText="1"/>
    </xf>
    <xf numFmtId="0" fontId="16" fillId="31" borderId="3" xfId="0" applyFont="1" applyFill="1" applyBorder="1" applyAlignment="1">
      <alignment horizontal="center" vertical="center" wrapText="1"/>
    </xf>
    <xf numFmtId="0" fontId="16" fillId="5" borderId="2" xfId="7" applyFont="1" applyFill="1" applyBorder="1" applyAlignment="1">
      <alignment horizontal="center" vertical="center" wrapText="1"/>
    </xf>
    <xf numFmtId="0" fontId="16" fillId="5" borderId="19" xfId="7" applyFont="1" applyFill="1" applyBorder="1" applyAlignment="1">
      <alignment horizontal="center" vertical="center" wrapText="1"/>
    </xf>
    <xf numFmtId="0" fontId="16" fillId="5" borderId="3" xfId="7" applyFont="1" applyFill="1" applyBorder="1" applyAlignment="1">
      <alignment horizontal="center" vertical="center" wrapText="1"/>
    </xf>
    <xf numFmtId="0" fontId="5" fillId="2" borderId="1" xfId="7" applyFont="1" applyFill="1" applyBorder="1" applyAlignment="1">
      <alignment horizontal="center" vertical="center" wrapText="1"/>
    </xf>
    <xf numFmtId="0" fontId="16" fillId="16" borderId="2" xfId="7" applyFont="1" applyFill="1" applyBorder="1" applyAlignment="1">
      <alignment horizontal="center" vertical="center" wrapText="1"/>
    </xf>
    <xf numFmtId="0" fontId="16" fillId="16" borderId="19" xfId="7" applyFont="1" applyFill="1" applyBorder="1" applyAlignment="1">
      <alignment horizontal="center" vertical="center" wrapText="1"/>
    </xf>
    <xf numFmtId="0" fontId="16" fillId="16" borderId="3" xfId="7" applyFont="1" applyFill="1" applyBorder="1" applyAlignment="1">
      <alignment horizontal="center" vertical="center" wrapText="1"/>
    </xf>
    <xf numFmtId="0" fontId="16" fillId="7" borderId="2" xfId="7" applyFont="1" applyFill="1" applyBorder="1" applyAlignment="1">
      <alignment horizontal="center" vertical="center" wrapText="1"/>
    </xf>
    <xf numFmtId="0" fontId="16" fillId="7" borderId="19" xfId="7" applyFont="1" applyFill="1" applyBorder="1" applyAlignment="1">
      <alignment horizontal="center" vertical="center" wrapText="1"/>
    </xf>
    <xf numFmtId="0" fontId="16" fillId="7" borderId="3" xfId="7" applyFont="1" applyFill="1" applyBorder="1" applyAlignment="1">
      <alignment horizontal="center" vertical="center" wrapText="1"/>
    </xf>
    <xf numFmtId="0" fontId="16" fillId="6" borderId="2" xfId="7" applyFont="1" applyFill="1" applyBorder="1" applyAlignment="1">
      <alignment horizontal="center" vertical="center" wrapText="1"/>
    </xf>
    <xf numFmtId="0" fontId="16" fillId="6" borderId="19" xfId="7" applyFont="1" applyFill="1" applyBorder="1" applyAlignment="1">
      <alignment horizontal="center" vertical="center" wrapText="1"/>
    </xf>
    <xf numFmtId="0" fontId="16" fillId="6" borderId="3" xfId="7" applyFont="1" applyFill="1" applyBorder="1" applyAlignment="1">
      <alignment horizontal="center" vertical="center" wrapText="1"/>
    </xf>
    <xf numFmtId="0" fontId="15" fillId="2" borderId="1" xfId="0" applyFont="1" applyFill="1" applyBorder="1" applyAlignment="1">
      <alignment horizontal="center" vertical="center" wrapText="1"/>
    </xf>
    <xf numFmtId="0" fontId="16" fillId="16" borderId="27" xfId="0" applyFont="1" applyFill="1" applyBorder="1" applyAlignment="1">
      <alignment horizontal="center" vertical="center" wrapText="1"/>
    </xf>
    <xf numFmtId="0" fontId="16" fillId="16" borderId="19" xfId="0" applyFont="1" applyFill="1" applyBorder="1" applyAlignment="1">
      <alignment horizontal="center" vertical="center" wrapText="1"/>
    </xf>
    <xf numFmtId="0" fontId="25" fillId="14" borderId="36" xfId="0" applyFont="1" applyFill="1" applyBorder="1" applyAlignment="1">
      <alignment horizontal="center" vertical="center" wrapText="1"/>
    </xf>
    <xf numFmtId="0" fontId="25" fillId="14" borderId="17" xfId="0" applyFont="1" applyFill="1" applyBorder="1" applyAlignment="1">
      <alignment horizontal="center" vertical="center" wrapText="1"/>
    </xf>
    <xf numFmtId="0" fontId="25" fillId="14" borderId="37" xfId="0" applyFont="1" applyFill="1" applyBorder="1" applyAlignment="1">
      <alignment horizontal="center" vertical="center" wrapText="1"/>
    </xf>
    <xf numFmtId="0" fontId="25" fillId="33" borderId="29" xfId="0" applyFont="1" applyFill="1" applyBorder="1" applyAlignment="1">
      <alignment horizontal="center" vertical="center" wrapText="1"/>
    </xf>
    <xf numFmtId="0" fontId="24" fillId="19" borderId="31" xfId="0" applyFont="1" applyFill="1" applyBorder="1" applyAlignment="1">
      <alignment horizontal="center" vertical="center" wrapText="1"/>
    </xf>
    <xf numFmtId="0" fontId="24" fillId="19" borderId="32" xfId="0" applyFont="1" applyFill="1" applyBorder="1" applyAlignment="1">
      <alignment horizontal="center" vertical="center" wrapText="1"/>
    </xf>
    <xf numFmtId="0" fontId="24" fillId="19" borderId="33" xfId="0" applyFont="1" applyFill="1" applyBorder="1" applyAlignment="1">
      <alignment horizontal="center" vertical="center" wrapText="1"/>
    </xf>
    <xf numFmtId="0" fontId="24" fillId="19" borderId="34" xfId="0" applyFont="1" applyFill="1" applyBorder="1" applyAlignment="1">
      <alignment horizontal="center" vertical="center" wrapText="1"/>
    </xf>
    <xf numFmtId="0" fontId="24" fillId="19" borderId="0" xfId="0" applyFont="1" applyFill="1" applyBorder="1" applyAlignment="1">
      <alignment horizontal="center" vertical="center" wrapText="1"/>
    </xf>
    <xf numFmtId="0" fontId="24" fillId="19" borderId="35" xfId="0" applyFont="1" applyFill="1" applyBorder="1" applyAlignment="1">
      <alignment horizontal="center" vertical="center" wrapText="1"/>
    </xf>
    <xf numFmtId="0" fontId="5" fillId="2" borderId="41" xfId="0" applyFont="1" applyFill="1" applyBorder="1" applyAlignment="1">
      <alignment horizontal="center" vertical="center" wrapText="1"/>
    </xf>
    <xf numFmtId="0" fontId="5" fillId="2" borderId="42" xfId="0" applyFont="1" applyFill="1" applyBorder="1" applyAlignment="1">
      <alignment horizontal="center" vertical="center" wrapText="1"/>
    </xf>
    <xf numFmtId="0" fontId="5" fillId="2" borderId="43" xfId="0" applyFont="1" applyFill="1" applyBorder="1" applyAlignment="1">
      <alignment horizontal="center" vertical="center" wrapText="1"/>
    </xf>
    <xf numFmtId="0" fontId="25" fillId="15" borderId="37" xfId="0" applyFont="1" applyFill="1" applyBorder="1" applyAlignment="1">
      <alignment horizontal="center" vertical="center" wrapText="1"/>
    </xf>
    <xf numFmtId="0" fontId="25" fillId="15" borderId="29" xfId="0" applyFont="1" applyFill="1" applyBorder="1" applyAlignment="1">
      <alignment horizontal="center" vertical="center" wrapText="1"/>
    </xf>
    <xf numFmtId="0" fontId="25" fillId="15" borderId="26" xfId="0" applyFont="1" applyFill="1" applyBorder="1" applyAlignment="1">
      <alignment horizontal="center" vertical="center"/>
    </xf>
    <xf numFmtId="0" fontId="25" fillId="15" borderId="1" xfId="0" applyFont="1" applyFill="1" applyBorder="1" applyAlignment="1">
      <alignment horizontal="center" vertical="center"/>
    </xf>
    <xf numFmtId="0" fontId="25" fillId="15" borderId="26" xfId="0" applyFont="1" applyFill="1" applyBorder="1" applyAlignment="1">
      <alignment horizontal="center" vertical="center" wrapText="1"/>
    </xf>
    <xf numFmtId="0" fontId="25" fillId="15" borderId="1" xfId="0" applyFont="1" applyFill="1" applyBorder="1" applyAlignment="1">
      <alignment horizontal="center" vertical="center" wrapText="1"/>
    </xf>
    <xf numFmtId="0" fontId="25" fillId="15" borderId="18" xfId="0" applyFont="1" applyFill="1" applyBorder="1" applyAlignment="1">
      <alignment horizontal="center" vertical="center" wrapText="1"/>
    </xf>
    <xf numFmtId="0" fontId="25" fillId="15" borderId="40" xfId="0" applyFont="1" applyFill="1" applyBorder="1" applyAlignment="1">
      <alignment horizontal="center" vertical="center"/>
    </xf>
    <xf numFmtId="0" fontId="1" fillId="0" borderId="1" xfId="0" applyFont="1" applyBorder="1" applyAlignment="1">
      <alignment horizontal="center" vertical="center"/>
    </xf>
    <xf numFmtId="14" fontId="1" fillId="0" borderId="1" xfId="0" applyNumberFormat="1" applyFont="1" applyBorder="1" applyAlignment="1">
      <alignment horizontal="center" vertical="center"/>
    </xf>
    <xf numFmtId="0" fontId="1" fillId="0" borderId="2" xfId="0" applyFont="1" applyBorder="1" applyAlignment="1">
      <alignment horizontal="center" vertical="center" wrapText="1"/>
    </xf>
    <xf numFmtId="0" fontId="1" fillId="0" borderId="19" xfId="0" applyFont="1" applyBorder="1" applyAlignment="1">
      <alignment horizontal="center" vertical="center" wrapText="1"/>
    </xf>
    <xf numFmtId="0" fontId="1" fillId="0" borderId="3" xfId="0" applyFont="1" applyBorder="1" applyAlignment="1">
      <alignment horizontal="center" vertical="center" wrapText="1"/>
    </xf>
    <xf numFmtId="0" fontId="1" fillId="0" borderId="1" xfId="0" applyFont="1" applyBorder="1" applyAlignment="1">
      <alignment horizontal="left" vertical="center" wrapText="1"/>
    </xf>
    <xf numFmtId="0" fontId="13" fillId="0" borderId="1" xfId="0" applyFont="1" applyBorder="1" applyAlignment="1">
      <alignment horizontal="left" vertical="center" wrapText="1"/>
    </xf>
    <xf numFmtId="0" fontId="13" fillId="0" borderId="1" xfId="0" applyFont="1" applyBorder="1" applyAlignment="1">
      <alignment horizontal="center" vertical="center"/>
    </xf>
    <xf numFmtId="0" fontId="1" fillId="0" borderId="1" xfId="0" applyFont="1" applyBorder="1" applyAlignment="1">
      <alignment horizontal="left" vertical="center"/>
    </xf>
    <xf numFmtId="0" fontId="1" fillId="0" borderId="1" xfId="0" applyFont="1" applyBorder="1" applyAlignment="1">
      <alignment vertical="center"/>
    </xf>
    <xf numFmtId="0" fontId="1" fillId="0" borderId="1" xfId="0" applyFont="1" applyBorder="1" applyAlignment="1">
      <alignment vertical="center" wrapText="1"/>
    </xf>
    <xf numFmtId="0" fontId="13" fillId="0" borderId="1" xfId="0" applyFont="1" applyBorder="1" applyAlignment="1">
      <alignment horizontal="center" vertical="center" wrapText="1"/>
    </xf>
    <xf numFmtId="0" fontId="20" fillId="25" borderId="1" xfId="0" applyFont="1" applyFill="1" applyBorder="1" applyAlignment="1">
      <alignment horizontal="center" vertical="center"/>
    </xf>
    <xf numFmtId="14" fontId="1" fillId="0" borderId="1" xfId="0" applyNumberFormat="1" applyFont="1" applyBorder="1" applyAlignment="1">
      <alignment horizontal="left" vertical="center" wrapText="1"/>
    </xf>
    <xf numFmtId="14" fontId="1" fillId="0" borderId="1" xfId="0" applyNumberFormat="1" applyFont="1" applyBorder="1" applyAlignment="1">
      <alignment horizontal="left" vertical="center"/>
    </xf>
    <xf numFmtId="0" fontId="20" fillId="24" borderId="1" xfId="0" applyFont="1" applyFill="1" applyBorder="1" applyAlignment="1">
      <alignment horizontal="center" vertical="center"/>
    </xf>
    <xf numFmtId="0" fontId="20" fillId="37" borderId="1" xfId="0" applyFont="1" applyFill="1" applyBorder="1" applyAlignment="1">
      <alignment horizontal="center" vertical="center"/>
    </xf>
    <xf numFmtId="0" fontId="20" fillId="21" borderId="1" xfId="0" applyFont="1" applyFill="1" applyBorder="1" applyAlignment="1">
      <alignment horizontal="center" vertical="center"/>
    </xf>
    <xf numFmtId="0" fontId="20" fillId="27" borderId="1" xfId="0" applyFont="1" applyFill="1" applyBorder="1" applyAlignment="1">
      <alignment horizontal="center" vertical="center"/>
    </xf>
    <xf numFmtId="0" fontId="20" fillId="18" borderId="1" xfId="0" applyFont="1" applyFill="1" applyBorder="1" applyAlignment="1">
      <alignment horizontal="center" vertical="center"/>
    </xf>
    <xf numFmtId="0" fontId="1" fillId="0" borderId="1" xfId="0" applyFont="1" applyBorder="1" applyAlignment="1">
      <alignment horizontal="center" vertical="center" wrapText="1"/>
    </xf>
    <xf numFmtId="0" fontId="13" fillId="0" borderId="1" xfId="0" applyFont="1" applyFill="1" applyBorder="1" applyAlignment="1">
      <alignment horizontal="center" vertical="center"/>
    </xf>
    <xf numFmtId="0" fontId="1" fillId="0" borderId="1" xfId="0" applyFont="1" applyFill="1" applyBorder="1" applyAlignment="1">
      <alignment horizontal="center" vertical="center"/>
    </xf>
    <xf numFmtId="14" fontId="1" fillId="0" borderId="2" xfId="0" applyNumberFormat="1" applyFont="1" applyFill="1" applyBorder="1" applyAlignment="1">
      <alignment horizontal="center" vertical="center"/>
    </xf>
    <xf numFmtId="14" fontId="1" fillId="0" borderId="3" xfId="0" applyNumberFormat="1" applyFont="1" applyFill="1" applyBorder="1" applyAlignment="1">
      <alignment horizontal="center" vertical="center"/>
    </xf>
    <xf numFmtId="0" fontId="13" fillId="0" borderId="1" xfId="0" applyFont="1" applyFill="1" applyBorder="1" applyAlignment="1">
      <alignment horizontal="left" vertical="center" wrapText="1"/>
    </xf>
    <xf numFmtId="0" fontId="35" fillId="0" borderId="1" xfId="0" applyFont="1" applyFill="1" applyBorder="1" applyAlignment="1">
      <alignment horizontal="left" vertical="center" wrapText="1"/>
    </xf>
    <xf numFmtId="0" fontId="13" fillId="0" borderId="2" xfId="0" applyFont="1" applyBorder="1" applyAlignment="1">
      <alignment horizontal="center" vertical="center"/>
    </xf>
    <xf numFmtId="0" fontId="13" fillId="0" borderId="19" xfId="0" applyFont="1" applyBorder="1" applyAlignment="1">
      <alignment horizontal="center" vertical="center"/>
    </xf>
    <xf numFmtId="0" fontId="13" fillId="0" borderId="3" xfId="0" applyFont="1" applyBorder="1" applyAlignment="1">
      <alignment horizontal="center" vertical="center"/>
    </xf>
    <xf numFmtId="14" fontId="1" fillId="0" borderId="2" xfId="0" applyNumberFormat="1" applyFont="1" applyBorder="1" applyAlignment="1">
      <alignment horizontal="center" vertical="center"/>
    </xf>
    <xf numFmtId="14" fontId="1" fillId="0" borderId="3" xfId="0" applyNumberFormat="1" applyFont="1" applyBorder="1" applyAlignment="1">
      <alignment horizontal="center" vertical="center"/>
    </xf>
    <xf numFmtId="0" fontId="13" fillId="0" borderId="2" xfId="0" applyFont="1" applyBorder="1" applyAlignment="1">
      <alignment horizontal="left" vertical="center" wrapText="1"/>
    </xf>
    <xf numFmtId="0" fontId="13" fillId="0" borderId="19" xfId="0" applyFont="1" applyBorder="1" applyAlignment="1">
      <alignment horizontal="left" vertical="center" wrapText="1"/>
    </xf>
    <xf numFmtId="0" fontId="13" fillId="0" borderId="3" xfId="0" applyFont="1" applyBorder="1" applyAlignment="1">
      <alignment horizontal="left" vertical="center" wrapText="1"/>
    </xf>
    <xf numFmtId="0" fontId="0" fillId="0" borderId="1" xfId="0" applyBorder="1" applyAlignment="1">
      <alignment horizontal="center" vertical="center"/>
    </xf>
    <xf numFmtId="14" fontId="0" fillId="0" borderId="1" xfId="0" applyNumberFormat="1" applyBorder="1" applyAlignment="1">
      <alignment horizontal="center" vertical="center"/>
    </xf>
    <xf numFmtId="0" fontId="0" fillId="0" borderId="1" xfId="0" applyBorder="1" applyAlignment="1">
      <alignment horizontal="left" vertical="center" wrapText="1"/>
    </xf>
    <xf numFmtId="0" fontId="20" fillId="0" borderId="1" xfId="0" applyFont="1" applyBorder="1" applyAlignment="1">
      <alignment horizontal="center" vertical="center" wrapText="1"/>
    </xf>
    <xf numFmtId="0" fontId="20" fillId="0" borderId="1" xfId="0" applyFont="1" applyBorder="1" applyAlignment="1">
      <alignment horizontal="center" vertical="center"/>
    </xf>
    <xf numFmtId="14" fontId="20" fillId="0" borderId="1" xfId="0" applyNumberFormat="1" applyFont="1" applyBorder="1" applyAlignment="1">
      <alignment horizontal="center" vertical="center"/>
    </xf>
    <xf numFmtId="0" fontId="20" fillId="0" borderId="1" xfId="0" applyFont="1" applyBorder="1" applyAlignment="1">
      <alignment horizontal="center"/>
    </xf>
    <xf numFmtId="0" fontId="20" fillId="20" borderId="1" xfId="0" applyFont="1" applyFill="1" applyBorder="1" applyAlignment="1">
      <alignment horizontal="center" vertical="center"/>
    </xf>
    <xf numFmtId="0" fontId="20" fillId="22" borderId="1" xfId="0" applyFont="1" applyFill="1" applyBorder="1" applyAlignment="1">
      <alignment horizontal="center" vertical="center"/>
    </xf>
    <xf numFmtId="0" fontId="20" fillId="23" borderId="1" xfId="0" applyFont="1" applyFill="1" applyBorder="1" applyAlignment="1">
      <alignment horizontal="center" vertical="center"/>
    </xf>
  </cellXfs>
  <cellStyles count="108">
    <cellStyle name="Hipervínculo" xfId="4" builtinId="8"/>
    <cellStyle name="Hipervínculo 2" xfId="62"/>
    <cellStyle name="Hipervínculo 3" xfId="60"/>
    <cellStyle name="Millares [0] 2" xfId="10"/>
    <cellStyle name="Millares [0] 2 2" xfId="15"/>
    <cellStyle name="Millares [0] 2 2 2" xfId="25"/>
    <cellStyle name="Millares [0] 2 2 2 2" xfId="45"/>
    <cellStyle name="Millares [0] 2 2 2 2 2" xfId="99"/>
    <cellStyle name="Millares [0] 2 2 2 3" xfId="79"/>
    <cellStyle name="Millares [0] 2 2 3" xfId="35"/>
    <cellStyle name="Millares [0] 2 2 3 2" xfId="89"/>
    <cellStyle name="Millares [0] 2 2 4" xfId="69"/>
    <cellStyle name="Millares [0] 2 3" xfId="18"/>
    <cellStyle name="Millares [0] 2 3 2" xfId="28"/>
    <cellStyle name="Millares [0] 2 3 2 2" xfId="48"/>
    <cellStyle name="Millares [0] 2 3 2 2 2" xfId="102"/>
    <cellStyle name="Millares [0] 2 3 2 3" xfId="82"/>
    <cellStyle name="Millares [0] 2 3 3" xfId="38"/>
    <cellStyle name="Millares [0] 2 3 3 2" xfId="92"/>
    <cellStyle name="Millares [0] 2 3 4" xfId="72"/>
    <cellStyle name="Millares [0] 2 4" xfId="22"/>
    <cellStyle name="Millares [0] 2 4 2" xfId="42"/>
    <cellStyle name="Millares [0] 2 4 2 2" xfId="96"/>
    <cellStyle name="Millares [0] 2 4 3" xfId="76"/>
    <cellStyle name="Millares [0] 2 5" xfId="32"/>
    <cellStyle name="Millares [0] 2 5 2" xfId="86"/>
    <cellStyle name="Millares [0] 2 6" xfId="66"/>
    <cellStyle name="Millares [0] 3" xfId="12"/>
    <cellStyle name="Millares [0] 3 2" xfId="16"/>
    <cellStyle name="Millares [0] 3 2 2" xfId="26"/>
    <cellStyle name="Millares [0] 3 2 2 2" xfId="46"/>
    <cellStyle name="Millares [0] 3 2 2 2 2" xfId="100"/>
    <cellStyle name="Millares [0] 3 2 2 3" xfId="80"/>
    <cellStyle name="Millares [0] 3 2 3" xfId="36"/>
    <cellStyle name="Millares [0] 3 2 3 2" xfId="90"/>
    <cellStyle name="Millares [0] 3 2 4" xfId="70"/>
    <cellStyle name="Millares [0] 3 3" xfId="19"/>
    <cellStyle name="Millares [0] 3 3 2" xfId="29"/>
    <cellStyle name="Millares [0] 3 3 2 2" xfId="49"/>
    <cellStyle name="Millares [0] 3 3 2 2 2" xfId="103"/>
    <cellStyle name="Millares [0] 3 3 2 3" xfId="83"/>
    <cellStyle name="Millares [0] 3 3 3" xfId="39"/>
    <cellStyle name="Millares [0] 3 3 3 2" xfId="93"/>
    <cellStyle name="Millares [0] 3 3 4" xfId="73"/>
    <cellStyle name="Millares [0] 3 4" xfId="23"/>
    <cellStyle name="Millares [0] 3 4 2" xfId="43"/>
    <cellStyle name="Millares [0] 3 4 2 2" xfId="97"/>
    <cellStyle name="Millares [0] 3 4 3" xfId="77"/>
    <cellStyle name="Millares [0] 3 5" xfId="33"/>
    <cellStyle name="Millares [0] 3 5 2" xfId="87"/>
    <cellStyle name="Millares [0] 3 6" xfId="67"/>
    <cellStyle name="Millares [0] 4" xfId="13"/>
    <cellStyle name="Millares [0] 4 2" xfId="17"/>
    <cellStyle name="Millares [0] 4 2 2" xfId="27"/>
    <cellStyle name="Millares [0] 4 2 2 2" xfId="47"/>
    <cellStyle name="Millares [0] 4 2 2 2 2" xfId="101"/>
    <cellStyle name="Millares [0] 4 2 2 3" xfId="81"/>
    <cellStyle name="Millares [0] 4 2 3" xfId="37"/>
    <cellStyle name="Millares [0] 4 2 3 2" xfId="91"/>
    <cellStyle name="Millares [0] 4 2 4" xfId="71"/>
    <cellStyle name="Millares [0] 4 3" xfId="20"/>
    <cellStyle name="Millares [0] 4 3 2" xfId="30"/>
    <cellStyle name="Millares [0] 4 3 2 2" xfId="50"/>
    <cellStyle name="Millares [0] 4 3 2 2 2" xfId="104"/>
    <cellStyle name="Millares [0] 4 3 2 3" xfId="84"/>
    <cellStyle name="Millares [0] 4 3 3" xfId="40"/>
    <cellStyle name="Millares [0] 4 3 3 2" xfId="94"/>
    <cellStyle name="Millares [0] 4 3 4" xfId="74"/>
    <cellStyle name="Millares [0] 4 4" xfId="24"/>
    <cellStyle name="Millares [0] 4 4 2" xfId="44"/>
    <cellStyle name="Millares [0] 4 4 2 2" xfId="98"/>
    <cellStyle name="Millares [0] 4 4 3" xfId="78"/>
    <cellStyle name="Millares [0] 4 5" xfId="34"/>
    <cellStyle name="Millares [0] 4 5 2" xfId="88"/>
    <cellStyle name="Millares [0] 4 6" xfId="68"/>
    <cellStyle name="Millares [0] 5" xfId="21"/>
    <cellStyle name="Millares [0] 5 2" xfId="41"/>
    <cellStyle name="Millares [0] 5 2 2" xfId="95"/>
    <cellStyle name="Millares [0] 5 3" xfId="63"/>
    <cellStyle name="Millares [0] 5 3 2" xfId="107"/>
    <cellStyle name="Millares [0] 5 4" xfId="75"/>
    <cellStyle name="Millares [0] 6" xfId="31"/>
    <cellStyle name="Millares [0] 6 2" xfId="51"/>
    <cellStyle name="Millares [0] 6 2 2" xfId="105"/>
    <cellStyle name="Millares [0] 6 3" xfId="85"/>
    <cellStyle name="Millares 2" xfId="52"/>
    <cellStyle name="Millares 2 2" xfId="53"/>
    <cellStyle name="Millares 2 2 2" xfId="106"/>
    <cellStyle name="Normal" xfId="0" builtinId="0"/>
    <cellStyle name="Normal 2" xfId="7"/>
    <cellStyle name="Normal 2 2" xfId="11"/>
    <cellStyle name="Normal 2 3" xfId="1"/>
    <cellStyle name="Normal 2 3 4" xfId="8"/>
    <cellStyle name="Normal 2 4" xfId="54"/>
    <cellStyle name="Normal 3" xfId="55"/>
    <cellStyle name="Normal 3 2" xfId="64"/>
    <cellStyle name="Normal 3 3" xfId="59"/>
    <cellStyle name="Normal 4" xfId="5"/>
    <cellStyle name="Normal 4 2" xfId="6"/>
    <cellStyle name="Normal 4 3" xfId="56"/>
    <cellStyle name="Normal 4 4" xfId="61"/>
    <cellStyle name="Normal 5" xfId="57"/>
    <cellStyle name="Normal 6" xfId="58"/>
    <cellStyle name="Normal 6 2" xfId="65"/>
    <cellStyle name="Porcentaje" xfId="9" builtinId="5"/>
    <cellStyle name="Porcentaje 2" xfId="2"/>
    <cellStyle name="Porcentual 2" xfId="3"/>
    <cellStyle name="Texto explicativo 2" xfId="14"/>
  </cellStyles>
  <dxfs count="156">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ont>
        <color rgb="FF9C0006"/>
      </font>
      <fill>
        <patternFill>
          <bgColor rgb="FFFFC7CE"/>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ont>
        <b/>
        <i val="0"/>
      </font>
      <fill>
        <patternFill>
          <bgColor rgb="FF92D050"/>
        </patternFill>
      </fill>
    </dxf>
    <dxf>
      <font>
        <b/>
        <i val="0"/>
        <color theme="0"/>
      </font>
      <fill>
        <patternFill>
          <bgColor rgb="FFFF0000"/>
        </patternFill>
      </fill>
    </dxf>
    <dxf>
      <font>
        <b/>
        <i val="0"/>
      </font>
      <fill>
        <patternFill>
          <bgColor rgb="FFFFFF00"/>
        </patternFill>
      </fill>
    </dxf>
    <dxf>
      <font>
        <b/>
        <i val="0"/>
      </font>
      <fill>
        <patternFill>
          <bgColor rgb="FF00B0F0"/>
        </patternFill>
      </fill>
    </dxf>
    <dxf>
      <font>
        <b/>
        <i val="0"/>
      </font>
      <fill>
        <patternFill>
          <bgColor theme="8" tint="0.79998168889431442"/>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FFC000"/>
        </patternFill>
      </fill>
    </dxf>
    <dxf>
      <fill>
        <patternFill>
          <bgColor rgb="FFFF0000"/>
        </patternFill>
      </fill>
    </dxf>
    <dxf>
      <fill>
        <patternFill>
          <bgColor rgb="FFFFC000"/>
        </patternFill>
      </fill>
    </dxf>
    <dxf>
      <fill>
        <patternFill>
          <bgColor rgb="FFFFFF00"/>
        </patternFill>
      </fill>
    </dxf>
    <dxf>
      <fill>
        <patternFill>
          <bgColor rgb="FF92D05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rgb="FF92D050"/>
        </patternFill>
      </fill>
    </dxf>
    <dxf>
      <fill>
        <patternFill>
          <bgColor rgb="FFFF0000"/>
        </patternFill>
      </fill>
    </dxf>
    <dxf>
      <fill>
        <patternFill>
          <bgColor theme="4" tint="0.79998168889431442"/>
        </patternFill>
      </fill>
    </dxf>
    <dxf>
      <fill>
        <patternFill>
          <bgColor rgb="FFFF7C80"/>
        </patternFill>
      </fill>
    </dxf>
    <dxf>
      <fill>
        <patternFill>
          <bgColor rgb="FFFFFF00"/>
        </patternFill>
      </fill>
    </dxf>
    <dxf>
      <fill>
        <patternFill>
          <bgColor rgb="FF92D050"/>
        </patternFill>
      </fill>
    </dxf>
    <dxf>
      <fill>
        <patternFill>
          <bgColor rgb="FFFFC000"/>
        </patternFill>
      </fill>
    </dxf>
    <dxf>
      <fill>
        <patternFill>
          <bgColor rgb="FFFFC000"/>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fill>
        <patternFill patternType="solid">
          <bgColor theme="5" tint="0.59999389629810485"/>
        </patternFill>
      </fill>
    </dxf>
    <dxf>
      <numFmt numFmtId="14" formatCode="0.00%"/>
    </dxf>
    <dxf>
      <numFmt numFmtId="168" formatCode="0.0%"/>
    </dxf>
    <dxf>
      <numFmt numFmtId="168" formatCode="0.0%"/>
    </dxf>
    <dxf>
      <alignment vertical="center" readingOrder="0"/>
    </dxf>
    <dxf>
      <alignment horizontal="center" readingOrder="0"/>
    </dxf>
    <dxf>
      <border>
        <left style="thin">
          <color indexed="64"/>
        </left>
        <right style="thin">
          <color indexed="64"/>
        </right>
        <top style="thin">
          <color indexed="64"/>
        </top>
        <bottom style="thin">
          <color indexed="64"/>
        </bottom>
        <vertical style="thin">
          <color indexed="64"/>
        </vertical>
        <horizontal style="thin">
          <color indexed="64"/>
        </horizontal>
      </border>
    </dxf>
    <dxf>
      <numFmt numFmtId="13" formatCode="0%"/>
    </dxf>
  </dxfs>
  <tableStyles count="0" defaultTableStyle="TableStyleMedium2" defaultPivotStyle="PivotStyleLight16"/>
  <colors>
    <mruColors>
      <color rgb="FFFF7C80"/>
      <color rgb="FFFF5050"/>
      <color rgb="FFFF0000"/>
      <color rgb="FFFFCCFF"/>
      <color rgb="FFCCCCFF"/>
      <color rgb="FFCCE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externalLink" Target="externalLinks/externalLink4.xml"/><Relationship Id="rId26" Type="http://schemas.openxmlformats.org/officeDocument/2006/relationships/externalLink" Target="externalLinks/externalLink12.xml"/><Relationship Id="rId3" Type="http://schemas.openxmlformats.org/officeDocument/2006/relationships/worksheet" Target="worksheets/sheet3.xml"/><Relationship Id="rId21" Type="http://schemas.openxmlformats.org/officeDocument/2006/relationships/externalLink" Target="externalLinks/externalLink7.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externalLink" Target="externalLinks/externalLink3.xml"/><Relationship Id="rId25" Type="http://schemas.openxmlformats.org/officeDocument/2006/relationships/externalLink" Target="externalLinks/externalLink11.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2.xml"/><Relationship Id="rId20" Type="http://schemas.openxmlformats.org/officeDocument/2006/relationships/externalLink" Target="externalLinks/externalLink6.xml"/><Relationship Id="rId29" Type="http://schemas.openxmlformats.org/officeDocument/2006/relationships/externalLink" Target="externalLinks/externalLink15.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0.xml"/><Relationship Id="rId32" Type="http://schemas.openxmlformats.org/officeDocument/2006/relationships/pivotCacheDefinition" Target="pivotCache/pivotCacheDefinition1.xml"/><Relationship Id="rId37" Type="http://schemas.openxmlformats.org/officeDocument/2006/relationships/customXml" Target="../customXml/item1.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openxmlformats.org/officeDocument/2006/relationships/externalLink" Target="externalLinks/externalLink9.xml"/><Relationship Id="rId28" Type="http://schemas.openxmlformats.org/officeDocument/2006/relationships/externalLink" Target="externalLinks/externalLink14.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5.xml"/><Relationship Id="rId31" Type="http://schemas.openxmlformats.org/officeDocument/2006/relationships/externalLink" Target="externalLinks/externalLink17.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externalLink" Target="externalLinks/externalLink8.xml"/><Relationship Id="rId27" Type="http://schemas.openxmlformats.org/officeDocument/2006/relationships/externalLink" Target="externalLinks/externalLink13.xml"/><Relationship Id="rId30" Type="http://schemas.openxmlformats.org/officeDocument/2006/relationships/externalLink" Target="externalLinks/externalLink16.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depthPercent val="100"/>
      <c:rAngAx val="1"/>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bar3DChart>
        <c:barDir val="col"/>
        <c:grouping val="stacked"/>
        <c:varyColors val="0"/>
        <c:ser>
          <c:idx val="0"/>
          <c:order val="0"/>
          <c:tx>
            <c:strRef>
              <c:f>'Resultados riesgos'!$E$3</c:f>
              <c:strCache>
                <c:ptCount val="1"/>
                <c:pt idx="0">
                  <c:v>Calificación</c:v>
                </c:pt>
              </c:strCache>
            </c:strRef>
          </c:tx>
          <c:spPr>
            <a:solidFill>
              <a:srgbClr val="00B0F0"/>
            </a:solidFill>
            <a:ln>
              <a:noFill/>
            </a:ln>
            <a:effectLst/>
            <a:sp3d/>
          </c:spPr>
          <c:invertIfNegative val="0"/>
          <c:dPt>
            <c:idx val="0"/>
            <c:invertIfNegative val="0"/>
            <c:bubble3D val="0"/>
            <c:spPr>
              <a:solidFill>
                <a:srgbClr val="00B050"/>
              </a:solidFill>
              <a:ln>
                <a:noFill/>
              </a:ln>
              <a:effectLst/>
              <a:sp3d/>
            </c:spPr>
            <c:extLst>
              <c:ext xmlns:c16="http://schemas.microsoft.com/office/drawing/2014/chart" uri="{C3380CC4-5D6E-409C-BE32-E72D297353CC}">
                <c16:uniqueId val="{00000001-60FE-43D6-A8B3-9F1EEFB04A5B}"/>
              </c:ext>
            </c:extLst>
          </c:dPt>
          <c:dPt>
            <c:idx val="1"/>
            <c:invertIfNegative val="0"/>
            <c:bubble3D val="0"/>
            <c:spPr>
              <a:solidFill>
                <a:srgbClr val="00B050"/>
              </a:solidFill>
              <a:ln>
                <a:noFill/>
              </a:ln>
              <a:effectLst/>
              <a:sp3d/>
            </c:spPr>
            <c:extLst>
              <c:ext xmlns:c16="http://schemas.microsoft.com/office/drawing/2014/chart" uri="{C3380CC4-5D6E-409C-BE32-E72D297353CC}">
                <c16:uniqueId val="{00000003-60FE-43D6-A8B3-9F1EEFB04A5B}"/>
              </c:ext>
            </c:extLst>
          </c:dPt>
          <c:dPt>
            <c:idx val="2"/>
            <c:invertIfNegative val="0"/>
            <c:bubble3D val="0"/>
            <c:spPr>
              <a:solidFill>
                <a:srgbClr val="FFFF00"/>
              </a:solidFill>
              <a:ln>
                <a:noFill/>
              </a:ln>
              <a:effectLst/>
              <a:sp3d/>
            </c:spPr>
            <c:extLst>
              <c:ext xmlns:c16="http://schemas.microsoft.com/office/drawing/2014/chart" uri="{C3380CC4-5D6E-409C-BE32-E72D297353CC}">
                <c16:uniqueId val="{00000005-60FE-43D6-A8B3-9F1EEFB04A5B}"/>
              </c:ext>
            </c:extLst>
          </c:dPt>
          <c:dPt>
            <c:idx val="3"/>
            <c:invertIfNegative val="0"/>
            <c:bubble3D val="0"/>
            <c:spPr>
              <a:solidFill>
                <a:srgbClr val="00B050"/>
              </a:solidFill>
              <a:ln>
                <a:noFill/>
              </a:ln>
              <a:effectLst/>
              <a:sp3d/>
            </c:spPr>
            <c:extLst>
              <c:ext xmlns:c16="http://schemas.microsoft.com/office/drawing/2014/chart" uri="{C3380CC4-5D6E-409C-BE32-E72D297353CC}">
                <c16:uniqueId val="{00000007-60FE-43D6-A8B3-9F1EEFB04A5B}"/>
              </c:ext>
            </c:extLst>
          </c:dPt>
          <c:dPt>
            <c:idx val="4"/>
            <c:invertIfNegative val="0"/>
            <c:bubble3D val="0"/>
            <c:spPr>
              <a:solidFill>
                <a:srgbClr val="FF5050"/>
              </a:solidFill>
              <a:ln>
                <a:noFill/>
              </a:ln>
              <a:effectLst/>
              <a:sp3d/>
            </c:spPr>
            <c:extLst>
              <c:ext xmlns:c16="http://schemas.microsoft.com/office/drawing/2014/chart" uri="{C3380CC4-5D6E-409C-BE32-E72D297353CC}">
                <c16:uniqueId val="{00000009-60FE-43D6-A8B3-9F1EEFB04A5B}"/>
              </c:ext>
            </c:extLst>
          </c:dPt>
          <c:dPt>
            <c:idx val="5"/>
            <c:invertIfNegative val="0"/>
            <c:bubble3D val="0"/>
            <c:spPr>
              <a:solidFill>
                <a:srgbClr val="FF5050"/>
              </a:solidFill>
              <a:ln>
                <a:noFill/>
              </a:ln>
              <a:effectLst/>
              <a:sp3d/>
            </c:spPr>
            <c:extLst>
              <c:ext xmlns:c16="http://schemas.microsoft.com/office/drawing/2014/chart" uri="{C3380CC4-5D6E-409C-BE32-E72D297353CC}">
                <c16:uniqueId val="{0000000B-60FE-43D6-A8B3-9F1EEFB04A5B}"/>
              </c:ext>
            </c:extLst>
          </c:dPt>
          <c:dPt>
            <c:idx val="6"/>
            <c:invertIfNegative val="0"/>
            <c:bubble3D val="0"/>
            <c:spPr>
              <a:solidFill>
                <a:srgbClr val="00B050"/>
              </a:solidFill>
              <a:ln>
                <a:noFill/>
              </a:ln>
              <a:effectLst/>
              <a:sp3d/>
            </c:spPr>
            <c:extLst>
              <c:ext xmlns:c16="http://schemas.microsoft.com/office/drawing/2014/chart" uri="{C3380CC4-5D6E-409C-BE32-E72D297353CC}">
                <c16:uniqueId val="{0000000D-60FE-43D6-A8B3-9F1EEFB04A5B}"/>
              </c:ext>
            </c:extLst>
          </c:dPt>
          <c:dPt>
            <c:idx val="7"/>
            <c:invertIfNegative val="0"/>
            <c:bubble3D val="0"/>
            <c:spPr>
              <a:solidFill>
                <a:srgbClr val="00B050"/>
              </a:solidFill>
              <a:ln>
                <a:noFill/>
              </a:ln>
              <a:effectLst/>
              <a:sp3d/>
            </c:spPr>
            <c:extLst>
              <c:ext xmlns:c16="http://schemas.microsoft.com/office/drawing/2014/chart" uri="{C3380CC4-5D6E-409C-BE32-E72D297353CC}">
                <c16:uniqueId val="{0000000F-60FE-43D6-A8B3-9F1EEFB04A5B}"/>
              </c:ext>
            </c:extLst>
          </c:dPt>
          <c:dPt>
            <c:idx val="8"/>
            <c:invertIfNegative val="0"/>
            <c:bubble3D val="0"/>
            <c:spPr>
              <a:solidFill>
                <a:srgbClr val="00B050"/>
              </a:solidFill>
              <a:ln>
                <a:noFill/>
              </a:ln>
              <a:effectLst/>
              <a:sp3d/>
            </c:spPr>
            <c:extLst>
              <c:ext xmlns:c16="http://schemas.microsoft.com/office/drawing/2014/chart" uri="{C3380CC4-5D6E-409C-BE32-E72D297353CC}">
                <c16:uniqueId val="{00000011-60FE-43D6-A8B3-9F1EEFB04A5B}"/>
              </c:ext>
            </c:extLst>
          </c:dPt>
          <c:dPt>
            <c:idx val="9"/>
            <c:invertIfNegative val="0"/>
            <c:bubble3D val="0"/>
            <c:spPr>
              <a:solidFill>
                <a:srgbClr val="00B050"/>
              </a:solidFill>
              <a:ln>
                <a:noFill/>
              </a:ln>
              <a:effectLst/>
              <a:sp3d/>
            </c:spPr>
            <c:extLst>
              <c:ext xmlns:c16="http://schemas.microsoft.com/office/drawing/2014/chart" uri="{C3380CC4-5D6E-409C-BE32-E72D297353CC}">
                <c16:uniqueId val="{00000013-60FE-43D6-A8B3-9F1EEFB04A5B}"/>
              </c:ext>
            </c:extLst>
          </c:dPt>
          <c:dPt>
            <c:idx val="10"/>
            <c:invertIfNegative val="0"/>
            <c:bubble3D val="0"/>
            <c:spPr>
              <a:solidFill>
                <a:srgbClr val="00B050"/>
              </a:solidFill>
              <a:ln>
                <a:noFill/>
              </a:ln>
              <a:effectLst/>
              <a:sp3d/>
            </c:spPr>
            <c:extLst>
              <c:ext xmlns:c16="http://schemas.microsoft.com/office/drawing/2014/chart" uri="{C3380CC4-5D6E-409C-BE32-E72D297353CC}">
                <c16:uniqueId val="{00000015-60FE-43D6-A8B3-9F1EEFB04A5B}"/>
              </c:ext>
            </c:extLst>
          </c:dPt>
          <c:dPt>
            <c:idx val="11"/>
            <c:invertIfNegative val="0"/>
            <c:bubble3D val="0"/>
            <c:spPr>
              <a:solidFill>
                <a:srgbClr val="FFFF00"/>
              </a:solidFill>
              <a:ln>
                <a:noFill/>
              </a:ln>
              <a:effectLst/>
              <a:sp3d/>
            </c:spPr>
            <c:extLst>
              <c:ext xmlns:c16="http://schemas.microsoft.com/office/drawing/2014/chart" uri="{C3380CC4-5D6E-409C-BE32-E72D297353CC}">
                <c16:uniqueId val="{00000017-60FE-43D6-A8B3-9F1EEFB04A5B}"/>
              </c:ext>
            </c:extLst>
          </c:dPt>
          <c:dPt>
            <c:idx val="12"/>
            <c:invertIfNegative val="0"/>
            <c:bubble3D val="0"/>
            <c:spPr>
              <a:solidFill>
                <a:srgbClr val="00B050"/>
              </a:solidFill>
              <a:ln>
                <a:noFill/>
              </a:ln>
              <a:effectLst/>
              <a:sp3d/>
            </c:spPr>
            <c:extLst>
              <c:ext xmlns:c16="http://schemas.microsoft.com/office/drawing/2014/chart" uri="{C3380CC4-5D6E-409C-BE32-E72D297353CC}">
                <c16:uniqueId val="{00000019-60FE-43D6-A8B3-9F1EEFB04A5B}"/>
              </c:ext>
            </c:extLst>
          </c:dPt>
          <c:dPt>
            <c:idx val="13"/>
            <c:invertIfNegative val="0"/>
            <c:bubble3D val="0"/>
            <c:spPr>
              <a:solidFill>
                <a:srgbClr val="00B050"/>
              </a:solidFill>
              <a:ln>
                <a:noFill/>
              </a:ln>
              <a:effectLst/>
              <a:sp3d/>
            </c:spPr>
            <c:extLst>
              <c:ext xmlns:c16="http://schemas.microsoft.com/office/drawing/2014/chart" uri="{C3380CC4-5D6E-409C-BE32-E72D297353CC}">
                <c16:uniqueId val="{0000001B-60FE-43D6-A8B3-9F1EEFB04A5B}"/>
              </c:ext>
            </c:extLst>
          </c:dPt>
          <c:dPt>
            <c:idx val="14"/>
            <c:invertIfNegative val="0"/>
            <c:bubble3D val="0"/>
            <c:spPr>
              <a:solidFill>
                <a:srgbClr val="00B050"/>
              </a:solidFill>
              <a:ln>
                <a:noFill/>
              </a:ln>
              <a:effectLst/>
              <a:sp3d/>
            </c:spPr>
            <c:extLst>
              <c:ext xmlns:c16="http://schemas.microsoft.com/office/drawing/2014/chart" uri="{C3380CC4-5D6E-409C-BE32-E72D297353CC}">
                <c16:uniqueId val="{0000001D-60FE-43D6-A8B3-9F1EEFB04A5B}"/>
              </c:ext>
            </c:extLst>
          </c:dPt>
          <c:dPt>
            <c:idx val="15"/>
            <c:invertIfNegative val="0"/>
            <c:bubble3D val="0"/>
            <c:spPr>
              <a:solidFill>
                <a:srgbClr val="FF5050"/>
              </a:solidFill>
              <a:ln>
                <a:noFill/>
              </a:ln>
              <a:effectLst/>
              <a:sp3d/>
            </c:spPr>
            <c:extLst>
              <c:ext xmlns:c16="http://schemas.microsoft.com/office/drawing/2014/chart" uri="{C3380CC4-5D6E-409C-BE32-E72D297353CC}">
                <c16:uniqueId val="{0000001F-60FE-43D6-A8B3-9F1EEFB04A5B}"/>
              </c:ext>
            </c:extLst>
          </c:dPt>
          <c:cat>
            <c:strRef>
              <c:f>'Resultados riesgos'!$D$4:$D$19</c:f>
              <c:strCache>
                <c:ptCount val="16"/>
                <c:pt idx="0">
                  <c:v>1. Gestión Estratégica</c:v>
                </c:pt>
                <c:pt idx="1">
                  <c:v>2. Gestión de Comunicaciones</c:v>
                </c:pt>
                <c:pt idx="2">
                  <c:v>3. Prevención del Daño Antijurídico y Representación Judicial</c:v>
                </c:pt>
                <c:pt idx="3">
                  <c:v>4. Reasentamientos Humanos</c:v>
                </c:pt>
                <c:pt idx="4">
                  <c:v>5. Mejoramiento de Vivienda</c:v>
                </c:pt>
                <c:pt idx="5">
                  <c:v>6. Mejoramiento de Barrios </c:v>
                </c:pt>
                <c:pt idx="6">
                  <c:v>7. Urbanizaciones y Titulación</c:v>
                </c:pt>
                <c:pt idx="7">
                  <c:v>8. Servicio al Ciudadano</c:v>
                </c:pt>
                <c:pt idx="8">
                  <c:v>9.Gestión Administrativa</c:v>
                </c:pt>
                <c:pt idx="9">
                  <c:v>10. Gestión Financiera</c:v>
                </c:pt>
                <c:pt idx="10">
                  <c:v>11. Gestión Documental</c:v>
                </c:pt>
                <c:pt idx="11">
                  <c:v>12. Gestión del Talento Humano</c:v>
                </c:pt>
                <c:pt idx="12">
                  <c:v>13. Adquisición de Bienes y Servicios</c:v>
                </c:pt>
                <c:pt idx="13">
                  <c:v>14. Gestión Tecnología de la Información y Comunicaciones </c:v>
                </c:pt>
                <c:pt idx="14">
                  <c:v>15. Gestión del Control Interno Disciplinario</c:v>
                </c:pt>
                <c:pt idx="15">
                  <c:v>16. Evaluación de la Gestión</c:v>
                </c:pt>
              </c:strCache>
            </c:strRef>
          </c:cat>
          <c:val>
            <c:numRef>
              <c:f>'Resultados riesgos'!$E$4:$E$19</c:f>
              <c:numCache>
                <c:formatCode>0.00%</c:formatCode>
                <c:ptCount val="16"/>
                <c:pt idx="0">
                  <c:v>0.74446628787878777</c:v>
                </c:pt>
                <c:pt idx="1">
                  <c:v>0.77777777777777801</c:v>
                </c:pt>
                <c:pt idx="2">
                  <c:v>0.6636363636363638</c:v>
                </c:pt>
                <c:pt idx="3">
                  <c:v>0.83636363636363631</c:v>
                </c:pt>
                <c:pt idx="4">
                  <c:v>0.1</c:v>
                </c:pt>
                <c:pt idx="5">
                  <c:v>0</c:v>
                </c:pt>
                <c:pt idx="6">
                  <c:v>0.78415000000000001</c:v>
                </c:pt>
                <c:pt idx="7">
                  <c:v>0.875</c:v>
                </c:pt>
                <c:pt idx="8">
                  <c:v>1</c:v>
                </c:pt>
                <c:pt idx="9">
                  <c:v>0.7029629629629629</c:v>
                </c:pt>
                <c:pt idx="10">
                  <c:v>0.73960000000000004</c:v>
                </c:pt>
                <c:pt idx="11">
                  <c:v>0.625</c:v>
                </c:pt>
                <c:pt idx="12">
                  <c:v>1</c:v>
                </c:pt>
                <c:pt idx="13">
                  <c:v>0.86904761904761918</c:v>
                </c:pt>
                <c:pt idx="14">
                  <c:v>1</c:v>
                </c:pt>
                <c:pt idx="15">
                  <c:v>0.25</c:v>
                </c:pt>
              </c:numCache>
            </c:numRef>
          </c:val>
          <c:extLst>
            <c:ext xmlns:c16="http://schemas.microsoft.com/office/drawing/2014/chart" uri="{C3380CC4-5D6E-409C-BE32-E72D297353CC}">
              <c16:uniqueId val="{00000020-60FE-43D6-A8B3-9F1EEFB04A5B}"/>
            </c:ext>
          </c:extLst>
        </c:ser>
        <c:dLbls>
          <c:showLegendKey val="0"/>
          <c:showVal val="0"/>
          <c:showCatName val="0"/>
          <c:showSerName val="0"/>
          <c:showPercent val="0"/>
          <c:showBubbleSize val="0"/>
        </c:dLbls>
        <c:gapWidth val="150"/>
        <c:shape val="box"/>
        <c:axId val="107718144"/>
        <c:axId val="107719680"/>
        <c:axId val="0"/>
      </c:bar3DChart>
      <c:catAx>
        <c:axId val="107718144"/>
        <c:scaling>
          <c:orientation val="minMax"/>
        </c:scaling>
        <c:delete val="0"/>
        <c:axPos val="b"/>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7719680"/>
        <c:crosses val="autoZero"/>
        <c:auto val="1"/>
        <c:lblAlgn val="ctr"/>
        <c:lblOffset val="100"/>
        <c:noMultiLvlLbl val="0"/>
      </c:catAx>
      <c:valAx>
        <c:axId val="107719680"/>
        <c:scaling>
          <c:orientation val="minMax"/>
        </c:scaling>
        <c:delete val="0"/>
        <c:axPos val="l"/>
        <c:majorGridlines>
          <c:spPr>
            <a:ln w="9525" cap="flat" cmpd="sng" algn="ctr">
              <a:solidFill>
                <a:schemeClr val="tx1">
                  <a:lumMod val="15000"/>
                  <a:lumOff val="85000"/>
                </a:schemeClr>
              </a:solidFill>
              <a:round/>
            </a:ln>
            <a:effectLst/>
          </c:spPr>
        </c:majorGridlines>
        <c:numFmt formatCode="0.0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MX"/>
          </a:p>
        </c:txPr>
        <c:crossAx val="107718144"/>
        <c:crosses val="autoZero"/>
        <c:crossBetween val="between"/>
      </c:valAx>
      <c:spPr>
        <a:noFill/>
        <a:ln>
          <a:noFill/>
        </a:ln>
        <a:effectLst/>
      </c:spPr>
    </c:plotArea>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MX"/>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view3D>
      <c:rotX val="15"/>
      <c:rotY val="20"/>
      <c:rAngAx val="1"/>
    </c:view3D>
    <c:floor>
      <c:thickness val="0"/>
    </c:floor>
    <c:sideWall>
      <c:thickness val="0"/>
    </c:sideWall>
    <c:backWall>
      <c:thickness val="0"/>
    </c:backWall>
    <c:plotArea>
      <c:layout>
        <c:manualLayout>
          <c:layoutTarget val="inner"/>
          <c:xMode val="edge"/>
          <c:yMode val="edge"/>
          <c:x val="1.8609395082510484E-4"/>
          <c:y val="2.5716078099144894E-2"/>
          <c:w val="0.99457064196696354"/>
          <c:h val="0.71255746955599819"/>
        </c:manualLayout>
      </c:layout>
      <c:bar3DChart>
        <c:barDir val="col"/>
        <c:grouping val="clustered"/>
        <c:varyColors val="0"/>
        <c:ser>
          <c:idx val="0"/>
          <c:order val="0"/>
          <c:spPr>
            <a:solidFill>
              <a:srgbClr val="00B050"/>
            </a:solidFill>
            <a:ln>
              <a:solidFill>
                <a:schemeClr val="tx1"/>
              </a:solidFill>
            </a:ln>
          </c:spPr>
          <c:invertIfNegative val="0"/>
          <c:dPt>
            <c:idx val="0"/>
            <c:invertIfNegative val="0"/>
            <c:bubble3D val="0"/>
            <c:spPr>
              <a:solidFill>
                <a:srgbClr val="FFFF00"/>
              </a:solidFill>
              <a:ln>
                <a:solidFill>
                  <a:schemeClr val="tx1"/>
                </a:solidFill>
              </a:ln>
            </c:spPr>
            <c:extLst>
              <c:ext xmlns:c16="http://schemas.microsoft.com/office/drawing/2014/chart" uri="{C3380CC4-5D6E-409C-BE32-E72D297353CC}">
                <c16:uniqueId val="{00000001-2C39-4A7A-B41F-1F98333762AE}"/>
              </c:ext>
            </c:extLst>
          </c:dPt>
          <c:dPt>
            <c:idx val="1"/>
            <c:invertIfNegative val="0"/>
            <c:bubble3D val="0"/>
            <c:extLst>
              <c:ext xmlns:c16="http://schemas.microsoft.com/office/drawing/2014/chart" uri="{C3380CC4-5D6E-409C-BE32-E72D297353CC}">
                <c16:uniqueId val="{00000000-6DE1-4E7C-80DD-D21A15079546}"/>
              </c:ext>
            </c:extLst>
          </c:dPt>
          <c:dPt>
            <c:idx val="3"/>
            <c:invertIfNegative val="0"/>
            <c:bubble3D val="0"/>
            <c:extLst>
              <c:ext xmlns:c16="http://schemas.microsoft.com/office/drawing/2014/chart" uri="{C3380CC4-5D6E-409C-BE32-E72D297353CC}">
                <c16:uniqueId val="{00000004-6B65-4414-9F2A-9E3ED1271EAE}"/>
              </c:ext>
            </c:extLst>
          </c:dPt>
          <c:dPt>
            <c:idx val="4"/>
            <c:invertIfNegative val="0"/>
            <c:bubble3D val="0"/>
            <c:spPr>
              <a:solidFill>
                <a:srgbClr val="FFFF00"/>
              </a:solidFill>
              <a:ln>
                <a:solidFill>
                  <a:schemeClr val="tx1"/>
                </a:solidFill>
              </a:ln>
            </c:spPr>
            <c:extLst>
              <c:ext xmlns:c16="http://schemas.microsoft.com/office/drawing/2014/chart" uri="{C3380CC4-5D6E-409C-BE32-E72D297353CC}">
                <c16:uniqueId val="{00000004-2C39-4A7A-B41F-1F98333762AE}"/>
              </c:ext>
            </c:extLst>
          </c:dPt>
          <c:dPt>
            <c:idx val="5"/>
            <c:invertIfNegative val="0"/>
            <c:bubble3D val="0"/>
            <c:extLst>
              <c:ext xmlns:c16="http://schemas.microsoft.com/office/drawing/2014/chart" uri="{C3380CC4-5D6E-409C-BE32-E72D297353CC}">
                <c16:uniqueId val="{00000002-6DE1-4E7C-80DD-D21A15079546}"/>
              </c:ext>
            </c:extLst>
          </c:dPt>
          <c:dPt>
            <c:idx val="6"/>
            <c:invertIfNegative val="0"/>
            <c:bubble3D val="0"/>
            <c:spPr>
              <a:solidFill>
                <a:srgbClr val="FFFF00"/>
              </a:solidFill>
              <a:ln>
                <a:solidFill>
                  <a:schemeClr val="tx1"/>
                </a:solidFill>
              </a:ln>
            </c:spPr>
            <c:extLst>
              <c:ext xmlns:c16="http://schemas.microsoft.com/office/drawing/2014/chart" uri="{C3380CC4-5D6E-409C-BE32-E72D297353CC}">
                <c16:uniqueId val="{00000009-6B65-4414-9F2A-9E3ED1271EAE}"/>
              </c:ext>
            </c:extLst>
          </c:dPt>
          <c:dPt>
            <c:idx val="7"/>
            <c:invertIfNegative val="0"/>
            <c:bubble3D val="0"/>
            <c:spPr>
              <a:solidFill>
                <a:srgbClr val="FF7C80"/>
              </a:solidFill>
              <a:ln>
                <a:solidFill>
                  <a:schemeClr val="tx1"/>
                </a:solidFill>
              </a:ln>
            </c:spPr>
            <c:extLst>
              <c:ext xmlns:c16="http://schemas.microsoft.com/office/drawing/2014/chart" uri="{C3380CC4-5D6E-409C-BE32-E72D297353CC}">
                <c16:uniqueId val="{0000000B-6B65-4414-9F2A-9E3ED1271EAE}"/>
              </c:ext>
            </c:extLst>
          </c:dPt>
          <c:dPt>
            <c:idx val="8"/>
            <c:invertIfNegative val="0"/>
            <c:bubble3D val="0"/>
            <c:extLst>
              <c:ext xmlns:c16="http://schemas.microsoft.com/office/drawing/2014/chart" uri="{C3380CC4-5D6E-409C-BE32-E72D297353CC}">
                <c16:uniqueId val="{0000000D-6B65-4414-9F2A-9E3ED1271EAE}"/>
              </c:ext>
            </c:extLst>
          </c:dPt>
          <c:dLbls>
            <c:dLbl>
              <c:idx val="0"/>
              <c:layout>
                <c:manualLayout>
                  <c:x val="3.3472797465766697E-3"/>
                  <c:y val="-2.0114942528735684E-2"/>
                </c:manualLayout>
              </c:layout>
              <c:numFmt formatCode="0%" sourceLinked="0"/>
              <c:spPr>
                <a:noFill/>
                <a:ln>
                  <a:noFill/>
                </a:ln>
                <a:effectLst/>
              </c:spPr>
              <c:txPr>
                <a:bodyPr/>
                <a:lstStyle/>
                <a:p>
                  <a:pPr>
                    <a:defRPr sz="1050"/>
                  </a:pPr>
                  <a:endParaRPr lang="es-MX"/>
                </a:p>
              </c:txPr>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1-2C39-4A7A-B41F-1F98333762AE}"/>
                </c:ext>
              </c:extLst>
            </c:dLbl>
            <c:dLbl>
              <c:idx val="1"/>
              <c:layout>
                <c:manualLayout>
                  <c:x val="6.6945594931533195E-3"/>
                  <c:y val="-2.0114942528735632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0-6DE1-4E7C-80DD-D21A15079546}"/>
                </c:ext>
              </c:extLst>
            </c:dLbl>
            <c:dLbl>
              <c:idx val="2"/>
              <c:layout>
                <c:manualLayout>
                  <c:x val="2.2315198310511064E-3"/>
                  <c:y val="-2.2988505747126384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E-6B65-4414-9F2A-9E3ED1271EAE}"/>
                </c:ext>
              </c:extLst>
            </c:dLbl>
            <c:dLbl>
              <c:idx val="3"/>
              <c:layout>
                <c:manualLayout>
                  <c:x val="6.6945594931533195E-3"/>
                  <c:y val="-2.2988505747126436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6B65-4414-9F2A-9E3ED1271EAE}"/>
                </c:ext>
              </c:extLst>
            </c:dLbl>
            <c:dLbl>
              <c:idx val="4"/>
              <c:layout>
                <c:manualLayout>
                  <c:x val="1.0041839239729979E-2"/>
                  <c:y val="-2.5862068965517241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4-2C39-4A7A-B41F-1F98333762AE}"/>
                </c:ext>
              </c:extLst>
            </c:dLbl>
            <c:dLbl>
              <c:idx val="5"/>
              <c:layout>
                <c:manualLayout>
                  <c:x val="1.0041839239730061E-2"/>
                  <c:y val="-2.586229523033763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2-6DE1-4E7C-80DD-D21A15079546}"/>
                </c:ext>
              </c:extLst>
            </c:dLbl>
            <c:dLbl>
              <c:idx val="6"/>
              <c:layout>
                <c:manualLayout>
                  <c:x val="1.0041839239730061E-2"/>
                  <c:y val="-1.72413793103448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9-6B65-4414-9F2A-9E3ED1271EAE}"/>
                </c:ext>
              </c:extLst>
            </c:dLbl>
            <c:dLbl>
              <c:idx val="7"/>
              <c:layout>
                <c:manualLayout>
                  <c:x val="1.0041839239729979E-2"/>
                  <c:y val="-1.7241379310344827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B-6B65-4414-9F2A-9E3ED1271EAE}"/>
                </c:ext>
              </c:extLst>
            </c:dLbl>
            <c:dLbl>
              <c:idx val="8"/>
              <c:layout>
                <c:manualLayout>
                  <c:x val="8.9260793242044254E-3"/>
                  <c:y val="-1.1494252873563218E-2"/>
                </c:manualLayout>
              </c:layout>
              <c:showLegendKey val="0"/>
              <c:showVal val="1"/>
              <c:showCatName val="0"/>
              <c:showSerName val="0"/>
              <c:showPercent val="0"/>
              <c:showBubbleSize val="0"/>
              <c:extLst>
                <c:ext xmlns:c15="http://schemas.microsoft.com/office/drawing/2012/chart" uri="{CE6537A1-D6FC-4f65-9D91-7224C49458BB}">
                  <c15:layout/>
                </c:ext>
                <c:ext xmlns:c16="http://schemas.microsoft.com/office/drawing/2014/chart" uri="{C3380CC4-5D6E-409C-BE32-E72D297353CC}">
                  <c16:uniqueId val="{0000000D-6B65-4414-9F2A-9E3ED1271EAE}"/>
                </c:ext>
              </c:extLst>
            </c:dLbl>
            <c:spPr>
              <a:noFill/>
              <a:ln>
                <a:noFill/>
              </a:ln>
              <a:effectLst/>
            </c:spPr>
            <c:txPr>
              <a:bodyPr/>
              <a:lstStyle/>
              <a:p>
                <a:pPr>
                  <a:defRPr sz="1050"/>
                </a:pPr>
                <a:endParaRPr lang="es-MX"/>
              </a:p>
            </c:tx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Ref>
              <c:f>'Resultados PAAC'!$A$5:$A$13</c:f>
              <c:strCache>
                <c:ptCount val="9"/>
                <c:pt idx="0">
                  <c:v>1. Mapa de Riesgos</c:v>
                </c:pt>
                <c:pt idx="1">
                  <c:v>1.1 Estrategia de la Administración del Riesgo</c:v>
                </c:pt>
                <c:pt idx="2">
                  <c:v>2. Estrategia Antitrámites</c:v>
                </c:pt>
                <c:pt idx="3">
                  <c:v>2.1 Estrategia de Racionalización de trámites</c:v>
                </c:pt>
                <c:pt idx="4">
                  <c:v>3. Rendición de Cuentas</c:v>
                </c:pt>
                <c:pt idx="5">
                  <c:v>4. Mecanismos para Mejorar la Atención al Ciudadano</c:v>
                </c:pt>
                <c:pt idx="6">
                  <c:v>5.Mecanismos para la Transparencia y el Acceso a la Información</c:v>
                </c:pt>
                <c:pt idx="7">
                  <c:v>6. Iniciativas Adicionales</c:v>
                </c:pt>
                <c:pt idx="8">
                  <c:v>7. Gestión de la Integridad</c:v>
                </c:pt>
              </c:strCache>
            </c:strRef>
          </c:cat>
          <c:val>
            <c:numRef>
              <c:f>'Resultados PAAC'!$D$5:$D$13</c:f>
              <c:numCache>
                <c:formatCode>0%</c:formatCode>
                <c:ptCount val="9"/>
                <c:pt idx="0" formatCode="0.00%">
                  <c:v>0.63805079545454535</c:v>
                </c:pt>
                <c:pt idx="1">
                  <c:v>0.83687500000000004</c:v>
                </c:pt>
                <c:pt idx="2">
                  <c:v>1</c:v>
                </c:pt>
                <c:pt idx="3">
                  <c:v>0.7</c:v>
                </c:pt>
                <c:pt idx="4">
                  <c:v>0.59639130434782606</c:v>
                </c:pt>
                <c:pt idx="5">
                  <c:v>0.73444444444444446</c:v>
                </c:pt>
                <c:pt idx="6">
                  <c:v>0.66</c:v>
                </c:pt>
                <c:pt idx="7">
                  <c:v>0.44000000000000006</c:v>
                </c:pt>
                <c:pt idx="8">
                  <c:v>0.94285714285714284</c:v>
                </c:pt>
              </c:numCache>
            </c:numRef>
          </c:val>
          <c:extLst>
            <c:ext xmlns:c16="http://schemas.microsoft.com/office/drawing/2014/chart" uri="{C3380CC4-5D6E-409C-BE32-E72D297353CC}">
              <c16:uniqueId val="{00000003-6DE1-4E7C-80DD-D21A15079546}"/>
            </c:ext>
          </c:extLst>
        </c:ser>
        <c:dLbls>
          <c:showLegendKey val="0"/>
          <c:showVal val="1"/>
          <c:showCatName val="0"/>
          <c:showSerName val="0"/>
          <c:showPercent val="0"/>
          <c:showBubbleSize val="0"/>
        </c:dLbls>
        <c:gapWidth val="150"/>
        <c:shape val="box"/>
        <c:axId val="109929984"/>
        <c:axId val="109935232"/>
        <c:axId val="0"/>
      </c:bar3DChart>
      <c:catAx>
        <c:axId val="109929984"/>
        <c:scaling>
          <c:orientation val="minMax"/>
        </c:scaling>
        <c:delete val="0"/>
        <c:axPos val="b"/>
        <c:numFmt formatCode="General" sourceLinked="0"/>
        <c:majorTickMark val="none"/>
        <c:minorTickMark val="none"/>
        <c:tickLblPos val="nextTo"/>
        <c:txPr>
          <a:bodyPr/>
          <a:lstStyle/>
          <a:p>
            <a:pPr>
              <a:defRPr sz="900"/>
            </a:pPr>
            <a:endParaRPr lang="es-MX"/>
          </a:p>
        </c:txPr>
        <c:crossAx val="109935232"/>
        <c:crosses val="autoZero"/>
        <c:auto val="1"/>
        <c:lblAlgn val="ctr"/>
        <c:lblOffset val="100"/>
        <c:noMultiLvlLbl val="0"/>
      </c:catAx>
      <c:valAx>
        <c:axId val="109935232"/>
        <c:scaling>
          <c:orientation val="minMax"/>
        </c:scaling>
        <c:delete val="1"/>
        <c:axPos val="l"/>
        <c:numFmt formatCode="0%" sourceLinked="0"/>
        <c:majorTickMark val="out"/>
        <c:minorTickMark val="none"/>
        <c:tickLblPos val="nextTo"/>
        <c:crossAx val="109929984"/>
        <c:crosses val="autoZero"/>
        <c:crossBetween val="between"/>
      </c:valAx>
    </c:plotArea>
    <c:plotVisOnly val="1"/>
    <c:dispBlanksAs val="gap"/>
    <c:showDLblsOverMax val="0"/>
  </c:chart>
  <c:spPr>
    <a:noFill/>
    <a:ln>
      <a:noFill/>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image" Target="../media/image2.png"/><Relationship Id="rId2" Type="http://schemas.openxmlformats.org/officeDocument/2006/relationships/image" Target="../media/image1.png"/><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2" Type="http://schemas.openxmlformats.org/officeDocument/2006/relationships/image" Target="../media/image5.png"/><Relationship Id="rId1" Type="http://schemas.openxmlformats.org/officeDocument/2006/relationships/image" Target="../media/image4.jpeg"/></Relationships>
</file>

<file path=xl/drawings/drawing1.xml><?xml version="1.0" encoding="utf-8"?>
<xdr:wsDr xmlns:xdr="http://schemas.openxmlformats.org/drawingml/2006/spreadsheetDrawing" xmlns:a="http://schemas.openxmlformats.org/drawingml/2006/main">
  <xdr:twoCellAnchor>
    <xdr:from>
      <xdr:col>6</xdr:col>
      <xdr:colOff>44824</xdr:colOff>
      <xdr:row>2</xdr:row>
      <xdr:rowOff>45384</xdr:rowOff>
    </xdr:from>
    <xdr:to>
      <xdr:col>15</xdr:col>
      <xdr:colOff>101414</xdr:colOff>
      <xdr:row>20</xdr:row>
      <xdr:rowOff>45385</xdr:rowOff>
    </xdr:to>
    <xdr:graphicFrame macro="">
      <xdr:nvGraphicFramePr>
        <xdr:cNvPr id="2" name="Gráfico 1">
          <a:extLst>
            <a:ext uri="{FF2B5EF4-FFF2-40B4-BE49-F238E27FC236}">
              <a16:creationId xmlns:a16="http://schemas.microsoft.com/office/drawing/2014/main" id="{00000000-0008-0000-04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95249</xdr:colOff>
      <xdr:row>15</xdr:row>
      <xdr:rowOff>76200</xdr:rowOff>
    </xdr:from>
    <xdr:to>
      <xdr:col>4</xdr:col>
      <xdr:colOff>4280647</xdr:colOff>
      <xdr:row>32</xdr:row>
      <xdr:rowOff>67236</xdr:rowOff>
    </xdr:to>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449035</xdr:colOff>
      <xdr:row>0</xdr:row>
      <xdr:rowOff>81643</xdr:rowOff>
    </xdr:from>
    <xdr:to>
      <xdr:col>0</xdr:col>
      <xdr:colOff>1200455</xdr:colOff>
      <xdr:row>0</xdr:row>
      <xdr:rowOff>827987</xdr:rowOff>
    </xdr:to>
    <xdr:pic>
      <xdr:nvPicPr>
        <xdr:cNvPr id="3" name="Imagen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2"/>
        <a:stretch>
          <a:fillRect/>
        </a:stretch>
      </xdr:blipFill>
      <xdr:spPr>
        <a:xfrm>
          <a:off x="449035" y="81643"/>
          <a:ext cx="751420" cy="746344"/>
        </a:xfrm>
        <a:prstGeom prst="rect">
          <a:avLst/>
        </a:prstGeom>
      </xdr:spPr>
    </xdr:pic>
    <xdr:clientData/>
  </xdr:twoCellAnchor>
  <xdr:twoCellAnchor editAs="oneCell">
    <xdr:from>
      <xdr:col>0</xdr:col>
      <xdr:colOff>47625</xdr:colOff>
      <xdr:row>40</xdr:row>
      <xdr:rowOff>57150</xdr:rowOff>
    </xdr:from>
    <xdr:to>
      <xdr:col>4</xdr:col>
      <xdr:colOff>2572097</xdr:colOff>
      <xdr:row>55</xdr:row>
      <xdr:rowOff>57150</xdr:rowOff>
    </xdr:to>
    <xdr:pic>
      <xdr:nvPicPr>
        <xdr:cNvPr id="4" name="3 Imagen"/>
        <xdr:cNvPicPr>
          <a:picLocks noChangeAspect="1"/>
        </xdr:cNvPicPr>
      </xdr:nvPicPr>
      <xdr:blipFill rotWithShape="1">
        <a:blip xmlns:r="http://schemas.openxmlformats.org/officeDocument/2006/relationships" r:embed="rId3"/>
        <a:srcRect l="19441" t="43180" r="21078" b="23483"/>
        <a:stretch/>
      </xdr:blipFill>
      <xdr:spPr>
        <a:xfrm>
          <a:off x="47625" y="21202650"/>
          <a:ext cx="9065906" cy="28575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122582</xdr:colOff>
      <xdr:row>30</xdr:row>
      <xdr:rowOff>173935</xdr:rowOff>
    </xdr:from>
    <xdr:to>
      <xdr:col>5</xdr:col>
      <xdr:colOff>569843</xdr:colOff>
      <xdr:row>39</xdr:row>
      <xdr:rowOff>149087</xdr:rowOff>
    </xdr:to>
    <xdr:pic>
      <xdr:nvPicPr>
        <xdr:cNvPr id="3" name="2 Imagen"/>
        <xdr:cNvPicPr>
          <a:picLocks noChangeAspect="1"/>
        </xdr:cNvPicPr>
      </xdr:nvPicPr>
      <xdr:blipFill rotWithShape="1">
        <a:blip xmlns:r="http://schemas.openxmlformats.org/officeDocument/2006/relationships" r:embed="rId1"/>
        <a:srcRect l="19441" t="43180" r="21078" b="23483"/>
        <a:stretch/>
      </xdr:blipFill>
      <xdr:spPr>
        <a:xfrm>
          <a:off x="122582" y="6317560"/>
          <a:ext cx="6295611" cy="1689652"/>
        </a:xfrm>
        <a:prstGeom prst="rect">
          <a:avLst/>
        </a:prstGeom>
      </xdr:spPr>
    </xdr:pic>
    <xdr:clientData/>
  </xdr:twoCellAnchor>
  <xdr:twoCellAnchor>
    <xdr:from>
      <xdr:col>4</xdr:col>
      <xdr:colOff>28575</xdr:colOff>
      <xdr:row>20</xdr:row>
      <xdr:rowOff>123826</xdr:rowOff>
    </xdr:from>
    <xdr:to>
      <xdr:col>4</xdr:col>
      <xdr:colOff>1057275</xdr:colOff>
      <xdr:row>21</xdr:row>
      <xdr:rowOff>123826</xdr:rowOff>
    </xdr:to>
    <xdr:sp macro="" textlink="">
      <xdr:nvSpPr>
        <xdr:cNvPr id="2" name="1 CuadroTexto"/>
        <xdr:cNvSpPr txBox="1"/>
      </xdr:nvSpPr>
      <xdr:spPr>
        <a:xfrm>
          <a:off x="4781550" y="4362451"/>
          <a:ext cx="102870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t>N.A.</a:t>
          </a:r>
        </a:p>
      </xdr:txBody>
    </xdr:sp>
    <xdr:clientData/>
  </xdr:twoCellAnchor>
  <xdr:twoCellAnchor>
    <xdr:from>
      <xdr:col>4</xdr:col>
      <xdr:colOff>19050</xdr:colOff>
      <xdr:row>24</xdr:row>
      <xdr:rowOff>161925</xdr:rowOff>
    </xdr:from>
    <xdr:to>
      <xdr:col>4</xdr:col>
      <xdr:colOff>1047750</xdr:colOff>
      <xdr:row>25</xdr:row>
      <xdr:rowOff>161925</xdr:rowOff>
    </xdr:to>
    <xdr:sp macro="" textlink="">
      <xdr:nvSpPr>
        <xdr:cNvPr id="4" name="3 CuadroTexto"/>
        <xdr:cNvSpPr txBox="1"/>
      </xdr:nvSpPr>
      <xdr:spPr>
        <a:xfrm>
          <a:off x="4772025" y="5162550"/>
          <a:ext cx="102870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t>N.A.</a:t>
          </a:r>
        </a:p>
      </xdr:txBody>
    </xdr:sp>
    <xdr:clientData/>
  </xdr:twoCellAnchor>
  <xdr:twoCellAnchor>
    <xdr:from>
      <xdr:col>4</xdr:col>
      <xdr:colOff>19050</xdr:colOff>
      <xdr:row>22</xdr:row>
      <xdr:rowOff>9525</xdr:rowOff>
    </xdr:from>
    <xdr:to>
      <xdr:col>4</xdr:col>
      <xdr:colOff>1047750</xdr:colOff>
      <xdr:row>23</xdr:row>
      <xdr:rowOff>9525</xdr:rowOff>
    </xdr:to>
    <xdr:sp macro="" textlink="">
      <xdr:nvSpPr>
        <xdr:cNvPr id="5" name="4 CuadroTexto"/>
        <xdr:cNvSpPr txBox="1"/>
      </xdr:nvSpPr>
      <xdr:spPr>
        <a:xfrm>
          <a:off x="4772025" y="4629150"/>
          <a:ext cx="102870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t>N.A.</a:t>
          </a:r>
        </a:p>
      </xdr:txBody>
    </xdr:sp>
    <xdr:clientData/>
  </xdr:twoCellAnchor>
  <xdr:twoCellAnchor>
    <xdr:from>
      <xdr:col>4</xdr:col>
      <xdr:colOff>28575</xdr:colOff>
      <xdr:row>23</xdr:row>
      <xdr:rowOff>95250</xdr:rowOff>
    </xdr:from>
    <xdr:to>
      <xdr:col>4</xdr:col>
      <xdr:colOff>1057275</xdr:colOff>
      <xdr:row>24</xdr:row>
      <xdr:rowOff>95250</xdr:rowOff>
    </xdr:to>
    <xdr:sp macro="" textlink="">
      <xdr:nvSpPr>
        <xdr:cNvPr id="6" name="5 CuadroTexto"/>
        <xdr:cNvSpPr txBox="1"/>
      </xdr:nvSpPr>
      <xdr:spPr>
        <a:xfrm>
          <a:off x="4781550" y="4905375"/>
          <a:ext cx="102870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t>N.A.</a:t>
          </a:r>
        </a:p>
      </xdr:txBody>
    </xdr:sp>
    <xdr:clientData/>
  </xdr:twoCellAnchor>
  <xdr:twoCellAnchor>
    <xdr:from>
      <xdr:col>4</xdr:col>
      <xdr:colOff>19050</xdr:colOff>
      <xdr:row>26</xdr:row>
      <xdr:rowOff>19050</xdr:rowOff>
    </xdr:from>
    <xdr:to>
      <xdr:col>4</xdr:col>
      <xdr:colOff>1047750</xdr:colOff>
      <xdr:row>27</xdr:row>
      <xdr:rowOff>19050</xdr:rowOff>
    </xdr:to>
    <xdr:sp macro="" textlink="">
      <xdr:nvSpPr>
        <xdr:cNvPr id="7" name="6 CuadroTexto"/>
        <xdr:cNvSpPr txBox="1"/>
      </xdr:nvSpPr>
      <xdr:spPr>
        <a:xfrm>
          <a:off x="4772025" y="5400675"/>
          <a:ext cx="102870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t>N.A.</a:t>
          </a:r>
        </a:p>
      </xdr:txBody>
    </xdr:sp>
    <xdr:clientData/>
  </xdr:twoCellAnchor>
  <xdr:twoCellAnchor>
    <xdr:from>
      <xdr:col>4</xdr:col>
      <xdr:colOff>19050</xdr:colOff>
      <xdr:row>27</xdr:row>
      <xdr:rowOff>57150</xdr:rowOff>
    </xdr:from>
    <xdr:to>
      <xdr:col>4</xdr:col>
      <xdr:colOff>1047750</xdr:colOff>
      <xdr:row>28</xdr:row>
      <xdr:rowOff>133350</xdr:rowOff>
    </xdr:to>
    <xdr:sp macro="" textlink="">
      <xdr:nvSpPr>
        <xdr:cNvPr id="8" name="7 CuadroTexto"/>
        <xdr:cNvSpPr txBox="1"/>
      </xdr:nvSpPr>
      <xdr:spPr>
        <a:xfrm>
          <a:off x="4772025" y="5629275"/>
          <a:ext cx="1028700" cy="266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t>N.A.</a:t>
          </a:r>
        </a:p>
      </xdr:txBody>
    </xdr:sp>
    <xdr:clientData/>
  </xdr:twoCellAnchor>
  <xdr:twoCellAnchor>
    <xdr:from>
      <xdr:col>4</xdr:col>
      <xdr:colOff>9525</xdr:colOff>
      <xdr:row>29</xdr:row>
      <xdr:rowOff>9525</xdr:rowOff>
    </xdr:from>
    <xdr:to>
      <xdr:col>4</xdr:col>
      <xdr:colOff>1038225</xdr:colOff>
      <xdr:row>30</xdr:row>
      <xdr:rowOff>9525</xdr:rowOff>
    </xdr:to>
    <xdr:sp macro="" textlink="">
      <xdr:nvSpPr>
        <xdr:cNvPr id="9" name="8 CuadroTexto"/>
        <xdr:cNvSpPr txBox="1"/>
      </xdr:nvSpPr>
      <xdr:spPr>
        <a:xfrm>
          <a:off x="4762500" y="5962650"/>
          <a:ext cx="1028700" cy="1905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CO" sz="1100"/>
            <a:t>N.A.</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2</xdr:col>
      <xdr:colOff>737235</xdr:colOff>
      <xdr:row>0</xdr:row>
      <xdr:rowOff>78105</xdr:rowOff>
    </xdr:from>
    <xdr:to>
      <xdr:col>2</xdr:col>
      <xdr:colOff>1323975</xdr:colOff>
      <xdr:row>2</xdr:row>
      <xdr:rowOff>181179</xdr:rowOff>
    </xdr:to>
    <xdr:pic>
      <xdr:nvPicPr>
        <xdr:cNvPr id="7"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3930015" y="139065"/>
          <a:ext cx="617220" cy="6686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3"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4"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737235</xdr:colOff>
      <xdr:row>0</xdr:row>
      <xdr:rowOff>78105</xdr:rowOff>
    </xdr:from>
    <xdr:to>
      <xdr:col>2</xdr:col>
      <xdr:colOff>1323975</xdr:colOff>
      <xdr:row>2</xdr:row>
      <xdr:rowOff>181179</xdr:rowOff>
    </xdr:to>
    <xdr:pic>
      <xdr:nvPicPr>
        <xdr:cNvPr id="5" name="2 Imagen">
          <a:extLst>
            <a:ext uri="{FF2B5EF4-FFF2-40B4-BE49-F238E27FC236}">
              <a16:creationId xmlns:a16="http://schemas.microsoft.com/office/drawing/2014/main" id="{00000000-0008-0000-05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l="15384" t="5443" r="9790" b="9525"/>
        <a:stretch>
          <a:fillRect/>
        </a:stretch>
      </xdr:blipFill>
      <xdr:spPr bwMode="auto">
        <a:xfrm>
          <a:off x="4118610" y="66675"/>
          <a:ext cx="586740" cy="67219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866774</xdr:colOff>
      <xdr:row>0</xdr:row>
      <xdr:rowOff>369094</xdr:rowOff>
    </xdr:from>
    <xdr:to>
      <xdr:col>0</xdr:col>
      <xdr:colOff>2028825</xdr:colOff>
      <xdr:row>2</xdr:row>
      <xdr:rowOff>285751</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3"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4"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twoCellAnchor editAs="oneCell">
    <xdr:from>
      <xdr:col>0</xdr:col>
      <xdr:colOff>866774</xdr:colOff>
      <xdr:row>0</xdr:row>
      <xdr:rowOff>369094</xdr:rowOff>
    </xdr:from>
    <xdr:to>
      <xdr:col>0</xdr:col>
      <xdr:colOff>2028825</xdr:colOff>
      <xdr:row>2</xdr:row>
      <xdr:rowOff>285751</xdr:rowOff>
    </xdr:to>
    <xdr:pic>
      <xdr:nvPicPr>
        <xdr:cNvPr id="5"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866774" y="369094"/>
          <a:ext cx="1162051" cy="1031082"/>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355087</xdr:colOff>
      <xdr:row>0</xdr:row>
      <xdr:rowOff>212212</xdr:rowOff>
    </xdr:from>
    <xdr:to>
      <xdr:col>0</xdr:col>
      <xdr:colOff>1355912</xdr:colOff>
      <xdr:row>2</xdr:row>
      <xdr:rowOff>182655</xdr:rowOff>
    </xdr:to>
    <xdr:pic>
      <xdr:nvPicPr>
        <xdr:cNvPr id="2" name="2 Imagen" descr="C:\Users\afrojas\AppData\Local\Microsoft\Windows\Temporary Internet Files\Content.IE5\QBJB3MOR\Escudo_CVP.jpg">
          <a:extLst>
            <a:ext uri="{FF2B5EF4-FFF2-40B4-BE49-F238E27FC236}">
              <a16:creationId xmlns:a16="http://schemas.microsoft.com/office/drawing/2014/main" id="{DFE5A08D-27DB-488B-87E7-80B9B33B8DEC}"/>
            </a:ext>
          </a:extLst>
        </xdr:cNvPr>
        <xdr:cNvPicPr/>
      </xdr:nvPicPr>
      <xdr:blipFill>
        <a:blip xmlns:r="http://schemas.openxmlformats.org/officeDocument/2006/relationships" r:embed="rId1" cstate="print"/>
        <a:srcRect/>
        <a:stretch>
          <a:fillRect/>
        </a:stretch>
      </xdr:blipFill>
      <xdr:spPr bwMode="auto">
        <a:xfrm>
          <a:off x="355087" y="212212"/>
          <a:ext cx="1000825" cy="780068"/>
        </a:xfrm>
        <a:prstGeom prst="rect">
          <a:avLst/>
        </a:prstGeom>
        <a:noFill/>
        <a:ln w="9525">
          <a:noFill/>
          <a:miter lim="800000"/>
          <a:headEnd/>
          <a:tailEnd/>
        </a:ln>
      </xdr:spPr>
    </xdr:pic>
    <xdr:clientData/>
  </xdr:twoCellAnchor>
  <xdr:twoCellAnchor editAs="oneCell">
    <xdr:from>
      <xdr:col>0</xdr:col>
      <xdr:colOff>0</xdr:colOff>
      <xdr:row>12</xdr:row>
      <xdr:rowOff>121228</xdr:rowOff>
    </xdr:from>
    <xdr:to>
      <xdr:col>5</xdr:col>
      <xdr:colOff>911679</xdr:colOff>
      <xdr:row>25</xdr:row>
      <xdr:rowOff>146668</xdr:rowOff>
    </xdr:to>
    <xdr:pic>
      <xdr:nvPicPr>
        <xdr:cNvPr id="3" name="Imagen 2"/>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9103303"/>
          <a:ext cx="11039475" cy="511179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yymarin/Desktop/1%202%203/2.%20Matriz%20de%20Riesgos%20Gestio&#769;n%20Estrate&#769;gica%202018%20(1)%20%2011122019.xlsx"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10.216.160.201\Users\amarinc\Downloads\Matriz%20Comunicaciones\Matriz%20RdC%20-%20OAc%20PAAC%20ok.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10.216.160.201\Users\portatil\Desktop\CVP\Consolidacion%20matrices%20agosto'2018\Matrices%20ajustadas\Matriz%20Comunicaciones\Matriz%20RdC%20-%20OAc%20PAAC%20ok.xlsx"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Users/hparrar/Documentos_CVP/PAAC%202019/MATRIZ%20RIESGOS%20GUIA%20NUEVA%202019/208-PLA-Ft-73-74-75%20y%2078%20Riesgos%20-%20DIC%20-%202019%2019122019%20-%20GA.xlsx"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2020%20-%20GA.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10.216.160.201\planeacion\Oficial\EVIDENCIAS%20PLANEACION%20-%20CONTRATISTAS\2019\CONTRATO%20133%20-%202019%20CRISTHIAN%20CAMILO%20RODRIGUEZ%20MELO\12.%20Diciembre\Obligaci&#243;n%206\Riesgos\Administrativa\208-PLA-Ft-73-74-75%20y%2078%20Riesgos%20-%20DIC%20-%202019%2019122019%20-%20TH.xlsx"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C:\Users\CRodriguezm\Downloads\208-PLA-Ft-73-74-75%20y%2078%20Riesgos%20(3er%20periodo%20-%20DMV)%20final.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file:///\\10.216.160.201\Oficial\Users\user\Downloads\208-PLA-Ft-73-74-75%20y%2078%20Riesgos%20DUT-2020.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10.216.160.201\Oficial\Users\user\Downloads\3.%20208-PLA-Ft-73%20-%2075%20y%2078%20Riesgos%20-%202019%20%20sub.%20financiera.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0.216.160.201\D.%20Admin%20Calidad\Users\yymarin\Desktop\1%202%203\2.%20Matriz%20de%20Riesgos%20Gestio&#769;n%20Estrate&#769;gica%202018%20(1)%20%2011122019.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Users/hparrar/Documentos_CVP/PAAC%202019/MATRIZ%20RIESGOS%202020/208-PLA-Ft-73-74-75%20y%2078%20Riesgos%20-%20DIC%20-%202020%20-%20TH.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about:blank"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10.216.160.201\D.%20Admin%20Calidad\mis%20documentos\AntiCorrupci&#243;n\2017\matriz%20racionalizacion.xlsx"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CVPE3305\Planes%20de%20mejoramiento\Users\portatil\Desktop\CVP\Consolidacion%20matrices%20agosto'2018\Matrices%20ajustadas\Matriz%20Comunicaciones\Matriz%20RdC%20-%20OAc%20PAAC%20ok.xlsx"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RdC%20-%20OAc%20PAAC%20ok.xlsx"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OAC%20%20para%20Servicio%20al%20Ciudadano%20ok.xlsx"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10.216.160.201\calidad\Users\portatil\Desktop\CVP\Consolidacion%20matrices%20agosto'2018\Matrices%20ajustadas\Matriz%20Comunicaciones\Matriz%20Transparencia%20PAAC%20-%20OAC%20ok.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Crr(1)"/>
      <sheetName val="Matriz de Riesgos"/>
      <sheetName val="Ejemplo Causas y Consecuencias"/>
      <sheetName val="BD"/>
    </sheetNames>
    <sheetDataSet>
      <sheetData sheetId="0"/>
      <sheetData sheetId="1"/>
      <sheetData sheetId="2"/>
      <sheetData sheetId="3"/>
      <sheetData sheetId="4"/>
      <sheetData sheetId="5"/>
      <sheetData sheetId="6">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sheetData>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sheetData sheetId="1"/>
      <sheetData sheetId="2"/>
      <sheetData sheetId="3"/>
      <sheetData sheetId="4"/>
      <sheetData sheetId="5">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RiesCrr(2)"/>
      <sheetName val="Matriz de Riesgos"/>
      <sheetName val="Ejemplo Causas y Consecuencias"/>
      <sheetName val="BD"/>
      <sheetName val="Hoja1"/>
    </sheetNames>
    <sheetDataSet>
      <sheetData sheetId="0" refreshError="1"/>
      <sheetData sheetId="1" refreshError="1"/>
      <sheetData sheetId="2" refreshError="1"/>
      <sheetData sheetId="3" refreshError="1"/>
      <sheetData sheetId="4" refreshError="1"/>
      <sheetData sheetId="5" refreshError="1"/>
      <sheetData sheetId="6"/>
      <sheetData sheetId="7"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D"/>
    </sheetNames>
    <sheetDataSet>
      <sheetData sheetId="0"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RiesCrr(2)"/>
      <sheetName val="Matriz de Riesgos"/>
      <sheetName val="Ejemplo Causas y Consecuencias"/>
      <sheetName val="BD"/>
    </sheetNames>
    <sheetDataSet>
      <sheetData sheetId="0"/>
      <sheetData sheetId="1"/>
      <sheetData sheetId="2"/>
      <sheetData sheetId="3"/>
      <sheetData sheetId="4"/>
      <sheetData sheetId="5"/>
      <sheetData sheetId="6"/>
      <sheetData sheetId="7"/>
      <sheetData sheetId="8"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go(2)"/>
      <sheetName val="Riesgo(3)"/>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s>
    <sheetDataSet>
      <sheetData sheetId="0"/>
      <sheetData sheetId="1"/>
      <sheetData sheetId="2">
        <row r="2">
          <cell r="B2" t="str">
            <v>La materialización del riesgo no conlleva a pérdidas económicas.</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sheetData>
      <sheetData sheetId="3"/>
      <sheetData sheetId="4"/>
      <sheetData sheetId="5"/>
      <sheetData sheetId="6"/>
      <sheetData sheetId="7"/>
      <sheetData sheetId="8"/>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OFA"/>
      <sheetName val="Riesgo(1)"/>
      <sheetName val="RiesCrr(1)"/>
      <sheetName val="Matriz de Riesgos"/>
      <sheetName val="Ejemplo Causas y Consecuencias"/>
      <sheetName val="BD"/>
    </sheetNames>
    <sheetDataSet>
      <sheetData sheetId="0" refreshError="1"/>
      <sheetData sheetId="1" refreshError="1"/>
      <sheetData sheetId="2" refreshError="1"/>
      <sheetData sheetId="3" refreshError="1"/>
      <sheetData sheetId="4" refreshError="1"/>
      <sheetData sheetId="5">
        <row r="2">
          <cell r="B2" t="str">
            <v>La materialización del riesgo no conlleva a pérdidas económicas.</v>
          </cell>
          <cell r="C2" t="str">
            <v>La materialización del riesgo conlleva a pérdidas económicas mínimas que para su atención no requieren modificaciones en términos presupuestales</v>
          </cell>
          <cell r="D2" t="str">
            <v>La materialización del riesgo conlleva a pérdidas económicas mínimas que implican modificaciones leves a los presupuestos de los proyectos de inversión relacionados.</v>
          </cell>
          <cell r="E2" t="str">
            <v xml:space="preserve">La materialización del riesgo conlleva a pérdidas económicas considerables y modifica los presupuestos del o de los proyectos de inversión con que tenga relación. </v>
          </cell>
          <cell r="F2" t="str">
            <v xml:space="preserve">La materialización del riesgo conlleva a pérdidas económicas significativas que afectan directamente el cumplimiento de los objetivos del o de los proyectos de inversión con que tenga relación. </v>
          </cell>
        </row>
        <row r="3">
          <cell r="B3" t="str">
            <v>En caso de materializarse el riesgo afectaría los tiempos de operación en periodos inferiores a cuatro horas.</v>
          </cell>
          <cell r="C3" t="str">
            <v>En caso de materializarse el riesgo afectaría los tiempos de operación entre uno y dos días.</v>
          </cell>
          <cell r="D3" t="str">
            <v>En caso de materializarse el riesgo afectaría los tiempos de operación en más de dos y hasta tres días.</v>
          </cell>
          <cell r="E3" t="str">
            <v>En caso de materializarse el riesgo afectaría los tiempos de operación en más de tres y hasta cuatro días.</v>
          </cell>
          <cell r="F3" t="str">
            <v>En caso de materializarse el riesgo afectaría los tiempos de operación en periodos superiores a cuatro días.</v>
          </cell>
        </row>
        <row r="4">
          <cell r="B4" t="str">
            <v>El riesgo tiene una afectación puntual en el procedimiento, no afecta otras tareas desarrolladas en el proceso evaluado.</v>
          </cell>
          <cell r="C4" t="str">
            <v>El riesgo tiene una afectación en el procedimiento y afecta algunos procedimeintos  del proceso evaluado.</v>
          </cell>
          <cell r="D4" t="str">
            <v>El riesgo tiene una afectación local y tiene impacto sobre el proceso evaluado.</v>
          </cell>
          <cell r="E4" t="str">
            <v>El riesgo tiene una afectación extensa y afecta otro proceso además del proceso evaluado.</v>
          </cell>
          <cell r="F4" t="str">
            <v>El riesgo tiene una afectación extensa y afecta varios procesos además del proceso evaluado.</v>
          </cell>
        </row>
        <row r="5">
          <cell r="B5" t="str">
            <v>La materialización del riesgo afectaría levemente la operación normal del proceso.</v>
          </cell>
          <cell r="C5" t="str">
            <v>La materialización del riesgo afectaría la operación normal del proceso.</v>
          </cell>
          <cell r="D5" t="str">
            <v xml:space="preserve">La materialización del riesgo afectaría la operación normal del proceso e implica el despliegue de una contingencia </v>
          </cell>
          <cell r="E5" t="str">
            <v>La materialización del riesgo afectaría la operación normal del proceso, desplazando varios recursos para su atención.</v>
          </cell>
          <cell r="F5" t="str">
            <v>La materialización del riesgo afectaría por completo la operación normal del proceso.</v>
          </cell>
        </row>
        <row r="6">
          <cell r="B6" t="str">
            <v>De materializarse el riesgo no conlleva a afectaciones ambientales.</v>
          </cell>
          <cell r="C6" t="str">
            <v>De materializarse el riesgo conlleva a afectaciones ambientales mínimas que no son consideradas en una matriz ambiental.</v>
          </cell>
          <cell r="D6" t="str">
            <v>De materializarse el riesgo conlleva a un impacto ambiental no significativo.</v>
          </cell>
          <cell r="E6" t="str">
            <v>De materializarse el riesgo conlleva a un impacto ambiental significativo con control operacional.</v>
          </cell>
          <cell r="F6" t="str">
            <v>De materializarse el riesgo conlleva a un impacto ambiental significativo que aún no contempla un control operacional.</v>
          </cell>
        </row>
        <row r="7">
          <cell r="B7" t="str">
            <v>De materializarse el riesgo no conlleva a afectaciones en la seguridad o la salud del personal.</v>
          </cell>
          <cell r="C7" t="str">
            <v>De materializarse el riesgo conlleva a afectaciones mínimas en términos de la seguridad para el personal.</v>
          </cell>
          <cell r="D7" t="str">
            <v>De materializarse el riesgo conlleva a afectaciones mínimas en términos de la salud del personal.</v>
          </cell>
          <cell r="E7" t="str">
            <v>De materializarse el riesgo conlleva a afectaciones en que implica ausentismo del personal.</v>
          </cell>
          <cell r="F7" t="str">
            <v>De materializarse el riesgo puede comprometer la salud o la vida de los colaboradores</v>
          </cell>
        </row>
        <row r="25">
          <cell r="D25" t="str">
            <v>ExcepcionalInsignificante</v>
          </cell>
          <cell r="E25" t="str">
            <v>Bajo</v>
          </cell>
        </row>
        <row r="26">
          <cell r="D26" t="str">
            <v>ExcepcionalMenor</v>
          </cell>
          <cell r="E26" t="str">
            <v>Bajo</v>
          </cell>
        </row>
        <row r="27">
          <cell r="D27" t="str">
            <v>ExcepcionalModerado</v>
          </cell>
          <cell r="E27" t="str">
            <v>Medio</v>
          </cell>
        </row>
        <row r="28">
          <cell r="A28" t="str">
            <v>Cumplimiento</v>
          </cell>
          <cell r="D28" t="str">
            <v>ExcepcionalMayor</v>
          </cell>
          <cell r="E28" t="str">
            <v>Alto</v>
          </cell>
        </row>
        <row r="29">
          <cell r="A29" t="str">
            <v>Estrategico</v>
          </cell>
          <cell r="D29" t="str">
            <v>ExcepcionalCatastrófico</v>
          </cell>
          <cell r="E29" t="str">
            <v>Alto</v>
          </cell>
        </row>
        <row r="30">
          <cell r="A30" t="str">
            <v>Financiero</v>
          </cell>
          <cell r="D30" t="str">
            <v>ImprobableInsignificante</v>
          </cell>
          <cell r="E30" t="str">
            <v>Bajo</v>
          </cell>
        </row>
        <row r="31">
          <cell r="A31" t="str">
            <v>Gerenciales</v>
          </cell>
          <cell r="D31" t="str">
            <v>ImprobableMenor</v>
          </cell>
          <cell r="E31" t="str">
            <v>Bajo</v>
          </cell>
        </row>
        <row r="32">
          <cell r="A32" t="str">
            <v>Imagen</v>
          </cell>
          <cell r="D32" t="str">
            <v>ImprobableModerado</v>
          </cell>
          <cell r="E32" t="str">
            <v>Medio</v>
          </cell>
        </row>
        <row r="33">
          <cell r="A33" t="str">
            <v>Operacion</v>
          </cell>
          <cell r="D33" t="str">
            <v>ImprobableMayor</v>
          </cell>
          <cell r="E33" t="str">
            <v>Alto</v>
          </cell>
        </row>
        <row r="34">
          <cell r="A34" t="str">
            <v>Seguridad Digital</v>
          </cell>
          <cell r="D34" t="str">
            <v>ImprobableCatastrófico</v>
          </cell>
          <cell r="E34" t="str">
            <v>Extremo</v>
          </cell>
        </row>
        <row r="35">
          <cell r="A35" t="str">
            <v>Tecnologico</v>
          </cell>
          <cell r="D35" t="str">
            <v>PosibleInsignificante</v>
          </cell>
          <cell r="E35" t="str">
            <v>Bajo</v>
          </cell>
        </row>
        <row r="36">
          <cell r="D36" t="str">
            <v>PosibleMenor</v>
          </cell>
          <cell r="E36" t="str">
            <v>Medio</v>
          </cell>
        </row>
        <row r="37">
          <cell r="D37" t="str">
            <v>PosibleModerado</v>
          </cell>
          <cell r="E37" t="str">
            <v>Alto</v>
          </cell>
        </row>
        <row r="38">
          <cell r="A38" t="str">
            <v>Corrupción</v>
          </cell>
          <cell r="D38" t="str">
            <v>PosibleMayor</v>
          </cell>
          <cell r="E38" t="str">
            <v>Extremo</v>
          </cell>
        </row>
        <row r="39">
          <cell r="D39" t="str">
            <v>PosibleCatastrófico</v>
          </cell>
          <cell r="E39" t="str">
            <v>Extremo</v>
          </cell>
        </row>
        <row r="40">
          <cell r="D40" t="str">
            <v>ProbableInsignificante</v>
          </cell>
          <cell r="E40" t="str">
            <v>Medio</v>
          </cell>
        </row>
        <row r="41">
          <cell r="D41" t="str">
            <v>ProbableMenor</v>
          </cell>
          <cell r="E41" t="str">
            <v>Alto</v>
          </cell>
        </row>
        <row r="42">
          <cell r="D42" t="str">
            <v>ProbableModerado</v>
          </cell>
          <cell r="E42" t="str">
            <v>Alto</v>
          </cell>
        </row>
        <row r="43">
          <cell r="D43" t="str">
            <v>ProbableMayor</v>
          </cell>
          <cell r="E43" t="str">
            <v>Extremo</v>
          </cell>
        </row>
        <row r="44">
          <cell r="D44" t="str">
            <v>ProbableCatastrófico</v>
          </cell>
          <cell r="E44" t="str">
            <v>Extremo</v>
          </cell>
        </row>
        <row r="45">
          <cell r="D45" t="str">
            <v>Casi SeguroInsignificante</v>
          </cell>
          <cell r="E45" t="str">
            <v>Alto</v>
          </cell>
        </row>
        <row r="46">
          <cell r="D46" t="str">
            <v>Casi SeguroMenor</v>
          </cell>
          <cell r="E46" t="str">
            <v>Alto</v>
          </cell>
        </row>
        <row r="47">
          <cell r="D47" t="str">
            <v>Casi SeguroModerado</v>
          </cell>
          <cell r="E47" t="str">
            <v>Extremo</v>
          </cell>
        </row>
        <row r="48">
          <cell r="D48" t="str">
            <v>Casi SeguroMayor</v>
          </cell>
          <cell r="E48" t="str">
            <v>Extremo</v>
          </cell>
        </row>
        <row r="49">
          <cell r="D49" t="str">
            <v>Casi SeguroCatastrófico</v>
          </cell>
          <cell r="E49" t="str">
            <v>Extremo</v>
          </cell>
        </row>
        <row r="57">
          <cell r="D57" t="str">
            <v>ExcepcionalModerado</v>
          </cell>
          <cell r="E57" t="str">
            <v>Baja</v>
          </cell>
        </row>
        <row r="58">
          <cell r="D58" t="str">
            <v>ExcepcionalMayor</v>
          </cell>
          <cell r="E58" t="str">
            <v>Baja</v>
          </cell>
        </row>
        <row r="59">
          <cell r="D59" t="str">
            <v>ExcepcionalCatastrófico</v>
          </cell>
          <cell r="E59" t="str">
            <v>Moderada</v>
          </cell>
        </row>
        <row r="60">
          <cell r="D60" t="str">
            <v>ImprobableModerado</v>
          </cell>
          <cell r="E60" t="str">
            <v>Baja</v>
          </cell>
        </row>
        <row r="61">
          <cell r="D61" t="str">
            <v>ImprobableMayor</v>
          </cell>
          <cell r="E61" t="str">
            <v>Moderada</v>
          </cell>
        </row>
        <row r="62">
          <cell r="D62" t="str">
            <v>ImprobableCatastrófico</v>
          </cell>
          <cell r="E62" t="str">
            <v>Alta</v>
          </cell>
        </row>
        <row r="63">
          <cell r="D63" t="str">
            <v>PosibleModerado</v>
          </cell>
          <cell r="E63" t="str">
            <v>Moderada</v>
          </cell>
        </row>
        <row r="64">
          <cell r="D64" t="str">
            <v>PosibleMayor</v>
          </cell>
          <cell r="E64" t="str">
            <v>Alta</v>
          </cell>
        </row>
        <row r="65">
          <cell r="D65" t="str">
            <v>PosibleCatastrófico</v>
          </cell>
          <cell r="E65" t="str">
            <v>Extrema</v>
          </cell>
        </row>
        <row r="66">
          <cell r="D66" t="str">
            <v>ProbableModerado</v>
          </cell>
          <cell r="E66" t="str">
            <v>Moderada</v>
          </cell>
        </row>
        <row r="67">
          <cell r="D67" t="str">
            <v>ProbableMayor</v>
          </cell>
          <cell r="E67" t="str">
            <v>Alta</v>
          </cell>
        </row>
        <row r="68">
          <cell r="D68" t="str">
            <v>ProbableCatastrófico</v>
          </cell>
          <cell r="E68" t="str">
            <v>Extrema</v>
          </cell>
        </row>
        <row r="69">
          <cell r="D69" t="str">
            <v>Casi SeguroModerado</v>
          </cell>
          <cell r="E69" t="str">
            <v>Moderada</v>
          </cell>
        </row>
        <row r="70">
          <cell r="D70" t="str">
            <v>Casi SeguroMayor</v>
          </cell>
          <cell r="E70" t="str">
            <v>Alta</v>
          </cell>
        </row>
        <row r="71">
          <cell r="D71" t="str">
            <v>Casi SeguroCatastrófico</v>
          </cell>
          <cell r="E71" t="str">
            <v>Extrema</v>
          </cell>
        </row>
        <row r="80">
          <cell r="B80" t="str">
            <v>Estratégico</v>
          </cell>
        </row>
        <row r="81">
          <cell r="B81" t="str">
            <v>Misional</v>
          </cell>
        </row>
        <row r="82">
          <cell r="B82" t="str">
            <v>Apoyo</v>
          </cell>
        </row>
        <row r="83">
          <cell r="B83" t="str">
            <v>Evaluación</v>
          </cell>
        </row>
        <row r="86">
          <cell r="A86" t="str">
            <v>Gestión_Estratégica</v>
          </cell>
          <cell r="B86" t="str">
            <v>Gestión_de_Comunicaciones</v>
          </cell>
          <cell r="C86" t="str">
            <v>Prevención_del_Daño_Antijurídico_y_Representación_Judicial</v>
          </cell>
          <cell r="D86" t="str">
            <v>Gestión_del_Talento_Humano</v>
          </cell>
          <cell r="E86" t="str">
            <v>Gestión_Tecnología_de_la_Información_y_Comunicaciones</v>
          </cell>
          <cell r="F86" t="str">
            <v>Reasentamientos_Humanos</v>
          </cell>
          <cell r="G86" t="str">
            <v>Mejoramiento_de_Vivienda</v>
          </cell>
          <cell r="H86" t="str">
            <v>Mejoramiento_de_Barrios</v>
          </cell>
          <cell r="I86" t="str">
            <v>Urbanizaciones_y_Titulación</v>
          </cell>
          <cell r="J86" t="str">
            <v>Servicio_al_Ciudadano</v>
          </cell>
          <cell r="K86" t="str">
            <v>Gestión_Administrativa</v>
          </cell>
          <cell r="L86" t="str">
            <v>Gestión_Documental</v>
          </cell>
          <cell r="M86" t="str">
            <v>Adquisición_de_Bienes_y_Servicios</v>
          </cell>
          <cell r="N86" t="str">
            <v>Gestión_Financiera</v>
          </cell>
          <cell r="O86" t="str">
            <v>Gestión_del_Control_Interno_Disciplinario</v>
          </cell>
          <cell r="P86" t="str">
            <v>Evaluación_de_la_Gestión</v>
          </cell>
        </row>
        <row r="137">
          <cell r="D137" t="str">
            <v>Más de 1 vez al año.</v>
          </cell>
        </row>
        <row r="138">
          <cell r="D138" t="str">
            <v>Al menos 1 vez en el último año.</v>
          </cell>
        </row>
        <row r="139">
          <cell r="D139" t="str">
            <v>Al menos 1 vez en los últimos 2 años.</v>
          </cell>
        </row>
        <row r="140">
          <cell r="D140" t="str">
            <v>Al menos 1 vez en los últimos 5 años.</v>
          </cell>
        </row>
        <row r="141">
          <cell r="D141" t="str">
            <v>No se ha presentado en los últimos 5 años.</v>
          </cell>
        </row>
        <row r="167">
          <cell r="B167" t="str">
            <v>Rara VezInsignificante</v>
          </cell>
          <cell r="C167" t="str">
            <v>Bajo</v>
          </cell>
        </row>
        <row r="168">
          <cell r="B168" t="str">
            <v>Rara VezMenor</v>
          </cell>
          <cell r="C168" t="str">
            <v>Bajo</v>
          </cell>
        </row>
        <row r="169">
          <cell r="B169" t="str">
            <v>Rara VezModerado</v>
          </cell>
          <cell r="C169" t="str">
            <v>Moderado</v>
          </cell>
        </row>
        <row r="170">
          <cell r="B170" t="str">
            <v>Rara VezMayor</v>
          </cell>
          <cell r="C170" t="str">
            <v>Alto</v>
          </cell>
        </row>
        <row r="171">
          <cell r="B171" t="str">
            <v>Rara VezCatastrófico</v>
          </cell>
          <cell r="C171" t="str">
            <v>Alto</v>
          </cell>
        </row>
        <row r="172">
          <cell r="B172" t="str">
            <v>ImprobableInsignificante</v>
          </cell>
          <cell r="C172" t="str">
            <v>Bajo</v>
          </cell>
        </row>
        <row r="173">
          <cell r="B173" t="str">
            <v>ImprobableMenor</v>
          </cell>
          <cell r="C173" t="str">
            <v>Bajo</v>
          </cell>
        </row>
        <row r="174">
          <cell r="B174" t="str">
            <v>ImprobableModerado</v>
          </cell>
          <cell r="C174" t="str">
            <v>Moderado</v>
          </cell>
        </row>
        <row r="175">
          <cell r="B175" t="str">
            <v>ImprobableMayor</v>
          </cell>
          <cell r="C175" t="str">
            <v>Alto</v>
          </cell>
        </row>
        <row r="176">
          <cell r="B176" t="str">
            <v>ImprobableCatastrófico</v>
          </cell>
          <cell r="C176" t="str">
            <v>Extremo</v>
          </cell>
        </row>
        <row r="177">
          <cell r="B177" t="str">
            <v>PosibleInsignificante</v>
          </cell>
          <cell r="C177" t="str">
            <v>Bajo</v>
          </cell>
        </row>
        <row r="178">
          <cell r="B178" t="str">
            <v>PosibleMenor</v>
          </cell>
          <cell r="C178" t="str">
            <v>Moderado</v>
          </cell>
        </row>
        <row r="179">
          <cell r="B179" t="str">
            <v>PosibleModerado</v>
          </cell>
          <cell r="C179" t="str">
            <v>Alto</v>
          </cell>
        </row>
        <row r="180">
          <cell r="B180" t="str">
            <v>PosibleMayor</v>
          </cell>
          <cell r="C180" t="str">
            <v>Extremo</v>
          </cell>
        </row>
        <row r="181">
          <cell r="B181" t="str">
            <v>PosibleCatastrófico</v>
          </cell>
          <cell r="C181" t="str">
            <v>Extremo</v>
          </cell>
        </row>
        <row r="182">
          <cell r="B182" t="str">
            <v>ProbableInsignificante</v>
          </cell>
          <cell r="C182" t="str">
            <v>Moderado</v>
          </cell>
        </row>
        <row r="183">
          <cell r="B183" t="str">
            <v>ProbableMenor</v>
          </cell>
          <cell r="C183" t="str">
            <v>Alto</v>
          </cell>
        </row>
        <row r="184">
          <cell r="B184" t="str">
            <v>ProbableModerado</v>
          </cell>
          <cell r="C184" t="str">
            <v>Alto</v>
          </cell>
        </row>
        <row r="185">
          <cell r="B185" t="str">
            <v>ProbableMayor</v>
          </cell>
          <cell r="C185" t="str">
            <v>Extremo</v>
          </cell>
        </row>
        <row r="186">
          <cell r="B186" t="str">
            <v>ProbableCatastrófico</v>
          </cell>
          <cell r="C186" t="str">
            <v>Extremo</v>
          </cell>
        </row>
        <row r="187">
          <cell r="B187" t="str">
            <v>Casi SeguroInsignificante</v>
          </cell>
          <cell r="C187" t="str">
            <v>Alto</v>
          </cell>
        </row>
        <row r="188">
          <cell r="B188" t="str">
            <v>Casi SeguroMenor</v>
          </cell>
          <cell r="C188" t="str">
            <v>Alto</v>
          </cell>
        </row>
        <row r="189">
          <cell r="B189" t="str">
            <v>Casi SeguroModerado</v>
          </cell>
          <cell r="C189" t="str">
            <v>Extremo</v>
          </cell>
        </row>
        <row r="190">
          <cell r="B190" t="str">
            <v>Casi SeguroMayor</v>
          </cell>
          <cell r="C190" t="str">
            <v>Extremo</v>
          </cell>
        </row>
        <row r="191">
          <cell r="B191" t="str">
            <v>Casi SeguroCatastrófico</v>
          </cell>
          <cell r="C191" t="str">
            <v>Extremo</v>
          </cell>
        </row>
        <row r="202">
          <cell r="A202" t="str">
            <v>Anual</v>
          </cell>
        </row>
        <row r="203">
          <cell r="A203" t="str">
            <v>Semestral</v>
          </cell>
        </row>
        <row r="204">
          <cell r="A204" t="str">
            <v>Cuatrimestral</v>
          </cell>
        </row>
        <row r="205">
          <cell r="A205" t="str">
            <v>Trimestral</v>
          </cell>
        </row>
        <row r="206">
          <cell r="A206" t="str">
            <v>Bimensual</v>
          </cell>
        </row>
        <row r="207">
          <cell r="A207" t="str">
            <v>Mensual</v>
          </cell>
        </row>
        <row r="208">
          <cell r="A208" t="str">
            <v>Quincenal</v>
          </cell>
        </row>
        <row r="209">
          <cell r="A209" t="str">
            <v>Semanal</v>
          </cell>
        </row>
        <row r="210">
          <cell r="A210" t="str">
            <v>Diaria</v>
          </cell>
        </row>
        <row r="212">
          <cell r="A212" t="str">
            <v>FuerteFuerte</v>
          </cell>
          <cell r="B212" t="str">
            <v>Fuerte</v>
          </cell>
        </row>
        <row r="213">
          <cell r="A213" t="str">
            <v>FuerteModerado</v>
          </cell>
          <cell r="B213" t="str">
            <v>Moderado</v>
          </cell>
        </row>
        <row r="214">
          <cell r="A214" t="str">
            <v>FuerteDébil</v>
          </cell>
          <cell r="B214" t="str">
            <v>Débil</v>
          </cell>
        </row>
        <row r="215">
          <cell r="A215" t="str">
            <v>ModeradoFuerte</v>
          </cell>
          <cell r="B215" t="str">
            <v>Moderado</v>
          </cell>
        </row>
        <row r="216">
          <cell r="A216" t="str">
            <v>ModeradoModerado</v>
          </cell>
          <cell r="B216" t="str">
            <v>Moderado</v>
          </cell>
        </row>
        <row r="217">
          <cell r="A217" t="str">
            <v>ModeradoDébil</v>
          </cell>
          <cell r="B217" t="str">
            <v>Débil</v>
          </cell>
        </row>
        <row r="218">
          <cell r="A218" t="str">
            <v>DébilFuerte</v>
          </cell>
          <cell r="B218" t="str">
            <v>Débil</v>
          </cell>
        </row>
        <row r="219">
          <cell r="A219" t="str">
            <v>DébilModerado</v>
          </cell>
          <cell r="B219" t="str">
            <v>Débil</v>
          </cell>
        </row>
        <row r="220">
          <cell r="A220" t="str">
            <v>DébilDébil</v>
          </cell>
          <cell r="B220" t="str">
            <v>Débil</v>
          </cell>
        </row>
        <row r="224">
          <cell r="F224" t="str">
            <v>Directamente</v>
          </cell>
        </row>
        <row r="225">
          <cell r="F225" t="str">
            <v>No disminuye</v>
          </cell>
        </row>
        <row r="266">
          <cell r="D266" t="str">
            <v>Director de Reasentamientos</v>
          </cell>
        </row>
        <row r="267">
          <cell r="D267" t="str">
            <v>Director de Mejoramiento de Barrios</v>
          </cell>
        </row>
        <row r="268">
          <cell r="D268" t="str">
            <v>Director de Mejoramiento de Vivienda</v>
          </cell>
        </row>
        <row r="269">
          <cell r="D269" t="str">
            <v>Director de Urbanizaciones y Titulación</v>
          </cell>
        </row>
        <row r="270">
          <cell r="D270" t="str">
            <v>Director de Gestión Corporativa y CID</v>
          </cell>
        </row>
        <row r="271">
          <cell r="D271" t="str">
            <v xml:space="preserve">Director Jurídico </v>
          </cell>
        </row>
        <row r="272">
          <cell r="D272" t="str">
            <v xml:space="preserve">Subdirector Administrativo </v>
          </cell>
        </row>
        <row r="273">
          <cell r="D273" t="str">
            <v>Subdirector Financiero</v>
          </cell>
        </row>
        <row r="274">
          <cell r="D274" t="str">
            <v xml:space="preserve">Jefe Oficina Asesora de Comunicaciones </v>
          </cell>
        </row>
        <row r="275">
          <cell r="D275" t="str">
            <v xml:space="preserve">Jefe Oficina Asesora de Planeación </v>
          </cell>
        </row>
        <row r="276">
          <cell r="D276" t="str">
            <v>Jefe Oficina de Tecnologías de la Información y las Comunicaciones</v>
          </cell>
        </row>
        <row r="277">
          <cell r="D277" t="str">
            <v xml:space="preserve">Asesor de Control Interno </v>
          </cell>
        </row>
        <row r="278">
          <cell r="D278" t="str">
            <v>Lider del Proceso</v>
          </cell>
        </row>
        <row r="297">
          <cell r="A297" t="str">
            <v>BajoBajo</v>
          </cell>
          <cell r="B297" t="str">
            <v>ACEPTAR</v>
          </cell>
        </row>
        <row r="298">
          <cell r="A298" t="str">
            <v>BajoModerado</v>
          </cell>
          <cell r="B298" t="str">
            <v>ACEPTAR</v>
          </cell>
        </row>
        <row r="299">
          <cell r="A299" t="str">
            <v>BajoAlto</v>
          </cell>
          <cell r="B299" t="str">
            <v>EVITAR</v>
          </cell>
        </row>
        <row r="300">
          <cell r="A300" t="str">
            <v>BajoExtremo</v>
          </cell>
          <cell r="B300" t="str">
            <v>COMPARTIR</v>
          </cell>
        </row>
        <row r="301">
          <cell r="A301" t="str">
            <v>ModeradoBajo</v>
          </cell>
          <cell r="B301" t="str">
            <v>ACEPTAR</v>
          </cell>
        </row>
        <row r="302">
          <cell r="A302" t="str">
            <v>ModeradoModerado</v>
          </cell>
          <cell r="B302" t="str">
            <v>EVITAR</v>
          </cell>
        </row>
        <row r="303">
          <cell r="A303" t="str">
            <v>ModeradoAlto</v>
          </cell>
          <cell r="B303" t="str">
            <v>EVITAR</v>
          </cell>
        </row>
        <row r="304">
          <cell r="A304" t="str">
            <v>ModeradoExtremo</v>
          </cell>
          <cell r="B304" t="str">
            <v>COMPARTIR</v>
          </cell>
        </row>
        <row r="305">
          <cell r="A305" t="str">
            <v>AltoBajo</v>
          </cell>
          <cell r="B305" t="str">
            <v>EVITAR</v>
          </cell>
        </row>
        <row r="306">
          <cell r="A306" t="str">
            <v>AltoModerado</v>
          </cell>
          <cell r="B306" t="str">
            <v>COMPARTIR</v>
          </cell>
        </row>
        <row r="307">
          <cell r="A307" t="str">
            <v>AltoAlto</v>
          </cell>
          <cell r="B307" t="str">
            <v>COMPARTIR</v>
          </cell>
        </row>
        <row r="308">
          <cell r="A308" t="str">
            <v>AltoExtremo</v>
          </cell>
          <cell r="B308" t="str">
            <v>REDUCIR</v>
          </cell>
        </row>
        <row r="309">
          <cell r="A309" t="str">
            <v>ExtremoBajo</v>
          </cell>
          <cell r="B309" t="str">
            <v>COMPARTIR</v>
          </cell>
        </row>
        <row r="310">
          <cell r="A310" t="str">
            <v>ExtremoModerado</v>
          </cell>
          <cell r="B310" t="str">
            <v>COMPARTIR</v>
          </cell>
        </row>
        <row r="311">
          <cell r="A311" t="str">
            <v>ExtremoAlto</v>
          </cell>
          <cell r="B311" t="str">
            <v>REDUCIR</v>
          </cell>
        </row>
        <row r="312">
          <cell r="A312" t="str">
            <v>ExtremoExtremo</v>
          </cell>
          <cell r="B312" t="str">
            <v>REDUCIR</v>
          </cell>
        </row>
        <row r="315">
          <cell r="A315" t="str">
            <v>Preventivo</v>
          </cell>
        </row>
        <row r="316">
          <cell r="A316" t="str">
            <v>Detectivo</v>
          </cell>
        </row>
        <row r="324">
          <cell r="A324" t="str">
            <v>BajoBajo</v>
          </cell>
          <cell r="B324" t="str">
            <v>ACEPTAR</v>
          </cell>
        </row>
        <row r="325">
          <cell r="A325" t="str">
            <v>BajoModerado</v>
          </cell>
          <cell r="B325" t="str">
            <v>ACEPTAR</v>
          </cell>
        </row>
        <row r="326">
          <cell r="A326" t="str">
            <v>BajoAlto</v>
          </cell>
          <cell r="B326" t="str">
            <v>EVITAR</v>
          </cell>
        </row>
        <row r="327">
          <cell r="A327" t="str">
            <v>BajoExtremo</v>
          </cell>
          <cell r="B327" t="str">
            <v>COMPARTIR</v>
          </cell>
        </row>
        <row r="328">
          <cell r="A328" t="str">
            <v>ModeradoBajo</v>
          </cell>
          <cell r="B328" t="str">
            <v>ACEPTAR</v>
          </cell>
        </row>
        <row r="329">
          <cell r="A329" t="str">
            <v>ModeradoModerado</v>
          </cell>
          <cell r="B329" t="str">
            <v>EVITAR</v>
          </cell>
        </row>
        <row r="330">
          <cell r="A330" t="str">
            <v>ModeradoAlto</v>
          </cell>
          <cell r="B330" t="str">
            <v>EVITAR</v>
          </cell>
        </row>
        <row r="331">
          <cell r="A331" t="str">
            <v>ModeradoExtremo</v>
          </cell>
          <cell r="B331" t="str">
            <v>COMPARTIR</v>
          </cell>
        </row>
        <row r="332">
          <cell r="A332" t="str">
            <v>AltoBajo</v>
          </cell>
          <cell r="B332" t="str">
            <v>EVITAR</v>
          </cell>
        </row>
        <row r="333">
          <cell r="A333" t="str">
            <v>AltoModerado</v>
          </cell>
          <cell r="B333" t="str">
            <v>COMPARTIR</v>
          </cell>
        </row>
        <row r="334">
          <cell r="A334" t="str">
            <v>AltoAlto</v>
          </cell>
          <cell r="B334" t="str">
            <v>COMPARTIR</v>
          </cell>
        </row>
        <row r="335">
          <cell r="A335" t="str">
            <v>AltoExtremo</v>
          </cell>
          <cell r="B335" t="str">
            <v>REDUCIR</v>
          </cell>
        </row>
        <row r="336">
          <cell r="A336" t="str">
            <v>ExtremoBajo</v>
          </cell>
          <cell r="B336" t="str">
            <v>COMPARTIR</v>
          </cell>
        </row>
        <row r="337">
          <cell r="A337" t="str">
            <v>ExtremoModerado</v>
          </cell>
          <cell r="B337" t="str">
            <v>COMPARTIR</v>
          </cell>
        </row>
        <row r="338">
          <cell r="A338" t="str">
            <v>ExtremoAlto</v>
          </cell>
          <cell r="B338" t="str">
            <v>REDUCIR</v>
          </cell>
        </row>
        <row r="339">
          <cell r="A339" t="str">
            <v>ExtremoExtremo</v>
          </cell>
          <cell r="B339" t="str">
            <v>REDUCIR</v>
          </cell>
        </row>
      </sheetData>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xto del Proceso"/>
      <sheetName val="Riesgo(1)"/>
      <sheetName val="BD"/>
      <sheetName val="Riesgo(2)"/>
      <sheetName val="Riesgo(3)"/>
      <sheetName val="RiesCrr(1)"/>
      <sheetName val="Matriz de Riesgos"/>
      <sheetName val="Hoja1"/>
      <sheetName val="Hoja2"/>
      <sheetName val="DOFA"/>
      <sheetName val="Ejemplo Causas y Consecuencias"/>
      <sheetName val="INSTRUCTIVO"/>
      <sheetName val="ESTRATEGIAS DE RACIONALIZACION"/>
      <sheetName val="CADENA DE TRÁMITES"/>
      <sheetName val="TABLA"/>
      <sheetName val="Tablas instituciones"/>
      <sheetName val="INFORMACIÓN"/>
      <sheetName val="3. RENDICION DE CUENTAS"/>
      <sheetName val="4. ATENCION AL CIUDADANO"/>
      <sheetName val="5. TRANSPARENCIA"/>
      <sheetName val="RiesCrr(2)"/>
      <sheetName val="OPCIONES"/>
      <sheetName val="REGISTRO"/>
      <sheetName val="CARACTERIZAR"/>
      <sheetName val="NOMBRES"/>
      <sheetName val="INDICADOR"/>
      <sheetName val="TD"/>
      <sheetName val="INICIO"/>
      <sheetName val="HISTORICO ACCIONES"/>
      <sheetName val="Caracterización indicadores"/>
      <sheetName val="PAG"/>
      <sheetName val="HV Indicadores"/>
    </sheetNames>
    <sheetDataSet>
      <sheetData sheetId="0"/>
      <sheetData sheetId="1" refreshError="1"/>
      <sheetData sheetId="2">
        <row r="2">
          <cell r="B2" t="str">
            <v>La materialización del riesgo no conlleva a pérdidas económicas.</v>
          </cell>
        </row>
      </sheetData>
      <sheetData sheetId="3" refreshError="1"/>
      <sheetData sheetId="4" refreshError="1"/>
      <sheetData sheetId="5" refreshError="1"/>
      <sheetData sheetId="6" refreshError="1"/>
      <sheetData sheetId="7" refreshError="1"/>
      <sheetData sheetId="8"/>
      <sheetData sheetId="9" refreshError="1"/>
      <sheetData sheetId="10" refreshError="1"/>
      <sheetData sheetId="11" refreshError="1"/>
      <sheetData sheetId="12" refreshError="1"/>
      <sheetData sheetId="13" refreshError="1"/>
      <sheetData sheetId="14">
        <row r="2">
          <cell r="B2" t="str">
            <v>Agricultura y Desarrollo Rural</v>
          </cell>
        </row>
      </sheetData>
      <sheetData sheetId="15" refreshError="1"/>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VO"/>
      <sheetName val="ESTRATEGIAS DE RACIONALIZACION"/>
      <sheetName val="CADENA DE TRÁMITES"/>
      <sheetName val="TABLA"/>
      <sheetName val="Tablas instituciones"/>
      <sheetName val="Hoja1"/>
    </sheetNames>
    <sheetDataSet>
      <sheetData sheetId="0" refreshError="1"/>
      <sheetData sheetId="1" refreshError="1"/>
      <sheetData sheetId="2" refreshError="1"/>
      <sheetData sheetId="3">
        <row r="2">
          <cell r="B2" t="str">
            <v>Agricultura y Desarrollo Rural</v>
          </cell>
          <cell r="C2" t="str">
            <v>Central</v>
          </cell>
          <cell r="D2" t="str">
            <v>Amazonas</v>
          </cell>
          <cell r="E2">
            <v>2015</v>
          </cell>
          <cell r="G2" t="str">
            <v>Normativas</v>
          </cell>
        </row>
        <row r="3">
          <cell r="A3" t="str">
            <v>Nacional</v>
          </cell>
          <cell r="B3" t="str">
            <v>Ambiente y Desarrollo Sostenible</v>
          </cell>
          <cell r="C3" t="str">
            <v>Descentralizado</v>
          </cell>
          <cell r="D3" t="str">
            <v>Antioquia</v>
          </cell>
          <cell r="E3">
            <v>2016</v>
          </cell>
          <cell r="G3" t="str">
            <v>Administrativas</v>
          </cell>
        </row>
        <row r="4">
          <cell r="A4" t="str">
            <v>Territorial</v>
          </cell>
          <cell r="B4" t="str">
            <v>Ciencia, Tecnología e innovación</v>
          </cell>
          <cell r="D4" t="str">
            <v>Arauca</v>
          </cell>
          <cell r="E4">
            <v>2017</v>
          </cell>
          <cell r="G4" t="str">
            <v>Tecnologicas</v>
          </cell>
        </row>
        <row r="5">
          <cell r="B5" t="str">
            <v>Comercio, Industria y Turismo</v>
          </cell>
          <cell r="D5" t="str">
            <v>Atlántico</v>
          </cell>
          <cell r="E5">
            <v>2018</v>
          </cell>
        </row>
        <row r="6">
          <cell r="B6" t="str">
            <v>Cultura</v>
          </cell>
          <cell r="D6" t="str">
            <v>Bolívar</v>
          </cell>
          <cell r="E6">
            <v>2019</v>
          </cell>
        </row>
        <row r="7">
          <cell r="B7" t="str">
            <v>Defensa</v>
          </cell>
          <cell r="D7" t="str">
            <v>Boyacá</v>
          </cell>
          <cell r="E7">
            <v>2020</v>
          </cell>
        </row>
        <row r="8">
          <cell r="B8" t="str">
            <v>Del Deporte, la Recreación, la Actividad Física y el Aprovechamiento del Tiempo Libre</v>
          </cell>
          <cell r="D8" t="str">
            <v>Caldas</v>
          </cell>
        </row>
        <row r="9">
          <cell r="B9" t="str">
            <v>Educación</v>
          </cell>
          <cell r="D9" t="str">
            <v>Caquetá</v>
          </cell>
        </row>
        <row r="10">
          <cell r="B10" t="str">
            <v>Estadísticas</v>
          </cell>
          <cell r="D10" t="str">
            <v>Casanare</v>
          </cell>
        </row>
        <row r="11">
          <cell r="B11" t="str">
            <v>Función Pública</v>
          </cell>
          <cell r="D11" t="str">
            <v>Cauca</v>
          </cell>
        </row>
        <row r="12">
          <cell r="B12" t="str">
            <v>Hacienda y Crédito Público</v>
          </cell>
          <cell r="D12" t="str">
            <v>Cesar</v>
          </cell>
        </row>
        <row r="13">
          <cell r="B13" t="str">
            <v>Inclusión Social y Reconciliación</v>
          </cell>
          <cell r="D13" t="str">
            <v>Choco</v>
          </cell>
        </row>
        <row r="14">
          <cell r="B14">
            <v>0</v>
          </cell>
          <cell r="D14" t="str">
            <v>Córdoba</v>
          </cell>
        </row>
        <row r="15">
          <cell r="B15" t="str">
            <v>Inteligencia Estratégica y Contrainteligencia</v>
          </cell>
          <cell r="D15" t="str">
            <v>Cundinamarca</v>
          </cell>
        </row>
        <row r="16">
          <cell r="B16" t="str">
            <v>Interior</v>
          </cell>
          <cell r="D16" t="str">
            <v>Guainía</v>
          </cell>
        </row>
        <row r="17">
          <cell r="B17" t="str">
            <v>Justicia y del Derecho</v>
          </cell>
          <cell r="D17" t="str">
            <v>Guaviare</v>
          </cell>
        </row>
        <row r="18">
          <cell r="B18" t="str">
            <v>Minas y Energía</v>
          </cell>
          <cell r="D18" t="str">
            <v>Huila</v>
          </cell>
        </row>
        <row r="19">
          <cell r="B19" t="str">
            <v>Planeación</v>
          </cell>
          <cell r="D19" t="str">
            <v>La Guajira</v>
          </cell>
        </row>
        <row r="20">
          <cell r="B20" t="str">
            <v>Presidencia de la República</v>
          </cell>
          <cell r="D20" t="str">
            <v>Magdalena</v>
          </cell>
        </row>
        <row r="21">
          <cell r="B21" t="str">
            <v>Relaciones Exteriores</v>
          </cell>
          <cell r="D21" t="str">
            <v>Meta</v>
          </cell>
        </row>
        <row r="22">
          <cell r="B22" t="str">
            <v>Salud y Protección Social</v>
          </cell>
          <cell r="D22" t="str">
            <v>Nariño</v>
          </cell>
        </row>
        <row r="23">
          <cell r="B23" t="str">
            <v>Tecnologías de la Información y las Comunicaciones</v>
          </cell>
          <cell r="D23" t="str">
            <v>Norte de Santander</v>
          </cell>
        </row>
        <row r="24">
          <cell r="B24" t="str">
            <v>Trabajo</v>
          </cell>
          <cell r="D24" t="str">
            <v>Putumayo</v>
          </cell>
        </row>
        <row r="25">
          <cell r="B25" t="str">
            <v>Transporte</v>
          </cell>
          <cell r="D25" t="str">
            <v>Quindío</v>
          </cell>
        </row>
        <row r="26">
          <cell r="B26" t="str">
            <v>Vivienda Ciudad y Territorio</v>
          </cell>
          <cell r="D26" t="str">
            <v>Risaralda</v>
          </cell>
        </row>
        <row r="27">
          <cell r="D27" t="str">
            <v>San Andrés y Providencia</v>
          </cell>
        </row>
        <row r="28">
          <cell r="D28" t="str">
            <v>Santander</v>
          </cell>
        </row>
        <row r="29">
          <cell r="D29" t="str">
            <v>Sucre</v>
          </cell>
        </row>
        <row r="30">
          <cell r="D30" t="str">
            <v>Tolima</v>
          </cell>
        </row>
        <row r="31">
          <cell r="D31" t="str">
            <v>Valle del Cauca</v>
          </cell>
        </row>
        <row r="32">
          <cell r="D32" t="str">
            <v>Vaupes</v>
          </cell>
        </row>
        <row r="33">
          <cell r="D33" t="str">
            <v>Vichada</v>
          </cell>
        </row>
        <row r="34">
          <cell r="D34" t="str">
            <v>Bogotá D.C</v>
          </cell>
        </row>
        <row r="36">
          <cell r="D36">
            <v>0</v>
          </cell>
        </row>
      </sheetData>
      <sheetData sheetId="4" refreshError="1"/>
      <sheetData sheetId="5"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3. RENDICION DE CUENTAS"/>
    </sheetNames>
    <sheetDataSet>
      <sheetData sheetId="0"/>
      <sheetData sheetId="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4. ATENCION AL CIUDADANO"/>
    </sheetNames>
    <sheetDataSet>
      <sheetData sheetId="0"/>
      <sheetData sheetId="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FORMACIÓN"/>
      <sheetName val="5. TRANSPARENCIA"/>
    </sheetNames>
    <sheetDataSet>
      <sheetData sheetId="0"/>
      <sheetData sheetId="1"/>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r:id="rId1" refreshedBy="andreska1010@hotmail.com" refreshedDate="43977.720444791667" createdVersion="4" refreshedVersion="4" minRefreshableVersion="3" recordCount="96">
  <cacheSource type="worksheet">
    <worksheetSource ref="A5:W101" sheet="1. MAPA DE RIESGOS "/>
  </cacheSource>
  <cacheFields count="23">
    <cacheField name="1. Proceso" numFmtId="0">
      <sharedItems containsBlank="1" count="18">
        <s v="1. Gestión Estratégica"/>
        <s v="2. Gestión de Comunicaciones"/>
        <s v="3. Prevención del Daño Antijurídico y Representación Judicial"/>
        <s v="4. Reasentamientos Humanos"/>
        <s v="5. Mejoramiento de Vivienda"/>
        <s v="6. Mejoramiento de Barrios "/>
        <s v="7. Urbanizaciones y Titulación"/>
        <s v="8. Servicio al Ciudadano"/>
        <s v="9.Gestión_Administrativa"/>
        <s v="10. Gestión Financiera"/>
        <s v="11. Gestión Documental"/>
        <s v="12. Gestión del Talento Humano"/>
        <s v="13. Adquisición de Bienes y Servicios"/>
        <s v="14. Gestión Tecnología de la Información y Comunicaciones"/>
        <s v="15. Gestión del Control Interno Disciplinario"/>
        <s v="16. Evaluación de la Gestión"/>
        <m u="1"/>
        <s v="14. Gestión Tecnología de la Información y Comunicaciones " u="1"/>
      </sharedItems>
    </cacheField>
    <cacheField name="2. Procedimiento" numFmtId="0">
      <sharedItems containsBlank="1" longText="1"/>
    </cacheField>
    <cacheField name="3. Dependencia" numFmtId="0">
      <sharedItems containsBlank="1"/>
    </cacheField>
    <cacheField name="4. Líder de Proceso" numFmtId="0">
      <sharedItems containsBlank="1"/>
    </cacheField>
    <cacheField name="5. Riesgo" numFmtId="0">
      <sharedItems containsBlank="1"/>
    </cacheField>
    <cacheField name="6. Descripción" numFmtId="0">
      <sharedItems containsBlank="1" longText="1"/>
    </cacheField>
    <cacheField name="7. Tipo" numFmtId="0">
      <sharedItems containsBlank="1"/>
    </cacheField>
    <cacheField name="8. Causas" numFmtId="0">
      <sharedItems containsBlank="1" longText="1"/>
    </cacheField>
    <cacheField name="9. Consecuencias" numFmtId="0">
      <sharedItems containsBlank="1" longText="1"/>
    </cacheField>
    <cacheField name="10. Probabilidad" numFmtId="0">
      <sharedItems containsBlank="1"/>
    </cacheField>
    <cacheField name="11. Impacto" numFmtId="0">
      <sharedItems containsBlank="1"/>
    </cacheField>
    <cacheField name="12. Riesgo Inherente" numFmtId="0">
      <sharedItems containsBlank="1"/>
    </cacheField>
    <cacheField name="13. Solidez Conjunto de Controles" numFmtId="0">
      <sharedItems containsBlank="1"/>
    </cacheField>
    <cacheField name="14. Riesgo Residual" numFmtId="0">
      <sharedItems containsBlank="1"/>
    </cacheField>
    <cacheField name="15. Tratamiento del Riesgo" numFmtId="0">
      <sharedItems containsBlank="1"/>
    </cacheField>
    <cacheField name="16. Actividad de Control" numFmtId="0">
      <sharedItems containsBlank="1" longText="1"/>
    </cacheField>
    <cacheField name="17. Soporte" numFmtId="0">
      <sharedItems containsBlank="1"/>
    </cacheField>
    <cacheField name="18. Responsable" numFmtId="0">
      <sharedItems containsBlank="1"/>
    </cacheField>
    <cacheField name="19. Fecha Inicio" numFmtId="0">
      <sharedItems containsDate="1" containsBlank="1" containsMixedTypes="1" minDate="2020-01-01T00:00:00" maxDate="2020-08-02T00:00:00"/>
    </cacheField>
    <cacheField name="20. Fecha Finalización" numFmtId="0">
      <sharedItems containsDate="1" containsBlank="1" containsMixedTypes="1" minDate="2020-03-30T00:00:00" maxDate="2021-01-01T00:00:00"/>
    </cacheField>
    <cacheField name="21. Indicador" numFmtId="0">
      <sharedItems containsBlank="1"/>
    </cacheField>
    <cacheField name="22. Observaciones" numFmtId="0">
      <sharedItems containsBlank="1" longText="1"/>
    </cacheField>
    <cacheField name="CALIFICACIÓN" numFmtId="10">
      <sharedItems containsString="0" containsBlank="1" containsNumber="1" minValue="0" maxValue="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count="96">
  <r>
    <x v="0"/>
    <s v="208-PLA-Pr-01 FORM, SEGUI. PROYECTOS DE INVERSIÓN_x000a_208-PLA-Pr-16 FORMULACIÓN Y SEGUIMIENTO INDICADORES"/>
    <s v="Oficina Asesora de Planeación "/>
    <s v="Jefe Oficina Asesora de Planeación"/>
    <s v="Errores en el diligenciamiento de la información reportada en el FUSS (Formato Único de Seguimiento Sectorial) al momento de realizar el informe consolidado"/>
    <s v="Elaboración de un reporte inconsistente en cifras y datos en cada uno de los componentes del FUSS (Formato Único de Seguimiento Sectorial) Consolidado"/>
    <s v="Operación"/>
    <s v="Fallas humanas en el registro y/o revisión de la información suministrada por las áreas reportantes de la Entidad, en el FUSS. "/>
    <s v="Pérdida de credibilidad y confianza en la información elaborada debido a inconsistencias en el reporte._x000a__x000a_"/>
    <s v="Probable"/>
    <s v="Menor"/>
    <s v="Alto "/>
    <s v="Fuerte"/>
    <s v="Bajo"/>
    <s v="EVITAR"/>
    <s v="Informar mensualmente a los Gerentes y Responsables de Proyectos los plazos establecidos para la entrega oportuna de la Información"/>
    <s v="Correo electrónico"/>
    <s v="Oficina Asesora de Planeación"/>
    <d v="2020-02-01T00:00:00"/>
    <d v="2020-12-31T00:00:00"/>
    <s v="11 Correos electrónicos"/>
    <s v="Acorde a la actividad, la Oficina Asesora de Planeación, ha enviado mensualmente correos institucionales a los Gerentes de cada Poryecto, con copia a los enlaces de cada uno de los Proyectos de inversión, con Asunto denominado &quot;Formatos Únicos de Seguimiento Sectorial - FUSS&quot;, estos correos en aras de atender la presentacion oportuna del  del informe para los meses de enero, febrero, marzo y abril de 2020 ,  reportando oportunamente la información a quien corresponde. En los mencionados correos se estipúla la fecha de remisión a la OAP, solicitud de ajustes, revisión de ajustes de los informes remitidos y validación del informe consolidado, asi como el profesional de enlace correpondiente en la OAP._x000a__x000a_Por tanto esta actividad a la fecha tiene un avance del 33% (3/11)."/>
    <n v="0.33"/>
  </r>
  <r>
    <x v="0"/>
    <m/>
    <m/>
    <m/>
    <m/>
    <m/>
    <m/>
    <s v="  Incumplimiento en los tiempos de entrega, por parte de las áreas reportantes, lo cual dificulta una oportuna y correcta revisión de datos, información y consolidación."/>
    <s v="Reprocesos de información."/>
    <m/>
    <m/>
    <m/>
    <m/>
    <m/>
    <m/>
    <s v="Validar la integridad de la información reportada por cada proyecto en el informe FUSS- Formato Único de Seguimiento Sectorial y consolidar el informe de manera consistente, acorde a lo reportado por los Gerentes y Responsables de Proyectos"/>
    <s v="Informe FUSS- Formato Único de Seguimiento Sectorial,  efectivamente consolidado y reportado"/>
    <s v="Oficina Asesora de Planeación"/>
    <d v="2020-02-01T00:00:00"/>
    <d v="2020-12-31T00:00:00"/>
    <s v="12 Informes "/>
    <s v="El profesional encargado de la consolidación del reporte FUSS de los Proyectos de Inversión de la Entidad, una vez lo realiza, envía al grupo de enlaces de la Oficina Asesora de Planeación mediante correo electrónico, para que sea validado en el consolidado los datos de los proyectos a cargo, los cuales deben responder via mail, sobre las observaciones que se tengan al respecto, si se requiere. Para lo que va corrido de esta vigencia se tiene el FUSS consolidado, validado y enviado de los meses de diciembre 2019, enero, febrero y marzo de 2020. _x000a__x000a_Avance del 33,33% (4/12) "/>
    <n v="0.33329999999999999"/>
  </r>
  <r>
    <x v="0"/>
    <s v="208-PLA-Pr-08 ADMINISTRACIÓN DEL RIESGO_x000a_208-PLA-Pr-25  GESTION DEL CAMBIO"/>
    <s v="Oficina Asesora de Planeación "/>
    <s v="Jefe Oficina Asesora de Planeación"/>
    <s v="Pérdida de trazabilidad de la documentación de los procesos, en el Sistema Integrado de Gestión "/>
    <s v="En el momento de atender solicitudes de las áreas, frente a búsqueda de documentos obsoletos, se dificulta la ubicación de la información de vigencias anteriores. "/>
    <s v="Operación"/>
    <s v="Desconocimiento de los documentos que norman el manejo de los contenidos del Sistema Integrado de Gestión "/>
    <s v="Reprocesos de las actividades en la Administración de la Información del Sistema Integrado de Gestión  "/>
    <s v="Posible"/>
    <s v="Menor"/>
    <s v="Moderado"/>
    <s v="Fuerte"/>
    <s v="Bajo"/>
    <s v="ACEPTAR"/>
    <s v="Ajustar la Norma Fundamental, estableciendo un punto de control relacionado con la revisión periódica anual de la Vigencia de los instrumentos de Cada Proceso, por parte de los Responsables._x000a_"/>
    <s v="Norma Fundamental actualizada "/>
    <s v="Oficina Asesora de Planeación_x000a_Equipo SIG "/>
    <d v="2020-05-01T00:00:00"/>
    <d v="2020-08-31T00:00:00"/>
    <s v="Norma Fundamental actualizada "/>
    <s v="N.A."/>
    <n v="0"/>
  </r>
  <r>
    <x v="0"/>
    <m/>
    <m/>
    <m/>
    <m/>
    <m/>
    <m/>
    <s v="Fallas humanas de quien crea, modifica o elimina los documentos del SIG. "/>
    <s v=" Reprocesos de las actividades en la Administración de la Información del Sistema Integrado de Gestión "/>
    <m/>
    <m/>
    <m/>
    <m/>
    <m/>
    <m/>
    <s v="Informar mediante memorando a los Responsables de Proceso - Enlace, sobre los lineamientos establecidos para la documentación del Sistema Integrado de Gestión y su ruta de consulta. "/>
    <s v="Memorando "/>
    <s v="Oficina Asesora de Planeación_x000a_Equipo SIG "/>
    <d v="2020-05-01T00:00:00"/>
    <d v="2020-08-31T00:00:00"/>
    <s v=" Un (1) Memorando "/>
    <s v="N.A."/>
    <n v="0"/>
  </r>
  <r>
    <x v="0"/>
    <m/>
    <m/>
    <m/>
    <m/>
    <m/>
    <m/>
    <s v=" No se han guardado correctamente los back-up de los profesionales encargados de la información del Sistema Integrado de Gestión, para los años anteriores a 2014. "/>
    <s v="Imposibilidad de responder algunas solicitudes de documentación obsoleta anterior al 2014. "/>
    <m/>
    <m/>
    <m/>
    <m/>
    <m/>
    <m/>
    <s v="Mantener el Listado Maestro de Documentos debidamente actualizado, acorde a los requerimientos de las áreas para crear, modificar o eliminar documentos del Sistema Inegrado de Gestión. "/>
    <s v="Listado Maestro actualizado oportunamente "/>
    <s v="Jefe Oficina Asesora de Planeación_x000a_Equipo SIG "/>
    <d v="2020-01-01T00:00:00"/>
    <d v="2020-12-31T00:00:00"/>
    <s v="Listado Maestro "/>
    <s v="Actualización permanente del Listado Maestro de Documentos de la entidad._x000a__x000a_Acorde a los requerimientos de los Responsables de Procesos, radicados bajo memorando en la Oficina Asesora de Planeación, se crean, modifican o eliminan documentos de la carpeta del Sistema Integrado de Gestión. La información se revisa, se codifica y se maneja su versionamiento,  son publicados en la carpeta de calidad y validados en el Listado Maestro de Documentos, para garantizar la trazabilidad de la información_x000a__x000a_Acorde a las solicitudes de las áreas de la entidad, se eliminan documentos de la carpeta de Calidad. _x000a__x000a_Porcentaje de Avance: 33%_x000a__x000a_\\10.216.160.201\calidad"/>
    <n v="0.33"/>
  </r>
  <r>
    <x v="0"/>
    <s v="208-PLA-Pr-17 IDENTIFICACIÓN ASPECTOS Y VALORACIÓN IMPACTOS AM_x000a_208-PLA-Pr-11  GESTIÓN DE RESIDUOS SÓLIDOS_x000a_208-PLA-Pr-18 MANEJO DE RESPEL DE LA CVP_x000a_208-PLA-Pr-09  MEJORA COND AMBIENTALES INTERNAS_x000a_208-PLA-Pr-12  GESTION ENERGETICA_x000a_208-PLA-Pr-26 GESTIÓN DE RESIDUOS TECNOLÓGICOS"/>
    <s v="Oficina Asesora de Planeación "/>
    <s v="Jefe Oficina Asesora de Planeación"/>
    <s v="Ejecución incompleta  de las actividades planteadas en el Plan de Acción  de la política de Gestión Ambiental de la entidad"/>
    <s v="El plan de acción del PIGA es una herramienta de planeación contemplada en la Resolución No. 242 de 2014 de la Secretaría Distrital de Ambiente, el cual se debe enviar a esa entidad a más tardar el 31 de diciembre de cada año para ser ejecutado en la siguiente vigencia. Factores como el desconocimiento de la importancia del tema ambiental como aspecto transversal de todas las actividades de la organización y la inadecuada planeación en tiempo y recursos financieros requeridos para llevar a cabo la ejecución de las actividades propuestas, pueden contribuir al incumplimiento en la ejecución del plan de acción concertado con la autoridad ambiental."/>
    <s v="Cumplimiento "/>
    <s v="Desconocimiento de la importancia de la gestión ambiental en el desarrollo de todas las actividades de la entidad"/>
    <s v="Escasa participación de las dependencias en las actividades de carácter ambiental "/>
    <s v="Posible"/>
    <s v="Menor"/>
    <s v="Moderado"/>
    <s v="Fuerte"/>
    <s v="Bajo"/>
    <s v="ACEPTAR"/>
    <s v="_x000a__x000a_Se programa una (1) Sensibilización para el personal vinculado a la entidad, con el fin de concientizar sobre los requerimientos que deben cumplirse, acorde a los cinco programas del PIGA y las formas de participación por parte de los funcionarios y contratistas, para el correcto desarrollo de las actividades ambientales. De igual manera se hará inducción a las personas que ingresen a la Caja de la Vivienda Popular, acorde a su fecha de inicio. _x000a__x000a__x000a_"/>
    <s v="Listados de asistencia_x000a_Presentaciones"/>
    <s v="Jefe  Oficina Asesora de Planeación_x000a_Gestor Ambiental o Referente Ambiental"/>
    <d v="2020-03-01T00:00:00"/>
    <d v="2020-12-31T00:00:00"/>
    <s v="1 Sensibilización semestral "/>
    <s v="Se realizó una jornada de sensibilización  con el tema &quot;Inducción-Reinducción PIGA (Política y 5 programas base)&quot;, la cual se convocó mediante memorando interno y correo electrónico masivo a todos los funcionarios. Esta sensibilización fue efectuada el 28 de febrero, por disponiblidad del auditorio, pese a que la fecha de inicio de la actividad de contgrol es 1 de marzo._x000a__x000a_Desde la Oficina Asesora de Planeación se desarrollará una nueva jornada de sensibilización para reforzar en los trabajadores y contratistas de la entidad el conocimiento y las obligaciones del PIGA._x000a__x000a_Porcentualmente, para el presente corte, la actividad registra un avance del 50%. "/>
    <n v="0.5"/>
  </r>
  <r>
    <x v="0"/>
    <m/>
    <m/>
    <m/>
    <m/>
    <m/>
    <m/>
    <s v="Programación de actividades que requieren de recursos financieros,  los cuales no han sido asignados presupuestalmente"/>
    <s v="Retrasos o no ejecución de actividades del plan de acción de la política de Gestión Ambiental de la entidad por falta de recursos financieros, conllevando incumpliento en la resolución 242 - 2014 - Secretaría Distrital de Ambiente"/>
    <m/>
    <m/>
    <m/>
    <m/>
    <m/>
    <m/>
    <s v="El referente PIGA debe proyectar el plan de acción respectivo de la siguiente vigencia al finalizar el primer semestre, de forma tal que se contemple en la proyección del presupuesto - anteproyecto de la siguiente vigencia y se asignen recursos financieros para desarrollar las actividades que se requieren en la entidad. "/>
    <s v="Presupuesto asignado para la ejecución del Plan de Acción PIGA"/>
    <s v="Jefe Oficina Asesora de Planeación_x000a_Gestor Ambiental o Referente Ambiental"/>
    <d v="2020-06-01T00:00:00"/>
    <d v="2020-10-31T00:00:00"/>
    <s v="Propuesta estructurada de Plan de Acción con los recursos financieros requeridos"/>
    <s v="No Aplica para el presente corte."/>
    <n v="0"/>
  </r>
  <r>
    <x v="0"/>
    <s v="Formulación, reformulación y/o actualización y seguimiento a los proyectos de inversión_x000a_Formulación y seguimiento de indicadores"/>
    <s v=" Oficina Asesora de Planeación "/>
    <s v="Jefe Oficina Asesora de Planeación"/>
    <s v="Expedición de concepto de viabilidad sin el debido soporte idóneo de solicitud firmado por el ordenador del gasto. "/>
    <s v="Elaborar un concepto de viabilidad sin la firma del ordenador del gasto a sabiendas que este puede ignorar la solicitud."/>
    <s v="Corrupción "/>
    <s v="Interés en adelantar el tramite de solicitud de un CDP"/>
    <s v="Que se adelante un proceso de contratación sin el consentimiento del ordenador del gasto. "/>
    <s v="Improbable"/>
    <s v="Mayor"/>
    <s v="Alto "/>
    <s v="Fuerte"/>
    <s v="Alto"/>
    <s v="Compartir"/>
    <s v="Realizar 1 sensibilización sobre la ética de los servidores públicos, a los enlaces de Proyectos"/>
    <s v="Listado de asistencia y presentaciones"/>
    <s v="_x000a_Jefe  Oficina Asesora de Planeación_x000a_Enlaces Proyectos_x000a__x000a_"/>
    <d v="2020-02-01T00:00:00"/>
    <d v="2020-07-31T00:00:00"/>
    <s v="Una (1) Sensibilización efectuada"/>
    <s v="La sensibilización no se ha realizado, pero para el trabajo virtual en la elaboración de viabilidades, la Oficina Asesora de Planeación ha establecido que los Gerentes de cada proyecto, son quienes deben enviar la solicitud para que sea aceptada, y los enlaces de proyecto solo realizaran las viabilidades enviadas a solicitud porm parte de la Jefe de la OAP, ademas se establecieron códigos de seguridad para las viabilidades generadas de cada uno de los Proyectos de Inveresión, los cuales una vez realizada la viabilidad, se envian al correo de la Jefe de la OAP, para su correspondiente firma, esto como control desde la Oficina Asesora de Planeación y validez de la viabilidad. _x000a__x000a_para el presente corte, la actividad registra un avance del 25%. "/>
    <n v="0.25"/>
  </r>
  <r>
    <x v="1"/>
    <s v="Procedimiento administración y gestión de contenidos en web e intranet."/>
    <s v="Oficina Asesora de Comunicaciones "/>
    <s v="Jefe Oficina Asesora de Comunicaciones "/>
    <s v="Demora en la respuesta a los requerimientos de las áreas que originan la información para publicación.   "/>
    <s v="No publicar en la Página Web de la entidad toda la información que por normatividad se debe hacer y todas las acciones y encuentros de participación ciudadana realizadas con nuestros beneficiarios son una obligación que nos permite mejorar la interacción. "/>
    <s v="Estratégico"/>
    <s v="_x000a_Entrega de información fuera de las fechas establecidas para publicación."/>
    <s v=" _x000a_Hallazgos por parte de los entes de control internos y externos"/>
    <s v="Posible"/>
    <s v="Menor"/>
    <s v="Moderado"/>
    <s v="Débil"/>
    <s v="Moderado"/>
    <s v="EVITAR"/>
    <s v="Realizar una pieza grafica y/o audivisual que permita describir el procediemiento, los tiempos para las solicitudes y responsables para la solicitud de publicaciones "/>
    <s v="Pieza grafica y/o audiovisual socializada"/>
    <s v="Jefe Oficina Asesora de Comunicaciones "/>
    <d v="2020-01-31T00:00:00"/>
    <d v="2020-12-31T00:00:00"/>
    <s v="Pieza grafica y/o audivisual elaborada/Pieza grafica y/o audivisual socializada"/>
    <s v="En el mes de enero se realizó pieza gráfica en la cual se socializó la versión preliminar del Mapa de Risgos - Plan Anticorrupción y Atención al Ciudadano vigencia 2020, dicha socialización se realizó a través de la página web, redes sociales y canales internos de la entidad. "/>
    <n v="0.33"/>
  </r>
  <r>
    <x v="1"/>
    <m/>
    <m/>
    <m/>
    <m/>
    <m/>
    <m/>
    <s v="Falta de cronograma con fechas límite de entrega para publicaciones por parte de las áreas que la producen."/>
    <s v="Incumplimiento de lo establecido en la ley cuando ello establece tiempos para publicar."/>
    <m/>
    <m/>
    <m/>
    <m/>
    <m/>
    <m/>
    <s v="Diseñar un cronograma que contenga tiempos de publicación, fechas y responsables para el cumplimiento de requisitos legales relacionado con publicaciones."/>
    <s v="Cronograma "/>
    <s v="Jefe Oficina Asesora de Comunicaciones "/>
    <d v="2020-01-31T00:00:00"/>
    <s v="31/12/202"/>
    <s v="Cronograma proyectado / cronograma elaborado"/>
    <m/>
    <n v="0.33"/>
  </r>
  <r>
    <x v="1"/>
    <s v="Community manager administrador de redes sociales y/o medios digitales"/>
    <s v="Oficina Asesora de Comunicaciones "/>
    <s v="Jefe Oficina Asesora de Comunicaciones "/>
    <s v="Omitir o retardar voluntariamente la publicación  de información."/>
    <s v="Este riesgo está asociado a la no publicación de las solicitudes de las diferentes áreas para un beneficio especifico o el retraso en la entrega de la información pública. "/>
    <s v="Corrupción "/>
    <s v="Baja cohesión institucional y compromiso para la entrega de información pública"/>
    <s v="Incumplimiento en la aplicación de la ley 1712 de 2014 que llevaría a sanciones legales. "/>
    <s v="Rara vez"/>
    <s v="Moderado"/>
    <s v="Alto "/>
    <s v="Fuerte"/>
    <s v="Moderado"/>
    <s v="EVITAR"/>
    <s v="Diseñar un cronograma que contenga tiempos de publicación, fechas y responsables para el cumplimiento de requisitos legales relacionado con publicaciones."/>
    <s v="Cronograma "/>
    <s v="Jefe Oficina Asesora de Comunicación"/>
    <d v="2020-01-22T00:00:00"/>
    <d v="2020-12-31T00:00:00"/>
    <s v="Cronograma proyectado / cronograma elaborado"/>
    <s v="Se realizó diseño del cronograma de publicación, el cual contiene los tiempos de publicación, fechas y responsables para el cumplimiento de requisitos legales relacionado con publicaciones, dicho cronograma se encuentra publicado en la página web de la entidad en la siguiente ruta: https://www.cajaviviendapopular.gov.co/sites/default/files/BORRADOR%20CRONOGRAMA%20DE%20PUBLICACI%C3%93N%20DE%20INFORMACI%C3%93N%20DE%20LA%20P%C3%81GINA%20WEB%20DE%20LA%20CAJA%20DE%20LA%20VIVIENDA%20POPULAR%202020.xlsx"/>
    <n v="1"/>
  </r>
  <r>
    <x v="1"/>
    <m/>
    <m/>
    <m/>
    <m/>
    <m/>
    <m/>
    <s v="Baja disposición para la publicación de información sobre contratación, talento humano y gestión de bienes y servicios"/>
    <s v="Baja disposición para la publicación de información sobre contratación, talento humano y gestión de bienes y servicios"/>
    <m/>
    <m/>
    <m/>
    <m/>
    <m/>
    <m/>
    <m/>
    <m/>
    <m/>
    <m/>
    <m/>
    <m/>
    <m/>
    <m/>
  </r>
  <r>
    <x v="2"/>
    <s v="208-DJ-Pr-15 GESTIÓN DE REQUERIMIENTOS DE REVISIÓN DE_x000a_LEGALIDAD DE ACTOS ADMINISTRATIVOS, CONCEPTOS_x000a_Y PRONUNCIAMIENTOS JURÍDICOS"/>
    <s v="Dirección Jurídica"/>
    <s v="Director Jurídico"/>
    <s v="Emitir conceptos errados por desconocimiento normativo o presentar duplicidad en conceptos ya emitidos."/>
    <s v="Debido al constante cambio normativo, se puede presentar desactualización en la normatividad vigente por parte de los profesionales adscritos a la Dirección. _x000a_O_x000a_Por falta de verificación de los Conceptos que han sido emitidos por esta Dirección, se pueden presentar Conceptos con duplicidad.  _x000a_       "/>
    <s v="Operación "/>
    <s v="Desconocimiento de la normatividad vigente."/>
    <s v="Aplicación inadecuada de la normatividad vigente, que puede generar perdida de Procesos Judiciales o  sanciones."/>
    <s v="Improbable"/>
    <s v="Menor"/>
    <s v="Bajo"/>
    <s v="Moderado"/>
    <s v="Moderado"/>
    <s v="ACEPTAR "/>
    <s v="Dado el nivel residual del riesgo este se asume."/>
    <s v="No aplica"/>
    <s v="Director Jurídico - Apoyo a la Supervisión"/>
    <s v="N/A"/>
    <s v="N/A"/>
    <s v="No aplica"/>
    <s v="Riesgos Asumido _x000a__x000a_N.A."/>
    <n v="1"/>
  </r>
  <r>
    <x v="2"/>
    <m/>
    <m/>
    <m/>
    <m/>
    <m/>
    <m/>
    <s v="Cambios normativos no identificados"/>
    <s v="Incumplimiento en la normatividad vigente."/>
    <m/>
    <m/>
    <m/>
    <m/>
    <m/>
    <m/>
    <s v="Dado el nivel residual del riesgo este se asume."/>
    <s v="No aplica"/>
    <s v="Director Jurídico "/>
    <s v="N/A"/>
    <s v="N/A"/>
    <s v="No aplica"/>
    <m/>
    <n v="1"/>
  </r>
  <r>
    <x v="2"/>
    <m/>
    <m/>
    <m/>
    <m/>
    <m/>
    <m/>
    <s v="Manejo inadecuado de la información publicada en la carpeta de conceptos de calidad."/>
    <s v="Emitir Conceptos con duplicidad y/o Conceptos fuera de la normatividad vigente."/>
    <m/>
    <m/>
    <m/>
    <m/>
    <m/>
    <m/>
    <s v="Dado el nivel residual del riesgo este se asume."/>
    <s v="No aplica"/>
    <s v="Director Jurídico - Apoyo a la Supervisión"/>
    <s v="N/A"/>
    <s v="N/A"/>
    <s v="No aplica"/>
    <m/>
    <n v="1"/>
  </r>
  <r>
    <x v="2"/>
    <s v="208-DJ-Pr-07 - REGISTRO Y APODERAMIENTO DE PROCESOS JUDICIALES"/>
    <s v="Dirección Jurídica"/>
    <s v="Director Jurídico"/>
    <s v="Procesos Judiciales sin Apoderado a cargo, y/o sin seguimiento."/>
    <s v="Debido a la rotación que se presenta de Abogados Apoderados, los Procesos Jurídicos pueden quedar desprotegidos ante cualquier actuación que se presente, por falta de seguimiento._x000a_"/>
    <s v="Operación"/>
    <s v="Rotación de los Abogados Apoderados."/>
    <s v="Perdida de Procesos Judiciales por falta de seguimiento o incumplimiento a requerimientos de juzgados."/>
    <s v="Posible"/>
    <s v="Menor"/>
    <s v="Moderado"/>
    <s v="Moderado"/>
    <s v="Moderado"/>
    <s v="EVITAR"/>
    <s v="Diseñar protocolo de entrenamiento al cargo."/>
    <s v="Protocolo de entrenamiento diseñado y publicado."/>
    <s v="Director Jurídico - Apoyo a la Supervisión"/>
    <d v="2020-02-03T00:00:00"/>
    <d v="2020-05-29T00:00:00"/>
    <s v="1  Formato - Protocolo Entrenamiento "/>
    <s v="La actividad con corte a 30 de abril 2020, se encuentra en elaboración  del  Formato Protocolo de Entrenamiento, en el mes de mayo se oficializara y publicara de acuerdo al procedimiento para tal fin, en este orden la actividad se cumplirá con la fecha estipulada para su ejecución._x000a__x000a_Para este corte se cuenta con un avance del 25%"/>
    <n v="0.25"/>
  </r>
  <r>
    <x v="2"/>
    <m/>
    <m/>
    <m/>
    <m/>
    <m/>
    <m/>
    <s v="Falta de seguimiento y control de los Procesos asignados."/>
    <s v="Perdida de Procesos Judiciales por falta de seguimiento o incumplimiento a requerimientos de juzgados."/>
    <m/>
    <m/>
    <m/>
    <m/>
    <m/>
    <m/>
    <s v="Realizar reuniones mensuales entre el Abogado Apoderado y el apoyo a la Supervisión, para verificar que las actuaciones se encuentren actualizadas en Siproj."/>
    <s v="Actas de Reunión de seguimiento a contrato."/>
    <s v="Director Jurídico - Apoyo a la Supervisión"/>
    <d v="2020-02-03T00:00:00"/>
    <d v="2020-12-31T00:00:00"/>
    <s v="Numero de actas de reuniones de seguimiento a contratos / 11 actas de reuniones programadas"/>
    <s v="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_x000a_Teniendo en cuenta que son 11 reuniones programas en el año, ya se ha cumplido con 2 para un porcentaje de cumplimiento del 25%"/>
    <n v="0.25"/>
  </r>
  <r>
    <x v="2"/>
    <m/>
    <m/>
    <m/>
    <m/>
    <m/>
    <m/>
    <s v="Desactualización de SIPROJ - WEB."/>
    <s v="Perdida de Procesos Judiciales por falta de seguimiento o incumplimiento a requerimientos de juzgados."/>
    <m/>
    <m/>
    <m/>
    <m/>
    <m/>
    <m/>
    <s v="Realizar reuniones mensuales entre el Abogado Apoderado y el apoyo a la Supervisión, para verificar que las actuaciones se encuentren actualizadas en Siproj."/>
    <s v="Actas de Reunión de seguimiento a contrato."/>
    <s v="Director Jurídico - Apoyo a la Supervisión"/>
    <d v="2020-02-03T00:00:00"/>
    <d v="2020-12-31T00:00:00"/>
    <s v="Numero de actas de reuniones de seguimiento a contratos / 11 actas de reuniones programadas"/>
    <m/>
    <n v="0.25"/>
  </r>
  <r>
    <x v="2"/>
    <s v="Acuerdo 01 de 2018 Por el cual se adopta el Comité de Conciliaciones de la CVP. (Capitulo ll Articulo. 10). "/>
    <s v="Dirección Jurídica"/>
    <s v="Director Jurídico"/>
    <s v="Incumplir la periodicidad en que el Comité de Conciliaciones se debe reunir."/>
    <s v="Teniendo en cuenta el Establece el artículo 2.2.4.3.1.2.4. del Decreto 1069 de 2015 y así como el Articulo 10 del capitulo ll del Acuerdo 010 de 2018 de la CVP. El Comité de Conciliación debera reunirse dos veces al mes de manera ordinaria y extraordinaria las veces que lo amerite."/>
    <s v="Cumplimiento "/>
    <s v="Desconocimiento normativo"/>
    <s v="Incumplimiento en la ejecución de las reuniones obligatorias del Comité de Conciliación."/>
    <s v="Posible"/>
    <s v="Menor"/>
    <s v="Moderado"/>
    <s v="Débil"/>
    <s v="Menor"/>
    <s v="EVITAR "/>
    <s v="Diseñar protocolo de entrenamiento al cargo, teniendo en cuenta el Secretario del Comité de Conciliaciones."/>
    <s v="Protocolo de entrenamiento diseñado y publicado."/>
    <s v="Director Jurídico"/>
    <d v="2020-02-03T00:00:00"/>
    <d v="2020-05-29T00:00:00"/>
    <s v="1  Formato - Protocolo Entrenamiento "/>
    <s v="La actividad con corte a 30 de abril 2020 se encuentra en elaboración del Formato Protocolo de Entrenamiento, en el cual se tendrá en cuenta las actividades del Secretario del Comité de Conciliaciones._x000a_En el mes de mayo se oficializará y publicará de acuerdo con el procedimiento para tal fin, en este orden la actividad se cumplirá con la fecha estipulada para su ejecución._x000a__x000a_Para este corte se cuenta con un avance del 25%"/>
    <n v="0.25"/>
  </r>
  <r>
    <x v="2"/>
    <m/>
    <m/>
    <m/>
    <m/>
    <m/>
    <m/>
    <s v="Cuando se cambia el Secretario del Comité, no se realiza inducción a puesto de trabajo."/>
    <s v="Incumplimiento en la ejecución de las reuniones obligatorias del Comité de Conciliación."/>
    <m/>
    <m/>
    <m/>
    <m/>
    <m/>
    <m/>
    <s v="Diseñar protocolo de entrenamiento al cargo, teniendo en cuenta el Secretario del Comité de Conciliaciones."/>
    <s v="Protocolo de entrenamiento diseñado y publicado."/>
    <s v="Director Jurídico"/>
    <d v="2020-02-03T00:00:00"/>
    <d v="2020-05-29T00:00:00"/>
    <s v="1  Formato - Protocolo Entrenamiento "/>
    <m/>
    <n v="0.25"/>
  </r>
  <r>
    <x v="2"/>
    <s v="208-DJ-Pr-08 SEGUIMIENTO A PROCESOS JUDICIALES"/>
    <s v="Dirección Jurídica "/>
    <s v="Director Jurídico"/>
    <s v="Manipulación de información judicial o administrativa para el favorecimiento de terceros"/>
    <s v="El recurso humano que hace parte del Proceso de Prevención del Daño Antijurídico debe reunir características de idoneidad profesional y personal que permitan su mejor desempeño y el logro de los objetivos del Proceso. Cuando estas características no se presentan, se puede incurrir en los riesgos de una inadecuada defensa judicial de la Entidad o la posibilidad de favorecimiento a terceros, en detrimento de los intereses de la misma."/>
    <s v="Corrupción"/>
    <s v="Presencia de Soborno o Cohecho por parte de un tercero."/>
    <s v="1. Pérdida, daño, perjuicio, o detrimento patrimonial para la entidad._x000a_2. Afectación del buen nombre y reconocimiento de la entidad."/>
    <s v="Rara vez"/>
    <s v="Catastrófico"/>
    <s v="Alto"/>
    <s v="Moderado"/>
    <s v="Alto"/>
    <s v="COMPARTIR "/>
    <s v="Realizar reuniones mensuales entre el Abogado Apoderado y el apoyo a la Supervisión, para verificar que las actuaciones se encuentren actualizadas en Siproj."/>
    <s v="Actas de Reunión de seguimiento a contrato."/>
    <s v="Director Jurídico - Apoyo a la Supervisión"/>
    <d v="2020-02-03T00:00:00"/>
    <d v="2020-12-31T00:00:00"/>
    <s v="Numero de actas de reuniones de seguimiento a contratos / 11 actas de reuniones programadas"/>
    <s v="Para el seguimiento con corte a 30 de abril 2020, se han realizado las reuniones programas para tal fin, ejecutándose 1 reunión al mes: la reunión del mes de marzo fue realizada el 05/03/2020 y la de abril el 22/04/2020 de manera virtual. Se continua con la programación mensual de las reuniones. Se adjunta evidencia de las reuniones realizadas._x000a_Teniendo en cuenta que son 11 reuniones programas en el año, ya se ha cumplido con 2 para un porcentaje de cumplimiento del 25%"/>
    <n v="0.25"/>
  </r>
  <r>
    <x v="2"/>
    <m/>
    <m/>
    <m/>
    <m/>
    <m/>
    <m/>
    <s v="Manipulación de Informes."/>
    <s v="1. Mala toma de decisiones._x000a_2. Pérdida de credibilidad."/>
    <m/>
    <m/>
    <m/>
    <m/>
    <m/>
    <m/>
    <s v="El apoyo a la Supervisión realiza reuniones mensuales con el Abogado Apoderado para verificar que las actuaciones se encuentren actualizadas en Siproj."/>
    <s v="Actas de Reunión de seguimiento a contrato."/>
    <s v="Director Jurídico - Apoyo a la Supervisión"/>
    <d v="2020-02-03T00:00:00"/>
    <d v="2020-12-31T00:00:00"/>
    <s v="Numero de actas de reuniones de seguimiento a contratos / 11 actas de reuniones programadas"/>
    <m/>
    <n v="0.25"/>
  </r>
  <r>
    <x v="3"/>
    <s v="Procedimiento Reubicación Definitiva"/>
    <s v="Dirección de Reasentamientos Humanos"/>
    <s v="Director(a) de Reasentamientos Humanos"/>
    <s v="Inapropiado manejo de los archivos físicos de la Dirección de Reasentamientos"/>
    <s v="Malas practicas en el manejo de los expedientes"/>
    <s v="Operación"/>
    <s v="Sustracción indebida y/o alteración de documentos de los expedientes por desconocimiento de los procedimientos de la dirección"/>
    <s v="Perdida de la información y trazabilidad en los procesos._x000a_Afectación en la toma de decisiones."/>
    <s v="Casi Seguro"/>
    <s v="Menor"/>
    <s v="Alto"/>
    <s v="Fuerte"/>
    <s v="Insignificante"/>
    <s v="Compartir"/>
    <s v="Actualizar cinco procedimientos del proceso de Reasentamientos Humanos estableciendo claramente los responsables y puntos de control para el correcto uso de los expedientes. "/>
    <s v="Cinco Procedimientos del proceso de la Dirección de Reasentamientos Humanos actualizados y socializados"/>
    <s v="Director de Reasentamientos"/>
    <d v="2020-02-01T00:00:00"/>
    <d v="2020-12-31T00:00:00"/>
    <s v="(# de procedimientos actualizados / 5 procedimientos)*100"/>
    <s v="Se realizó reunión el dia 22 de enero para iniciar la gestión de modificación del procedimiento de Reubicación Definitiva, pero aún no se ha realizado la modificación. Y no se ha iniciado la modificación de los otros procedimientos. Correo electrónico del 16-04-2020. Adicionalmente, Se realizó la modificación del formato REAS-Ft-103 FORMATO PARA PRESTAMO Y DEVOLUCIÓN DE EXPEDIENTES. Correo enviado el 22-04-2020. _x000a_Avance: 6%"/>
    <n v="0.06"/>
  </r>
  <r>
    <x v="3"/>
    <m/>
    <m/>
    <m/>
    <m/>
    <m/>
    <m/>
    <s v=" Falta de transferencia oportuna de los documentos generados para la actualización del expediente."/>
    <s v="Perdida de la información y trazabilidad en los procesos._x000a_Afectación en la toma de decisiones que recae en la misionalidad del proceso._x000a_"/>
    <m/>
    <m/>
    <m/>
    <m/>
    <m/>
    <m/>
    <s v="Equipo del proceso &quot;Reasentamientos Humanos&quot; socializado."/>
    <s v="Listado de asistencia, registro fotográfico y presentación de socialización."/>
    <s v="Director de Reasentamientos"/>
    <d v="2020-02-01T00:00:00"/>
    <d v="2020-12-31T00:00:00"/>
    <s v="(Socializaciones realizadas / 1 socialización programada)*100"/>
    <s v="Todavía no se registran avances en esta acción._x000a__x000a_Avance: 0%"/>
    <n v="0"/>
  </r>
  <r>
    <x v="3"/>
    <s v="Procedimiento Reubicación Definitiva"/>
    <s v="Dirección de Reasentamientos Humanos"/>
    <s v="Director(a) de Reasentamientos Humanos"/>
    <s v="Inconsistencia en la información presentada en el Sistema de Información Geográfica."/>
    <s v="Reporte erróneo y a destiempo de la información de las familias del programa"/>
    <s v="Operación"/>
    <s v="Desconocimiento de los procedimientos de la Dirección "/>
    <s v="Perdida de la información y trazabilidad en los procesos._x000a_Afectación en la toma de decisiones._x000a_"/>
    <s v="Casi Seguro"/>
    <s v="Menor"/>
    <s v="Alto"/>
    <s v="Fuerte"/>
    <s v="Insignificante"/>
    <s v="Compartir"/>
    <s v="Verificar mensualmente la información de 5 expedientes activos aperturados desde el 01 de enero de 2018, contrastada contra el sistema de información geográfica para su actualización en los casos que aplique."/>
    <s v="Evidencias de la Información del expediente actualizada en el GIS"/>
    <s v="Director de Reasentamientos"/>
    <d v="2020-02-01T00:00:00"/>
    <d v="2020-12-31T00:00:00"/>
    <s v="( # expedientes verificados / 55 expedientes programados ) *100"/>
    <s v="Se realizó la revisión de 15 expedientes los cuales se encuentran actualizados en el GIS_x000a_2018-CP19-16530, 2018-CP19-16728, 2018-CP19-16330, 2018-CP19-16429, 2018-CP19-16878, 2018-CP19-16282, 2018-CP19-16501, 2018-CP19-16499, 2018-CP19-16485, 2018-CP19-16404, 2018-CP19-16383, 2018-CP19-16322, 2018-CP19-16318, 2018-CP19-16327, 2018-CP19-16556. Se evidencia el informe generado del GIS._x000a__x000a_Avance 27%"/>
    <n v="0.27"/>
  </r>
  <r>
    <x v="3"/>
    <m/>
    <m/>
    <m/>
    <m/>
    <m/>
    <m/>
    <m/>
    <m/>
    <m/>
    <m/>
    <m/>
    <m/>
    <m/>
    <m/>
    <s v="Optimizar instructivo 208-REAS-In-06 INSTRUCTIVO DE CARGUE Y ACTUALIZ DE INF DE LOS PROCESOS REAS EN GIS Vr1 Estableciendo puntos de control para su aplicación efectiva"/>
    <s v="Instructivo modificado"/>
    <s v="Director de Reasentamientos"/>
    <d v="2020-06-01T00:00:00"/>
    <d v="2020-12-31T00:00:00"/>
    <s v="Un instructivo modificado"/>
    <s v="No se ha realizado la modificación del instructivo. _x000a__x000a_La Acción inicia en junio de 2020."/>
    <n v="0"/>
  </r>
  <r>
    <x v="3"/>
    <m/>
    <m/>
    <m/>
    <m/>
    <m/>
    <m/>
    <s v="Alta rotación de personal que no facilita el adecuado manejo de la herramienta disponible por curva de aprendizaje."/>
    <s v="Inoportunidad en la actualización del Sistema de Información Geográfica."/>
    <m/>
    <m/>
    <m/>
    <m/>
    <m/>
    <m/>
    <s v="Dos mesas de trabajo en las que se aborde el diseño de un esquema de entrenamiento para el desarrollo efectivo de las obligaciones de los contratistas y funcionarios de la Dirección."/>
    <s v="Dos actas de mesa de trabajo"/>
    <s v="Director de Reasentamientos"/>
    <d v="2020-02-01T00:00:00"/>
    <d v="2020-12-31T00:00:00"/>
    <s v="(# de mesas de trabajo desarrolladas/ 2 mesas de trabajo programadas)*100"/>
    <s v="Dadas las circunstancias laborales que actualmente se presentan en Colombia, no se han podido realizado mesas de trabajo. _x000a__x000a_Avance: 0%"/>
    <n v="0"/>
  </r>
  <r>
    <x v="3"/>
    <s v="Procedimiento Reubicación Definitiva"/>
    <s v="Dirección de Reasentamientos Humanos"/>
    <s v="Director(a) de Reasentamientos Humanos"/>
    <s v="Retraso en la aplicación efectiva de los programas de la Dirección de Reasentamientos."/>
    <s v="Persistencia en la situación de los beneficiarios que origina la vinculación al programa de reasentamientos en periodos superiores a 3 años."/>
    <s v="Operación"/>
    <s v="Falta de corresponsabilidad de los hogares en cuanto al cumplimiento de los requisitos legales previstos para su reubicación y búsqueda de su alternativa habitacional definitiva."/>
    <s v="Imposibilidad para acceder a una solución habitacional definitiva."/>
    <s v="Casi Seguro"/>
    <s v="Menor"/>
    <s v="Alto"/>
    <s v="Fuerte"/>
    <s v="Insignificante"/>
    <s v="Compartir"/>
    <s v="Verificar mensualmente la información de 5 expedientes activos aperturados desde el 01 de enero de 2017 en el Sistema de Información Geográfica verificando el cumplimiento de los requisitos legales por parte de las familias para seleccionar su alternativa habitacional, en caso que se requiera se debe generar formato de requerimiento al equipo de trabajo para realizar la subsanación"/>
    <s v="Reporte de los procesos consultados en el GIS y en caso de que se requiera requerimientos."/>
    <s v="Director de Reasentamientos"/>
    <d v="2020-02-01T00:00:00"/>
    <d v="2020-12-31T00:00:00"/>
    <s v="( # procesos verificados / 55 procesos programados ) *100"/>
    <s v="Se realizó la verificación de 15 expedientes de los cuales todos tienen selección de vivienda._x000a_2017-Q03-14938,  2017-04-14930, 2017-04-14932, 2017-Q23-14943, 2017-19-14969, 2017-19-14967, 2017-19-14965, 2017-19-14963, 2017-Q09-14972, 2017-19-14959, 2017-19-14968, 2017-19-14964, 2017-19-14952, 2017-19-14958, 2017-19-14955._x000a_Se anexa base de selección de vivienda e imágenes del GIS._x000a__x000a_Avance: 27%"/>
    <n v="0.27"/>
  </r>
  <r>
    <x v="3"/>
    <s v="Procedimiento relocalización transitoria"/>
    <s v="Dirección de Reasentamientos Humanos"/>
    <s v="Director(a) de Reasentamientos Humanos"/>
    <s v="Dar y/o recibir retribución alguna considerando que los tramites al interior de la entidad son gratuitos"/>
    <s v="Aceptar y/o proponer algún tipo de retribución, a cambio de la gestión de un trámite específico al interior de la entidad."/>
    <s v="Corrupción"/>
    <s v="Desconocimiento de los beneficiarios de la gratuidad de los procesos."/>
    <s v="Pagar por lo que es gratuito"/>
    <s v="Rara vez"/>
    <s v="Mayor"/>
    <s v="Alto"/>
    <s v="Fuerte"/>
    <s v="Alto"/>
    <s v="Compartir"/>
    <s v="Mediante la inclusión de un párrafo visible en los formatos de la dirección, donde se señale la gratuidad de los trámites y servicios prestados por la CVP e indicando los canales de denuncia."/>
    <s v="Modificación y socialización de los formatos con la inclusión de la información "/>
    <s v="Director de Reasentamientos"/>
    <d v="2020-02-01T00:00:00"/>
    <d v="2020-12-31T00:00:00"/>
    <s v="Formatos modificados"/>
    <s v="Todavía no se registran avances en esta acción ._x000a__x000a_Avance: 0%"/>
    <n v="0"/>
  </r>
  <r>
    <x v="4"/>
    <s v="Estructuración de Proyectos Subsidio Distrital Mejoramiento de Vivienda_x000a__x000a_"/>
    <s v="Dirección de Mejoramiento de Vivienda_x000a__x000a_"/>
    <s v="Director de Mejoramiento de Vivienda_x000a__x000a_"/>
    <s v="Reproceso en la estructuración de subsidios de mejoramiento de vivienda"/>
    <s v="Presentar un hogar estructurado ante la SDHT, que no cumpla la normatividad establecida para la postulación al subsidio de mejoramiento de vivienda"/>
    <s v="Operación"/>
    <s v="Sistemas de información externos desactualizados."/>
    <s v="Devoluciones de proyectos estructurados por parte de la SDHT"/>
    <s v="Improbable"/>
    <s v="Insignificante"/>
    <s v="Bajo"/>
    <s v="Fuerte "/>
    <s v="Bajo"/>
    <s v="ACEPTAR"/>
    <s v="Ajustar el procedimiento 208-MV-Pr-06 ESTRUCTURACIÓN PROYECTOS SUBSIDIO DISTRITAL MV, donde se incluya una actividad que defina la solicitud de las bases de datos actualizadas a las diferentes entidades que suministran información para el desarrollo del proceso."/>
    <s v="Procedimiento 208-MV-Pr-06 ajustado"/>
    <s v="Director de Mejoramiento de Vivienda"/>
    <d v="2020-01-01T00:00:00"/>
    <d v="2020-12-31T00:00:00"/>
    <s v="Un Procedimiento ajustado y socializado"/>
    <s v="El día 21 de febrero, la Dirección de Mejoramiento de Vivienda, solicito mediante memorando 2020IE2994 la modificación del procedimiento 208-MV-Pr-06 Estructuración de Proyectos Subsidio Distrital Mejoramiento de Vivienda, donde se realiza la incorporación de la actividad de envío de oficios a las diferentes entidades, de las que se requiere información para el desarrollo del proceso, solicitando las bases de datos actualizadas para realizar los cruces de información._x000a__x000a_Para el presente corte, la actividad registra un avance del 50%. "/>
    <n v="0.5"/>
  </r>
  <r>
    <x v="4"/>
    <m/>
    <m/>
    <m/>
    <m/>
    <m/>
    <m/>
    <s v="Desconocimiento de los procedimientos y lineamientos normativos para ejecutar los procesos de la Dirección."/>
    <s v="Reprocesos internos"/>
    <m/>
    <m/>
    <m/>
    <m/>
    <m/>
    <m/>
    <s v="Envío de oficios a las diferentes entidades distritales, de las que se requiere información para el desarrollo del proceso, solicitando las bases de datos actualizadas para realizar los cruces de información"/>
    <s v="Oficios enviados"/>
    <s v="Director de Mejoramiento de Vivienda"/>
    <d v="2020-01-01T00:00:00"/>
    <d v="2020-12-31T00:00:00"/>
    <s v="Oficios Enviados "/>
    <s v="Los oficios de solicitud de información a las diferentes entidades, no se han remitido aún, toda vez que la Secretaria Distrital del Habitat no ha realizado la priorizacion de los territorios para la vigencia 2020, con el fin de continuar con el proceso de asistencia técnica para el proceso de estructuracion de subsidios de mejoramiento de vivienda en la modalidad de habitabilidad."/>
    <n v="0"/>
  </r>
  <r>
    <x v="4"/>
    <s v="Estructuración de Proyectos Subsidio Distrital Mejoramiento de Vivienda_x000a_"/>
    <s v="Dirección de Mejoramiento de Vivienda_x000a__x000a_"/>
    <s v="Director de Mejoramiento de Vivienda_x000a__x000a_"/>
    <s v="Realizar cobros a los beneficiarios por los servicios prestados"/>
    <s v="Que los funcionarios realicen cobros de dinero a beneficiarios, con el fin de favorecerlos durante el proceso de estructuración del subsidio"/>
    <s v="Corrupción "/>
    <s v="Intereses de terceros, contratistas y/o funcionarios en realizar cobros por el servicio prestado a la comunidad"/>
    <s v="Investigaciones por entes de control."/>
    <s v="Rara vez"/>
    <s v="Catastrófico "/>
    <s v="Alto"/>
    <s v="Fuerte "/>
    <s v="Alto"/>
    <s v="Compartir"/>
    <s v="Realizar campañas institucionales de prevención de la corrupción, a los funcionarios y/o contratistas de la Dirección en el que se resalte la necesidad de socializar a la comunidad frente a la gratuidad de los servicios que presta la CVP."/>
    <s v="Evidencias de campañas realizadas"/>
    <s v="Director de Mejoramiento de Vivienda"/>
    <d v="2020-01-01T00:00:00"/>
    <d v="2020-12-31T00:00:00"/>
    <s v="Campañas Anticorrupción socializadas"/>
    <s v="La Secretaria Distrital del Habitat no ha realizado aún la priorizacion de los territorios para la vigencia 2020, con el fin de poder continuar con la asistencia técnica para el proceso de estructuracion de subsidios de mejoramiento de vivienda en la modalidad de habitabilidad. Adicionalmente, se debe tener en cuenta las Disposiciones normativas emitidas por el Presidente de la República, mediante Decreto 417 del 17 de marzo de 2020, en el que se declara el Estado de Emergencia Económica, Social y Ecológica en todo el territorio Nacional, y las disposiciones contenidas en el Decreto nacional 457 del 22 de marzo mediante el cual se ordena el aislamiento preventivo obligatorio de todas las personas habitantes de la República de Colombia a partir del 25 de marzo hasta el 13 de abril de 2020, medida que fue ampliada el día 6 de marzo por la Presidencia de la República, hasta las 11:59 p.m. del 26 de marzo del 2020, se precisa que, esta medida nuevamente se amplió hasta mayo 11 de 2020 a las 11:59 p.m. según el Decreto 593 de 2020, debido a la emergencia sanitaria causada por el Coronavirus Covid-19. Por lo antes descrino no se ha podido dar inicio al proceso en campo, así como las campañas institucionales de prevención de la corrupción, a los funcionarios y/o contratistas de la Dirección en el que se resalte la necesidad de socializar a la comunidad frente a la gratuidad de los servicios que presta la CVP."/>
    <n v="0"/>
  </r>
  <r>
    <x v="4"/>
    <m/>
    <m/>
    <m/>
    <m/>
    <m/>
    <m/>
    <s v="Desconocimiento de la gratuidad de los servicios prestados por la Dirección, por parte de la comunidad"/>
    <s v="Reclamos o denuncias por parte de la ciudadanía."/>
    <m/>
    <m/>
    <m/>
    <m/>
    <m/>
    <m/>
    <m/>
    <m/>
    <m/>
    <m/>
    <m/>
    <m/>
    <m/>
    <n v="0"/>
  </r>
  <r>
    <x v="4"/>
    <s v="Asistencia técnica para la obtención de licencias de construcción y/o actos de reconocimiento"/>
    <s v="Director de Mejoramiento de Vivienda"/>
    <s v="Dirección de Mejoramiento de Vivienda"/>
    <s v="Cobro por adelantar el proceso de asistencia técnica para el tramite de licencias de construcción y/o actos de reconocimiento ante curadurías urbanas."/>
    <s v="Que los funcionarios realicen cobros a los beneficiarios, por la inclusión del predio en el proceso de asistencia técnica para el tramite de la licencia de construcción y/o acto de reconocimiento"/>
    <s v="Corrupción"/>
    <s v="Intereses de terceros, contratistas y/o funcionarios por percibir recursos escudados en el servicio gratuito que presta la entidad."/>
    <s v="Investigaciones por entes de control._x000a_"/>
    <s v="Rara vez"/>
    <s v="Catastrófico "/>
    <s v="Alto"/>
    <s v="Fuerte "/>
    <s v="Alto"/>
    <s v="Compartir"/>
    <s v="Realizar campañas institucionales de prevención de la corrupción, a los funcionarios y/o contratistas de la Dirección en el que se resalte la necesidad de socializar a la comunidad frente a la gratuidad de los servicios que presta la CVP."/>
    <s v="Evidencias de campañas realizadas"/>
    <s v="Director de Mejoramiento de Vivienda"/>
    <d v="2020-01-01T00:00:00"/>
    <d v="2020-12-31T00:00:00"/>
    <s v="Campañas de prevención de la corrupción realizadas / 3 campañas programadas"/>
    <s v="La Dirección de mejoramiento de vivienda ha venido adelantando la re estructuración de los procesos realizados por asistencia técnica, debido en parte a lo anunciado en el Decreto 2106 de 2019, donde se eliminó la función de las curadurías para adelantar el trámite de reconocimiento de viviendas de interés social en barrios legalizados urbanísticamente, lo que no ha permitido el inicio de proyectos nuevos al interior del proceso. Adicionalmente, teniendo en cuenta las disposiciones normativas emitidas por el Presidente de la Republica, mediante Decreto 417 del 17 de marzo de 2020 en el que se declara el Estado de Emergencia, Social, Económica en todo el territorio Nacional, y las disposiciones contenidas en el Decreto nacional 457 del 22 de marzo mediante el cual se ordena el aislamiento preventivo obligatorio de todas las personas habitantes de la Republica de Colombia a partir del 25 de marzo hasta el 13 de abril de 2020, medida que fue ampliada el día 06 de marzo hasta el 26 de marzo; ampliada una vez más hasta el 11 de mayo por la Presidencia de la Republica, debido a la emergencia sanitaria causada por el Coronavirus COVID – 19. Por lo anteriormente mencionado, no se han podido iniciar campañas institucionales de prevención de la corrupción, a los funcionarios y/o contratistas de la Dirección en el que se resalte la necesidad de socializar a la comunidad frente a la gratuidad de los servicios que presta la CVP."/>
    <n v="0"/>
  </r>
  <r>
    <x v="4"/>
    <m/>
    <m/>
    <m/>
    <m/>
    <m/>
    <m/>
    <s v="Desconocimiento de la gratuidad de los servicios prestados por la Dirección, por parte de la comunidad."/>
    <s v="Reclamos o denuncias por parte de la ciudadanía."/>
    <m/>
    <m/>
    <m/>
    <m/>
    <m/>
    <m/>
    <s v="Realizar campañas institucionales de prevención de la corrupción, a los funcionarios y/o contratistas de la Dirección en el que se resalte la necesidad de socializar a la comunidad frente a la gratuidad de los servicios que presta la CVP."/>
    <s v="Evidencias de campañas realizadas"/>
    <m/>
    <m/>
    <m/>
    <m/>
    <m/>
    <n v="0"/>
  </r>
  <r>
    <x v="5"/>
    <s v="208-MB-Pr-02 Procedimiento de estudios de  previabilidad"/>
    <s v="Mejoramiento de Barrios "/>
    <s v="Director de Mejoramiento de Barrios "/>
    <s v="Baja ejecución presupuestal de los recursos del Proyecto de Inversión 208 Mejoramiento de Barrios"/>
    <s v="Baja ejecución presupuestal de los recursos en el tipo de gasto Infraestructura del Proyecto de Inversión 208 Mejoramiento de Barrios, que genera la constitución de volúmenes en reservas presupuestales, y en ocasiones, la conformación de saldos en pasivos exigibles, y por efecto, el castigo de las apropiaciones disponibles en cada vigencia."/>
    <s v="Financiero"/>
    <s v="Extensión del tiempo requerido en el compromiso de los recursos disponibles en cada vigencia, por el tipo de gasto de Infraestructura"/>
    <s v="Conformación de reservas presupuestales en cada vigencia, de los recursos del tipo de gasto Infraestructura"/>
    <s v="Probable"/>
    <s v="Moderado"/>
    <s v="Alto"/>
    <s v="Moderado"/>
    <s v="Moderado"/>
    <s v="Compartir"/>
    <s v="Desarrollar un &quot;plan de contingencia&quot; con el objetivo de comprometer los recursos del tipo de gasto de Infraestructura, durante los primeros 5 meses de la vigencia 2020"/>
    <s v="Seguimiento al Plan de contingencia&quot; con el objetivo de comprometer los recursos del tipo de gasto de Infraestructura, durante los primeros 5 meses de la vigencia 2020"/>
    <s v="Director de Mejoramiento de Barrios "/>
    <d v="2020-01-29T00:00:00"/>
    <d v="2020-05-29T00:00:00"/>
    <s v="Un plan de contingencia con seguimiento"/>
    <s v="Según el indicador y con la fecha de finalización actual de la acción, el avance se representa en un 75% (ccorespondiente a 3 seguimientos realizados de 4 programados) para el producto &quot; Un Plan de contigencia con seguimiento&quot;. Sobre los avances, se identifican 3 seguimientos realizados a la planificación de la inversión por el tipo de gasto de infraestructura, y se encuentran soportados en actas y/o registros de reunión:_x000a_1. Registro de reunión del 5 de marzo de 2020_x000a_2. Acta de reunión del 12 de marzo de 2020_x000a_3. Acta de reunión del 2 de abril de 2020_x000a__x000a_La Dirección de Mejoramiento de Barrios, proyectó el plan de contingencia representando la gestión realizada sobre los recursos de infraestructura disponibles hasta el 31 de mayo de 2020, debido al cierre del rubro presupuestal del plan de desarrollo vigente, previo al período de armonización al nuevo plan de desarrollo distrital. _x000a__x000a_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_x000a__x000a_En el seguimiento realizado al 2 de abril 2020, se identificó la reprogramación de las acciones y estrategias en el plan de contingencia, y el análisis de las afectaciones presentes en cada riesgo, estratégico, financiero y operativo. Como soporte se identifican 2 documentos en excel del plan de contingencia inicial y el reprogramado a la fecha._x000a__x000a_Al 31 de abril 2020, la DMB considera la necesidad de plantear un Nuevo plan de contingencia para ser ejecutado durante el segundo semestre de la vigencia, una vez se desarrolle la armonización al nuevo plan de desarrollo distrital. Por consiguiente se solicitará modificación de la actividad antes de su fecha de finalización para la posterior aprobación en el próximo comité de MIPG  que sea convocado en la Entidad."/>
    <n v="0.75"/>
  </r>
  <r>
    <x v="5"/>
    <m/>
    <m/>
    <m/>
    <m/>
    <m/>
    <m/>
    <s v="Baja eficiencia en el giro de los recursos  por el tipo de gasto Infraestructura, conformados en  reservas presupuestales, que se constituyen en saldos de pasivos exigibles"/>
    <s v="Castigo del  presupuesto asignado por cada vigencia en el Proyecto de Inversión 208."/>
    <m/>
    <m/>
    <m/>
    <m/>
    <m/>
    <m/>
    <s v="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s v="Procedimiento 208-MB-Pr-05 SUPERVISIÓN DE CONTRATOS en la versión 8_x000a__x000a_Registros de Reunión con la socialización y sensibilización "/>
    <s v="Director de Mejoramiento de Barrios "/>
    <d v="2020-01-01T00:00:00"/>
    <d v="2020-12-31T00:00:00"/>
    <s v="Procedimiento 208-MB-Pr-05 SUPERVISIÓN DE CONTRATOS actualizado, socializado y sensibilizado "/>
    <s v="_x000a_A continuación se registran las siguientes observacones:  Se logrará iniciar el desarrollo de la presente actividad,  una vez se encuentre conformado el equipo de trabajo de la Dirección de Mejoramiento de Barrios en la administración actual._x000a__x000a_El documentar en el procedimiento de supervisión de contratos una actividad referente a ejercer el seguimiento y control a la ejecución y giro de las reservas presupuestales, hasta los saldos conformados en  pasivos exigibles con una periodicidad mensual, fortaleciendo la actividad ya creada de seguimiento y control contractual, presentará un avance en la publicación del procedimiento, la socialización  y sensibilización durante el segundo semestre de la vigencia._x000a__x000a_La presente actividad, según el indicador presenta un avance del 0%. _x000a_"/>
    <n v="0"/>
  </r>
  <r>
    <x v="5"/>
    <s v="208-MB-Pr-05 Procedimiento Supervisión de Contratos"/>
    <s v="Mejoramiento de Barrios "/>
    <s v="Director de Mejoramiento de Barrios "/>
    <s v="Afectaciones en los tiempos establecidos y en la calidad de los productos y servicios suministrados externamente "/>
    <s v="Debido a que los productos y servicios son proporcionados directamente a la población identificada a beneficiar, por proveedores externos en nombre de la organización, además, debido a que, en la ejecución de  las intervenciones de infraestructura en espacio público, se presentan factores externos limitantes, en ocasiones, se identifican retrasos e incumplimientos que afectan los tiempos establecidos y los niveles de la calidad exigidos"/>
    <s v="Operación"/>
    <s v="Retrasos por causas  imputables  al contratista en la ejecución del plazo contractual  para la entrega de productos o entregas misionales. _x000a_"/>
    <s v="Procesos administrativos sancionatorios por presuntos incumplimientos en los productos y servicios programados a beneficiar una población objetivo"/>
    <s v="Casi Seguro"/>
    <s v="Moderado"/>
    <s v="Extremo"/>
    <s v="Moderado"/>
    <s v="Alto"/>
    <s v="REDUCIR"/>
    <s v=" Socialización y sensibilización a los equipos de trabajo de la DMB y a los contratistas de obra, consultoría e interventoría, referente al punto de control ejercido desde el procedimiento de supervisión de contratos  como  inicio de procesos sancionatorios por presuntos incumplimientos"/>
    <s v="Registros y/o actas de reunión con la socialización y sensibilización realizadas"/>
    <s v="Director de Mejoramiento de Barrios "/>
    <d v="2020-03-02T00:00:00"/>
    <d v="2020-12-31T00:00:00"/>
    <s v="Socialización y sensibilización efectuada"/>
    <s v="Las presentes actividades se encuentran enfocadas a la importancia de socializar y sensibilizar con el equipo de trabajo de la DMB y con los contratistas de consultoría, obra e interventoría el procedimiento de &quot;supervisión de contratos&quot;._x000a__x000a_Debido al riesgo de salud pública presente en el país (COVD -19), el modelo y la capacidad operacional de la Dirección, se encuentran afectados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_x000a__x000a_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_x000a_-la implementación de los puntos de control durante la supervisión de productos y servicios que son suministrados de manera externa,_x000a_-la implementación de la metodología para el registro de un &quot;Plan de inspección y control ejercido en las modificaciones de los diseños durante la construcción de las obras,_x000a_-y  en la implementación eficiente de los comités de seguimiento y control semanal, y del debido registro de las visitas de Inspección &quot;In Situ&quot; en la ejecución de las obras entre la interventoría, el constructor o consultor y la supervisión de la DMB._x000a__x000a_La presente actividad, según el indicador presenta un avance del 0%. "/>
    <n v="0"/>
  </r>
  <r>
    <x v="5"/>
    <m/>
    <m/>
    <m/>
    <m/>
    <m/>
    <m/>
    <s v="Factores externos que limitan la ejecución del plazo contractual  para la entrega de productos o entregas misionales.  "/>
    <s v="Mayores tiempos requeridos en las entregas misionales  y valores adicionales en la ejecución de los productos y servicios programados a la comunidad."/>
    <m/>
    <m/>
    <m/>
    <m/>
    <m/>
    <m/>
    <s v="Socializar y Sensibilizar a los equipos de trabajo de la DMB y los contratistas de obra e interventoría en la implementación de la metodología para el registro de un &quot;Plan de inspección y control ejercido en las modificaciones de los diseños durante la construcción de las obras&quot;"/>
    <s v="Registros y/o actas de reunión con la socialización y sensibilización realizadas"/>
    <s v="Director de Mejoramiento de Barrios "/>
    <d v="2020-03-02T00:00:00"/>
    <d v="2020-12-31T00:00:00"/>
    <s v="Socialización y sensibilización efectuada"/>
    <m/>
    <n v="0"/>
  </r>
  <r>
    <x v="5"/>
    <m/>
    <m/>
    <m/>
    <m/>
    <m/>
    <m/>
    <s v="Incumplimiento de las obligaciones contractuales en calidad del producto y especificaciones técnicas, SST-MA y sociales.  "/>
    <s v=" - Productos No Conformes y/o Obras inconclusas._x000a_ - El no cumplimiento de las metas cuantificadas por cada vigencia."/>
    <m/>
    <m/>
    <m/>
    <m/>
    <m/>
    <m/>
    <s v="Socializar y sensibilizar al equipo de trabajo de la DMB y a los contratistas de obra e interventoría en la implementación eficiente de los comités de seguimiento y control semanal, y del debido registro de las visitas de Inspección &quot;In Situ&quot; en la ejecución de las obras entre la interventoría, el constructor y la supervisión de la DMB"/>
    <s v="Registros y/o actas de reunión con la socialización y sensibilización realizadas"/>
    <s v="Director de Mejoramiento de Barrios "/>
    <d v="2020-03-02T00:00:00"/>
    <d v="2020-12-31T00:00:00"/>
    <s v="Socialización y sensibilización efectuada"/>
    <m/>
    <n v="0"/>
  </r>
  <r>
    <x v="5"/>
    <s v="208-MB-Pr-02 Procedimiento de estudios de  previabilidad"/>
    <s v="Mejoramiento de Barrios "/>
    <s v="Director de Mejoramiento de Barrios "/>
    <s v="Afectación en la programación de las magnitudes de las metas en cada vigencia, con los recursos disponibles de Infraestructura en el Proyecto de Inversión 208 Mejoramiento de Barrios"/>
    <s v="La afectación en la programación de las magnitudes de las metas del Proyecto de Inversión, se presenta debido a las limitaciones que se identifican en la pertinencia y oportunidad de la definición de mecanismos de actuación, durante las articulaciones y gestiones interinstitucionales con las partes interesadas del sector (SDP,SDA, IDU, DADEP, EMPRESAS PÚBLICAS, IDPAC, CATASTRO, entre otras), y por consiguiente, la extensión del tiempo requerido en la  planeación de las intervenciones de infraestructura espacio público a programar, por la falta de obtención de la conveniencia favorable legal, reglamentaria, y normativa en los estudios de previabilidad."/>
    <s v="Estratégico "/>
    <s v="La obtención de las respuestas a las consultas realizadas a las partes interesadas fuera de los tiempos establecidos, que limitan el desarrollo de los estudios de previabilidad."/>
    <s v="Mayores tiempos requeridos en el desarrollo de los estudios de previabilidad, por cada una de las oportunidades de intervenciones de infraestructura en espacio público identificadas "/>
    <s v="Probable"/>
    <s v="Moderado"/>
    <s v="Alto"/>
    <s v="Moderado"/>
    <s v="Moderado"/>
    <s v="REDUCIR"/>
    <s v="Establecer e implementar que durante el desarrollo del procedimiento 208-MB-Pr-02 ESTUDIOS DE PREVIABILIDAD, se realicen de reuniones de seguimiento y control por parte de la Dirección de Mejoramiento de Barrios con una periodicidad quincenal"/>
    <s v="Actualización del Procedimiento 208-MB-Pr-02 ESTUDIOS DE PREVIABILIDAD, en la versión 7._x000a_"/>
    <s v="Director de Mejoramiento de Barrios "/>
    <d v="2020-02-10T00:00:00"/>
    <d v="2020-03-31T00:00:00"/>
    <s v="Procedimiento 208-MB-Pr-02 Estudios de Previabilidad actualizado y socializado"/>
    <s v="Frente al riesgo estratégico &quot;Afectación en la programación de las magnitudes de las metas en cada vigencia, con los recursos disponibles de Infraestructura en el Proyecto de Inversión 208 Mejoramiento de Barrios&quot; se realiza la siguiente observación: Del presupuesto disponible para el primer semestre de la vigencia fiscal, se realizó la suspensión del valor de 2044 millones, según circular No. 01 de 2020, emitida por la SDH,  los cuales van hacer ejecutados en el segundo semestre (CDPS emitidos). Se cedieron los recursos por valor de 1500 millones para la atención de la emergencia del Covid 19, según circular No. 007 de 2020 emitida por DDP. Dichas acciones fueron efecutadas como correctivas frente a la situación actual._x000a__x000a_En cuanto a las actividades formuladas por el riesgo, según el indicador el avance es igual a 0; y por consiguiente sustentamos que, debido a la transición administrativa de la gerencia y direccionamiento del proyecto de inversión 208 mejoramiento de barrios, se requirió de una gestión más fuerte en la emisión de reportes de cierres de acciones, de estados del presupuesto, de los planes de seguimiento y control vigentes, de actas de entrega y recepción del cargo de gerencia pública en la Dirección._x000a__x000a_No obstante, al corte de cierre del presente seguimiento, se identifica un avance inicial en la actualización del procedimiento de &quot;Estudios de Previabilidad&quot; en la versión 7, y en la proyección inicial de un Instructivo &quot;Desarrollo de la comunicación, gestión y coordinación interinstitucional efectiva con las partes interesadas del sector&quot;, el cual se logrará publicar en la carpeta de calidad durante los mes de mayo y junio de 2020._x000a__x000a_La contingencia del &quot;riesgo de salud&quot; en el país (COVID-19),  ha generado efectos sobre el normal funcionamiento de los procesos y procedimientos, afectando de manera directa el normal funcionamiento y la operación de la Dirección.  Una vez se logre contar con todo el equipo de trabajo contratado, se desarrollará la socialización y sensibilización del procedimiento actualizado y del instructivo implementado._x000a__x000a_En el seguimiento realizado, se puede identificar qu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
    <n v="0"/>
  </r>
  <r>
    <x v="5"/>
    <m/>
    <m/>
    <m/>
    <m/>
    <m/>
    <m/>
    <s v="La comunicación inefectiva en la coordinación interinstitucional, durante la planeación de las  de intervenciones de infraestructura en espacio público identificadas "/>
    <s v="Falencias en las articulaciones y gestiones interinstitucionales adelantadas con las partes interesadas del sector"/>
    <m/>
    <m/>
    <m/>
    <m/>
    <m/>
    <m/>
    <s v="Proyectar y publicar en el Sistema Integrado de Gestión - SIG, un instructivo definido como &quot;Desarrollo de la comunicación, gestión y coordinación interinstitucional efectiva con las partes interesadas del sector&quot;"/>
    <s v="Instructivo &quot;Desarrollo de la comunicación, gestión y coordinación interinstitucional efectiva con las partes interesadas del sector&quot; implementado._x000a__x000a_Registros y/o actas de reunión con la socialización y sensibilización realizadas"/>
    <s v="Director de Mejoramiento de Barrios "/>
    <d v="2020-02-10T00:00:00"/>
    <d v="2020-03-31T00:00:00"/>
    <s v="Un instructivo implementado, socializado y sensibilizado"/>
    <m/>
    <n v="0"/>
  </r>
  <r>
    <x v="5"/>
    <m/>
    <m/>
    <m/>
    <m/>
    <m/>
    <m/>
    <s v="La falta de definición de mecanismos de actuación con las partes interesadas del sector, en la obtención de la conveniencia legal, reglamentaria y normativa, de programar cada una de las intervenciones de infraestructura en espacio público identificadas   "/>
    <s v="La conveniencia no favorable legal, reglamentaria y normativa de programar las  intervenciones en espacio público identificadas, que presentan afectaciones con la posibilidad de corregir y actualizar "/>
    <m/>
    <m/>
    <m/>
    <m/>
    <m/>
    <m/>
    <s v="Solicitar a la cabeza del sector (SDHT), la convocatoria a las instancias de coordinación que permitan gestionar las necesidades de definición de mecanismos de actuación para lograr la priorización de las intervenciones en espacio público a escala barrial."/>
    <s v="Comunicado escrito dirigido a la SDHT"/>
    <s v="Director de Mejoramiento de Barrios "/>
    <d v="2020-05-31T00:00:00"/>
    <d v="2020-07-31T00:00:00"/>
    <s v="Una comunicación oficial dirigida a la SDHT"/>
    <s v="Esta actividad según el indicador formulado, presenta un avance para obtener el producto final. La Dirección de Mejoramiento de Barrios,  dirigió el comunicado con CORDIS No.2020EE3127 del día  11 de marzo 2020, con el asunto &quot;Solicitud priorización de la zona de intervención para continuar con la planeación de los recursos de inversión disponibles en 2020&quot;, a la Subdirección de Mejoramiento de Barrios de la Secretaría Distrital del Häbitat._x000a__x000a_Desde la última semana de marzo de 2020, se han desarrollado de manera conjunta entre la cabeza del sector y la entidad ejecutora, las instancias definidas como mesas estructurantes del &quot;Plan Terrazas&quot;, con el fin de obtener la documentación de la política a implementar."/>
    <n v="0.33"/>
  </r>
  <r>
    <x v="5"/>
    <s v="208-MB-Pr-05 Procedimiento Supervisión de Contratos"/>
    <s v="Mejoramiento de Barrios "/>
    <s v="Director de Mejoramiento de Barrios "/>
    <s v="Favorecimiento a terceros"/>
    <s v="Favorecimiento a contratistas de obra, interventoría y/o terceros por parte de los supervisores de la Caja de la Vivienda Popular mediante la sustentación indebida de  modificaciones contractuales solicitadas."/>
    <s v="Corrupción"/>
    <s v="Manipulación de la ejecución de los  proyectos de infraestructura suministrados externamente"/>
    <s v="Desvío de recursos del Distrito para aprovechamiento de intereses propios o de terceros involucrados en el favorecimiento"/>
    <s v="Improbable"/>
    <s v="Mayor"/>
    <s v="Alto"/>
    <s v="Fuerte "/>
    <s v="Alto"/>
    <s v="Compartir"/>
    <s v="Socializar y Sensibilizar a los equipos de trabajo de la DMB, en las actividades y formatos establecidos desde ejercer una supervisión eficiente sobre los productos y servicios que son suministrado de manera externa por contratistas de consultoría, obra e interventoría"/>
    <s v="Registros y/o actas de reunión con la socialización y sensibilización realizada"/>
    <s v="Director de Mejoramiento de Barrios "/>
    <d v="2020-03-03T00:00:00"/>
    <d v="2020-12-31T00:00:00"/>
    <s v="Socialización y sensibilización efectuada"/>
    <s v="Una vez el equipo de trabajo de la Dirección de mejoramiento de barrios se encuentre conformado en su totalidad por cada componente de planeación, administrativo, financiero, jurídico, técnico, SST-MA y social, se iniciará a desarrollar un plan de capacitaciones que incluye la programación del cumplimiento de cada una de las tres actividades relacionadas con socializar y sensibilizar  los siguientes temas :  _x000a_-Actividades y formatos establecidos en el procedimiento de Supervisión de contratos y en el ejercicio de un supervisión eficiente,_x000a_-y  en la implementación del formato &quot;Informes de Supervisión&quot;  establecido desde la Dirección de Gestión Corporativa y CID, en el ejercicio del seguimiento y control contractual de los contratos vigentes._x000a__x000a_Debido al riesgo de salud pública presente en el país (COVD -19), el modelo y la capacidad operacional de la Dirección, se encuentra afectada de manera directa, limitando la continuidad de la actuación en los territorios y presentando mayores tiempos en los trámites de la comunicación, procesos y procedimientos internos.  Además se encuentran suspendidos los contratos de obra e interventoría vigentes, como medida correctiva implementada ante la emergencia presente._x000a__x000a_En el seguimiento realizado, se puede identificar que una de las fechas de finalización proyectadas, representaron un período muy corto para el logro de las actividades concertadas, sin prever el cambio de gestión pública que se presentaría durante la vigencia 2020, y los tiempos que se necesitarían para establecer la nueva administración. _x000a__x000a_En las actividades formuladas por el riesgo de corrupción, se identifica un avance según el indicador del 0%."/>
    <n v="0"/>
  </r>
  <r>
    <x v="5"/>
    <m/>
    <m/>
    <m/>
    <m/>
    <m/>
    <m/>
    <s v="Emisión de falsos conceptos técnicos para favorecer indebidamente intereses de terceros."/>
    <s v="Sobrecostos generados en las obras por modificaciones contractuales  sustentadas de manera indebida."/>
    <m/>
    <m/>
    <m/>
    <m/>
    <m/>
    <m/>
    <s v="Socializar y Sensibilizar a los equipos de trabajo de la DMB en el debido registro del formato establecido desde el proceso de adquisición de bienes y servicios, referenciado como &quot; Supervisión de Contratos&quot; desde el seguimiento a la obligaciones y alcances contractuales de los contratos de obra, consultoría e interventoría"/>
    <s v="Registros y/o actas de reunión con la socialización y sensibilización realizada"/>
    <s v="Director de Mejoramiento de Barrios "/>
    <d v="2020-03-03T00:00:00"/>
    <d v="2020-03-30T00:00:00"/>
    <s v="Socialización y sensibilización efectuada"/>
    <m/>
    <n v="0"/>
  </r>
  <r>
    <x v="6"/>
    <s v="Titulación por mecanismo de cesión a título gratuito "/>
    <s v="Dirección de Urbanizaciones y Titulación"/>
    <s v="Director(a) de Urbanizaciones y Titulación"/>
    <s v="Demora en el trámite de titulación por reproceso de los componentes  social, técnico y jurídico y validación con FONVIVIENDA"/>
    <s v="Proyección tardía de las resoluciones para titular por reproceso en tramites desde la creación del expediente, debido a insuficiencia de los documentos necesarios para dar continuidad al proceso técnico y poder obtener el avalúo del predio"/>
    <s v="Operación"/>
    <s v="Falta de  revisión y análisis de la información suministrada en cada uno de los componentes en los avalúos,  visitas a los barrios por la parte social, viabilidades jurídicas "/>
    <s v="Reprocesos de la información,  Incumplimientos de las metas presupuestadas, revocatoria de actos administrativos que generan costos adicionales y pérdida de credibilidad."/>
    <s v="Casi Seguro"/>
    <s v="Menor"/>
    <s v="Alto"/>
    <s v="Fuerte"/>
    <s v="Bajo"/>
    <s v="EVITAR"/>
    <s v="Establecer una línea base de los tiempos  que los expedientes duran en cada componente y por funcionario para identificar criterios de oportunidad en el proceso. "/>
    <s v="Línea base de definición de criterios de oportunidad."/>
    <s v="DIRECTOR DE URBANIZACIONES Y TITULACION"/>
    <d v="2020-01-01T00:00:00"/>
    <d v="2020-12-31T00:00:00"/>
    <s v="Una línea base de oportunidad de expedientes  definida."/>
    <s v="Para el periodo de enero a abril de 2020 mediante la definiciòn de la lìnea base  bajo la  herramienta SIMA, se establecieron  tiempos que dura cada expedientes en cada componente para un consolidado de 4.184 trazas definidas asì:  asignaciòn componente jurìdico 1.285, componente social 655, componente tècnico 738, ficha financiera 53, Fonvivienda 73, archivos definitivos 930, archivos provisional 244 y titulado 206,   de los cuales   a 103 predios se logrò la titulaciòn. "/>
    <n v="1"/>
  </r>
  <r>
    <x v="6"/>
    <m/>
    <m/>
    <m/>
    <m/>
    <m/>
    <m/>
    <s v="Para el inicio del proceso de titulación se requiere de documentación mínima por parte de los usuarios y esta no se cumple en su totalidad por los responsables. "/>
    <s v="Demora en la continuidad en el componente técnico"/>
    <m/>
    <m/>
    <m/>
    <m/>
    <m/>
    <m/>
    <s v="Definición de criterios de oportunidad para las acciones del proceso."/>
    <s v="Línea base de definición de criterios de oportunidad."/>
    <s v="DIRECTOR DE URBANIZACIONES Y TITULACION"/>
    <d v="2020-01-01T00:00:00"/>
    <d v="2020-12-31T00:00:00"/>
    <s v="Base de Criterios de oportunidad definidos."/>
    <s v="Para el periodo de enero a abril han sido titulados 103 predios, una vez revisados por cada uno de los componentes los criterios  para poder emitir la resoluciòn.y los tiempos contemplados en la lìnea base."/>
    <n v="0.33"/>
  </r>
  <r>
    <x v="6"/>
    <s v="Procedimiento estructuración proyectos de vivienda"/>
    <s v="Dirección de Urbanizaciones y Titulación"/>
    <s v="Director(a) de Urbanizaciones y Titulación"/>
    <s v="Incumplimiento al desarrollo de las acciones de mejora propuestas en el plan de mejoramiento  resultante de los hallazgos detectados por la Contraloría de Bogotá D.C. de Bogotá sobre Bienes Inmuebles"/>
    <s v="Ejecución extemporánea y/o inconsistente de las acciones diseñadas asociadas a los hallazgos detectados por la Contraloría de Bogotá D.C. a cargo de la Dirección de Urbanizaciones y Titulación."/>
    <s v="Operación"/>
    <s v="Desconocimiento o demora en los términos para el cierre de las acciones del Plan de Mejoramiento."/>
    <s v="Sanciones, multas o procesos disciplinarios, fiscales o penales, para el Representante Legal  y/o servidores públicos. Generación de nuevos hallazgos por parte del Ente de Control."/>
    <s v="Probable"/>
    <s v="Moderado"/>
    <s v="Alto"/>
    <s v="Fuerte"/>
    <s v="Bajo"/>
    <s v="Compartir"/>
    <s v="Desarrollo de mesas de trabajo bimestral con el equipo para hacer seguimiento a los compromisos establecidos en el Plan de Mejoramiento de  Contraloría de Bogotá D.C.  a cargo de la DUT."/>
    <s v="Acta de desarrollo de seis  mesas de trabajo"/>
    <s v="DIRECTOR DE URBANIZACIONES Y TITULACION"/>
    <d v="2020-01-01T00:00:00"/>
    <d v="2020-12-31T00:00:00"/>
    <s v="Mesas de trabajo para seguimiento al plan de mejoramiento desarrolladas / Seis mesas programadas"/>
    <s v="Durante el periìodo de enero a abril de 2020 se desarrollaron 2  mesas de trabajo  con el equipo de Inventario de Bienes Inmuebles de DUT y la Direcciòn de Reasentamientos  efectuadas  el 14 de enero y el 6 de marzo de 2020, la cual reposa en el Formato còdugo 208-PLA-Ft-54 en el serv.CV-11/AMVELEZ/calidad2020/abril2020"/>
    <n v="0.33"/>
  </r>
  <r>
    <x v="6"/>
    <s v="Procedimiento estructuración proyectos de vivienda"/>
    <s v="Dirección de Urbanizaciones y Titulación"/>
    <s v="Director(a) de Urbanizaciones y Titulación"/>
    <s v="Dilatar el tramite de un expediente  para obtener beneficio propio en cualquier etapa y/o actividad del proceso de titulación"/>
    <s v="Demora voluntaria en la entrega de un expediente para posterior a esto solicitar alguna prebenda por la gestión relacionada con el mismo. "/>
    <s v="Corrupción"/>
    <s v="Ausencia de alarmas relacionadas con las demoras en las diferentes etapas del proceso de titulación"/>
    <s v="Demoras voluntarias de la gestión con los expedientes. "/>
    <s v="Probable"/>
    <s v="Catastrófico"/>
    <s v="Extremo"/>
    <s v="Fuerte"/>
    <s v="Extremo"/>
    <s v="REDUCIR"/>
    <s v="Establecer las causas de las demoras para evidenciar que estas se deben a situaciones normales del proceso o identificar intereses en las demoras evidenciadas a fin de establecer acciones que eviten el posible riego de corrupción. "/>
    <s v="Alertas que se reportan en la plataforma SIMA"/>
    <s v="DIRECTOR DE URBANIZACIONES Y TITULACION"/>
    <d v="2020-01-01T00:00:00"/>
    <d v="2020-12-31T00:00:00"/>
    <s v="Numero de alarmas por demoras analizadas / Alarmas por demoras totales."/>
    <s v="Con la herramienta bajo la plataforma SIMA que integra y controla los tiempos del expediente en cada componente mediante los reportes diarios de alertas de tiempo se determinò en el periòdo de enero a abril 2020 que  quedaron pendientes de titular predios  por las siguientes causas: : 76 por realizar avalùos, 102 por creaciòn de expedientes, 216 por revisiòn solicitudes de cesiòn por predio, 279 por cotejar informaciòn con FONVIVIENDA, 491 por elaborar viabilidad tècnica, 210 por elaborar viabilidad jurìdica, 89 por publicar en prensa, 102 por elaborar resolucipon de transferencia de dominio y cesiòn a tìtulo gratuito, 102 por notificar resoluciòn y 102 por registrar la resoluciòn ante la ORIP. Estas demoras atienden a situaciones normales del proceso de titulaciòn, como consecuciòn de la informaciòn y efectuar procesos demorados en cada uno de los componentes."/>
    <n v="0.33"/>
  </r>
  <r>
    <x v="7"/>
    <s v="Gestión del Servicio al Ciudadano"/>
    <s v="Dirección de Gestión Corporativa y CID"/>
    <s v="Director(a) de Gestión Corporativa y CID"/>
    <s v="Inadecuada orientación a la ciudadanía sobre los trámites y servicios que ofrece la entidad y la no utilización de un lenguaje claro e incluyente"/>
    <s v="La desinformación genera reprocesos y perdida de credibilidad, por ello entregar información errada y la no utilización de un lenguaje claro e incluyente por parte del personal del proceso de Servicio al Ciudadano sobre los trámites y servicios ofrecidos por la entidad, originan un mal direccionamiento a la ciudadanía."/>
    <s v="Operación"/>
    <s v="Información entregada por los programas misionales esta desactualizada, incompleta o es poco clara."/>
    <s v="Desinformación y desorientación el ciudadano sobre los tramites y servicios que ofrece la CVP."/>
    <s v="Casi Seguro"/>
    <s v="Insignificante"/>
    <s v="Alto"/>
    <s v="Moderado"/>
    <s v="Alto"/>
    <s v="Compartir"/>
    <s v="Actualizar el procedimiento de Gestión del Servicio al Ciudadano, en donde se incluya una actividad que establezca el procedimiento de solicitar a las dependencias o áreas de la CVP, el suministro de información actualizada de los tramites y servicios que han sido modificados."/>
    <s v="208-SC-Pr-06 GESTIÓN DEL SERVICIO AL CIUDADANO"/>
    <s v="Director de Gestión Corporativa y CID"/>
    <d v="2020-02-01T00:00:00"/>
    <d v="2020-06-30T00:00:00"/>
    <s v="Un procedimiento actualizado"/>
    <s v="_x000a_La actualización del procedimiento 208-SC-Pr-06 GESTION DE SERVICIO AL CIUDADANO, que incluya la actividad de solicitar a las áreas pertinentes, la información de modificación de trámites y servicios, se llevará a caboa mas tardar en el mes de Junio de 2020. _x000a__x000a_Con corte al primer cuatrimestre se tiene una ejecución del 0%"/>
    <n v="0"/>
  </r>
  <r>
    <x v="7"/>
    <m/>
    <m/>
    <m/>
    <m/>
    <m/>
    <m/>
    <s v="Desconocimiento o no aplicación del lenguaje claro e incluyente por parte del personal del proceso de Servicio al Ciudadano."/>
    <s v="Dificultad de los ciudadanos el ejercer el efectivo goce de sus derechos y acceso a la información clara y transparente, que imposibilita la realización efectiva y oportuna de sus tramites y servicios ante la CVP."/>
    <m/>
    <m/>
    <m/>
    <m/>
    <m/>
    <m/>
    <s v="Ejecutar una estrategia sobre Lenguaje Claro e Incluyente, impartido a los servidores públicos del proceso de Servicio al Ciudadano, en el cual se sensibilice, evalué y realice informe de los resultados de la misma."/>
    <s v="Quejas recibidas relacionadas con la no utilización de lenguaje claro e incluyente"/>
    <s v="Director de Gestión Corporativa y CID"/>
    <d v="2020-02-01T00:00:00"/>
    <d v="2020-12-31T00:00:00"/>
    <s v="Una estrategia frente al lenguaje claro e incluyente implementada"/>
    <s v="En la gestión del riesgo, el avance, es la definición de la estrategia de Lenguaje Claro de sensibilización del personal del proceso de Servicio al Ciudadano, para que se ofrezca a los ciudadanos, información en lenguaje sencillo y comprensible, de conformidad con el formato de registro de reunión del 29-04-2020. En dicha reunión se definieron los componentes de la estrategia. Se aclara que el producto final de la actividad de control, estrategia de Lenguaje Claro, se entregará en un informe de implementación de la misma con corte a 31-12-2020, teniendo en cuenta que la misma se desarrollará a lo largo de la vigencia 2020. También se agrega que, como parte de la estrategia, se impartió la primera jornada de sensibilización el 29-04-2020. _x000a__x000a_Con respecto al soporte de la actividad (Quejas recibidas relacionadas con la no utilización de lenguaje claro e incluyente), como lo recomendó la Oficina Asesora de Planeación, se validará este campo para el próximo corte. _x000a__x000a_Con corte al primer cuatrimestre se tiene una ejecución del 16,6%"/>
    <n v="0.16600000000000001"/>
  </r>
  <r>
    <x v="7"/>
    <s v="Gestión del Servicio al Ciudadano"/>
    <s v="Dirección de Gestión Corporativa y CID"/>
    <s v="Director(a) de Gestión Corporativa y CID"/>
    <s v="Cobros indebidos por la realización de  trámites y servicios ante la CVP por parte de contratistas o funcionarios que pertenecen a la entidad."/>
    <s v="Posibilidad de que funcionarios o contratistas realicen cobros indebidos para realizar trámites o acceder a un servicio ante la Caja de la Vivienda Popular a los ciudadanos o usuarios de la entidad. "/>
    <s v="Corrupción"/>
    <s v="El ciudadano desconoce que los trámites y servicios de la CVP son gratuitos y que no se requieren intermediarios"/>
    <s v="Entregar dineros a intermediarios para la realización de sus tramites y servicios ante la CVP"/>
    <s v="Posible"/>
    <s v="Mayor"/>
    <s v="Extremo"/>
    <s v="Moderado"/>
    <s v="Alto"/>
    <s v="REDUCIR"/>
    <s v="Crear un Instructivo en donde se defina el diseño y desarrollo de la estrategia de divulgación a nivel interno y externo sobre la Gratuidad de los Tramites y Servicios que presta la CVP."/>
    <s v="Instructivo que se cree"/>
    <s v="Director de Gestión Corporativa y CID"/>
    <d v="2020-05-01T00:00:00"/>
    <d v="2020-12-31T00:00:00"/>
    <s v="Un instructivo Desarrollado"/>
    <s v="Durante la presente periodo no se tenia programada la actividad de control."/>
    <n v="0"/>
  </r>
  <r>
    <x v="7"/>
    <m/>
    <m/>
    <m/>
    <m/>
    <m/>
    <m/>
    <s v="Los funcionarios o contratistas desconocen las consecuencias disciplinarias o legales que acarrean el cobro indebido a la ciudadanía"/>
    <s v="Acciones judiciales en contra de la entidad."/>
    <m/>
    <m/>
    <m/>
    <m/>
    <m/>
    <m/>
    <s v="Crear un Instructivo en donde se defina el diseño y desarrollo de la estrategia de divulgación a nivel interno y externo sobre la Gratuidad de los Tramites y Servicios que presta la CVP."/>
    <s v="Instructivo que se cree"/>
    <s v="Director de Gestión Corporativa y CID"/>
    <d v="2020-05-01T00:00:00"/>
    <d v="2020-12-31T00:00:00"/>
    <s v="Un instructivo Desarrollado"/>
    <s v="Durante la presente periodo no se tenia programada la actividad de control."/>
    <n v="0"/>
  </r>
  <r>
    <x v="8"/>
    <s v="208-SADM-Pr-15 ADMINISTRACIÓN Y CONTROL DE BIENES MUEBLES, CONSUMO E INTANGIBLES"/>
    <s v="Subdirección Administrativa"/>
    <s v="Subdirector(a) Administrativa"/>
    <s v="Pérdida por daño o hurto de los bienes de la entidad "/>
    <s v="La Custodia y movimiento de bienes sin las medidas de seguridad y/o conservación, sumada a la Ausencia de apropiación del uso y cuidado de los bienes por parte de los funcionarios y contratistas, causa pérdida de los bienes de la entidad por daño o hurto."/>
    <s v="Operación"/>
    <s v="Ausencia de apropiación del uso y cuidado de los bienes por parte de los funcionarios y contratistas"/>
    <s v="Detrimento patrimonial de recursos públicos"/>
    <s v="Posible"/>
    <s v="Menor"/>
    <s v="Moderado"/>
    <s v="Moderado"/>
    <s v="Moderado"/>
    <s v="ACEPTAR"/>
    <s v="Elaborar un Manual de uso, cuidado e información, sobre el procedimiento de los bienes asignados  a los funcionarios y/o contratistas de la CVP."/>
    <s v="Manual de uso de bienes muebles"/>
    <s v="SUBDIRECTOR ADMINISTRATIVO"/>
    <d v="2020-03-01T00:00:00"/>
    <d v="2020-05-31T00:00:00"/>
    <s v="Un Manual de uso de Bienes Muebles"/>
    <s v="Esta acción se vió  afectada debido al aislamiento preventivo obligatorio, se esta adelantando el documento borrador para crear el Manual de uso, se debe reprogramar la fecha de finalización para el 30 de Junio de 2020."/>
    <n v="0.33"/>
  </r>
  <r>
    <x v="8"/>
    <m/>
    <m/>
    <m/>
    <m/>
    <m/>
    <m/>
    <s v="Registro de movimientos de los elementos  sin la autorización requerida"/>
    <s v="Perdida o daño de los bienes inmuebles"/>
    <m/>
    <m/>
    <m/>
    <m/>
    <m/>
    <m/>
    <s v="Se identifique claramente los recursos asignados a cada funcionario y el estado actual de los mismos"/>
    <s v="Acta de Inspecciones aleatorias a las diferentes dependencias de la CVP,_x000a_Lista de chequeo"/>
    <s v="SUBDIRECTOR ADMINISTRATIVO"/>
    <d v="2020-02-01T00:00:00"/>
    <d v="2020-11-30T00:00:00"/>
    <s v="Actas de inspecciones aleatorias desarrolladas / Actas de 3 inspecciones aleatorias programadas"/>
    <s v="Esta acción esta en proceso y se vió afectada por el aislamiento obligatorio por el COVID-19, no se pudo realizar inspecciones."/>
    <n v="0.33"/>
  </r>
  <r>
    <x v="8"/>
    <s v="PROCESO ADQUISICIÓN DE BIENES Y SERVICIOS"/>
    <s v="Subdirección Administrativa"/>
    <s v="Subdirector(a) Administrativa"/>
    <s v="Orientación en las etapas contractuales direccionadas  para favorecer a un tercero"/>
    <s v="Realizar ofrecimiento/recepción de sobornos o beneficios de algún otro tipo para favorecer intereses particulares."/>
    <s v="Corrupción"/>
    <s v="Desconocimiento por parte de los funcionarios y contratistas de las normas y/o procedimientos adquisición de bienes y servicios que inciden en la realización de las funciones y actividades "/>
    <s v="Resultados nefastos del funcionamiento administrativo de la entidad"/>
    <s v="Posible"/>
    <s v="Catastrófico"/>
    <s v="Extremo"/>
    <s v="Fuerte "/>
    <s v="Extremo"/>
    <s v="REDUCIR"/>
    <s v="Realizar jornada de sensibilización a los funcionarios del proceso de contratación de la Subdirección Administrativa  y evaluar los resultados de aprendizaje "/>
    <s v="evaluaciones de jornadas de sensibilización "/>
    <s v="SUBDIRECTOR ADMINISTRATIVO"/>
    <d v="2020-03-01T00:00:00"/>
    <d v="2020-06-30T00:00:00"/>
    <s v="Una evaluación de jornadas de sensibilización desarrollada"/>
    <s v="Esta acción se vió afectada debido al aislamiento preventivo obligatorio, se debe revisar  y analizar la jornada de sensibilización virtual o presencial para cumplir con la fecha de finalización.  "/>
    <n v="0.33"/>
  </r>
  <r>
    <x v="9"/>
    <s v="208-PLA-Pr-20 ELAB, EJEC, CONTROL Y SEGUIM AL PAGI - PAA_x000a_208-SFIN-Pr-06 PROCEDIMIENTO OPERACIONES DE PRESUPUESTO V4_x000a_208-SFIN-Pr-07 - PROCEDIMIENTO GESTION DE PAGOS V3_x000a_208-PLA-Pr-23 PROCEDIMIENTO PAGO PASIVOS EXIGIBLES"/>
    <s v="Subdirección Financiera"/>
    <s v="Subdirector(a) Financiera"/>
    <s v="Baja ejecución del presupuesto institucional programado "/>
    <s v="Falencias en la ejecución de compromisos y giros de los recursos programados en la vigencia, afectando drásticamente en el cumplimiento de las metas y generando rezagos por encima de lo establecido por parte de la Secretaria de Hacienda Distrital."/>
    <s v="Financiero"/>
    <s v="Falta de seguimiento y control  del Plan Anual de Adquisiciones, por parte de los proyectos de inversión y gastos de funcionamiento "/>
    <s v="La no ejecución total del presupuesto"/>
    <s v="Probable"/>
    <s v="Moderado"/>
    <s v="Alto"/>
    <s v="Moderado"/>
    <s v="Moderado"/>
    <s v="Compartir"/>
    <s v="Establecer una sistema de alertas donde se informe a los ordenadores de gasto el comportamiento y la probabilidad de ejecución presupuestal de los recursos de la vigencia, reservas presupuestales y pasivos exigibles."/>
    <s v="Un (1) Sistema de alertas tempranas"/>
    <s v="Subdirector(a) Financiero(a)"/>
    <d v="2020-01-01T00:00:00"/>
    <d v="2020-12-31T00:00:00"/>
    <s v="1 (un) sistema de alertas tempranas"/>
    <s v="Para la vigencia 2020 se desarrollo un sistema de alertas tempranas donde contempla el presupuesto de la vigencia, giros, Plan Anual Mensualizado de Caja (PAC), Reservas Presupuestales y pasivos exigibles. Este sistema de alertas contiene las programaciones y ejecuciones de manera mensual y a su vez se pretende desarrollar un informe de seguimiento con frecuencia semanal. _x000a__x000a_Con corte al primer cuatrimestre se tiene una ejecución del 33%"/>
    <n v="0.33"/>
  </r>
  <r>
    <x v="9"/>
    <m/>
    <m/>
    <m/>
    <m/>
    <m/>
    <m/>
    <s v="Falta de gestión de pagos de los recursos de la vigencia y de las reservas presupuestales por parte de los ordenadores de gasto y supervisores, previo cumplimiento de las obligaciones contractuales por parte de los contratistas. "/>
    <s v="Reclamaciones por parte de los contratistas y proveedores por incumplimiento en los pagos._x000a_Castigos (reducciones) presupuestales, por constitución de reservas, sobrepasando el tope establecido por SHD._x000a_Fenecimiento de recursos generando pasivos exigibles."/>
    <m/>
    <m/>
    <m/>
    <m/>
    <m/>
    <m/>
    <s v="Obtener la información de ejecución, avance y probabilidad  presupuestal para una buena toma de decisiones."/>
    <s v="Un (1) Sistema de alertas tempranas"/>
    <s v="Subdirector(a) Financiero(a)"/>
    <d v="2020-01-01T00:00:00"/>
    <d v="2020-12-31T00:00:00"/>
    <m/>
    <m/>
    <n v="0.33"/>
  </r>
  <r>
    <x v="9"/>
    <m/>
    <m/>
    <m/>
    <m/>
    <m/>
    <m/>
    <s v="Falta de gestión en la depuración de pasivos exigibles, previo cumplimiento de las obligaciones contractuales por parte de los contratistas. "/>
    <s v="Perdida de competencia para la liquidación de los contratos_x000a_Hallazgos de tipo administrativo, disciplinario y/o fiscales por parte de los entes de control_x000a_Castigos (reducciones) presupuestales."/>
    <m/>
    <m/>
    <m/>
    <m/>
    <m/>
    <m/>
    <s v="Establecer una sistema de alertas donde se informe a los ordenadores de gasto el comportamiento y la probabilidad de ejecución presupuestal de los recursos de la vigencia, reservas presupuestales y pasivos exigibles."/>
    <s v="Un (1) Sistema de alertas tempranas"/>
    <s v="Subdirector(a) Financiero(a)"/>
    <d v="2020-01-01T00:00:00"/>
    <d v="2020-12-31T00:00:00"/>
    <m/>
    <m/>
    <n v="0.33"/>
  </r>
  <r>
    <x v="9"/>
    <m/>
    <m/>
    <m/>
    <m/>
    <m/>
    <m/>
    <s v="La no ejecución del Plan Anual Mensualizado de Caja PAC de los recursos de vigencia y de reserva presupuestal."/>
    <s v="La no disposición de recursos cuando se requieran girar los pagos._x000a_Castigos presupuestales _x000a_Hallazgos de tipo administrativo, disciplinario y/o fiscales por parte de los entes de control"/>
    <m/>
    <m/>
    <m/>
    <m/>
    <m/>
    <m/>
    <s v="Establecer una sistema de alertas donde se informe a los ordenadores de gasto el comportamiento y la probabilidad de ejecución presupuestal de los recursos de la vigencia, reservas presupuestales y pasivos exigibles."/>
    <s v="Un (1) Sistema de alertas tempranas"/>
    <s v="Subdirector(a) Financiero(a)"/>
    <d v="2020-01-01T00:00:00"/>
    <d v="2020-12-31T00:00:00"/>
    <m/>
    <m/>
    <n v="0.33"/>
  </r>
  <r>
    <x v="9"/>
    <s v="208-SFIN-Pr-10 RECONOCIMIENTO, MEDICIÓN POSTERIOR Y REVELACIÓN DE LOS HECHOS ECONÓMICOS"/>
    <s v="Subdirección Financiera"/>
    <s v="Subdirector(a) Financiera"/>
    <s v=" Emisión de Estados financieros sobre o subestimados"/>
    <s v=" Generación de información financiera sin las características fundamentales de relevancia y representación fiel establecidas en el Régimen de Contabilidad Pública"/>
    <s v="Financiero"/>
    <s v="Los procesos generadores de información financiera no remiten los reportes o información establecida en los procedimientos o lo hacen de manera no oportuna o de manera inexacta."/>
    <s v="La información disponible para los usuarios no refleja la realidad económica de la Entidad lo que puede influir en diferentes decisiones."/>
    <s v="Casi Seguro"/>
    <s v="Menor"/>
    <s v="Alto"/>
    <s v="Moderado"/>
    <s v="Bajo"/>
    <s v="Compartir"/>
    <s v="Revisar selectivamente de manera mensual los hechos económicos reconocidos en el sistema de información de gestión contable."/>
    <s v="Procedimiento 208-SFIN-Pr-10 RECONOCIMIENTO, MEDICIÓN POSTERIOR Y REVELACIÓN DE LOS HECHOS ECONÓMICOS actualizado "/>
    <s v="Contador(a) "/>
    <d v="2020-01-01T00:00:00"/>
    <d v="2020-12-31T00:00:00"/>
    <s v="1 (un) procedimiento actualizado"/>
    <s v="En el proceso de la revisión selectiva de los hechos economicos en el primer cuatrimestre de 2020 , se ha revisado de manera fisica y con una frecuencia mensual la información contable y financiera. De manera alterna se ha ido trabajando en la actualización del Procedimiento 208-SFIN-Pr-10 RECONOCIMIENTO, MEDICIÓN POSTERIOR Y REVELACIÓN DE LOS HECHOS ECONÓMICOS con el objetivo de afinar actividades y politicas de operación que contribuyan a la confiabilidad de la información registrada en los sistemas de información. A la fecha de 30 de abril se cuenta con una ejecución del 33% "/>
    <n v="0.33"/>
  </r>
  <r>
    <x v="9"/>
    <m/>
    <m/>
    <m/>
    <m/>
    <m/>
    <m/>
    <s v="Aplicación incorrecta de los principios de contabilidad"/>
    <s v="El proceso contable en la etapa de reconocimiento y subetapa de identificación  de hechos económicos, no cumplen con el Marco Normativo para Entidades de Gobierno lo que conlleva a hallazgos de tipo administrativo, disciplinario y/o fiscal por parte de los entes de control."/>
    <m/>
    <m/>
    <m/>
    <m/>
    <m/>
    <m/>
    <m/>
    <m/>
    <m/>
    <m/>
    <m/>
    <m/>
    <m/>
    <m/>
  </r>
  <r>
    <x v="9"/>
    <m/>
    <m/>
    <m/>
    <m/>
    <m/>
    <m/>
    <s v="Aplicación inadecuada del criterio de clasificación del hecho económico establecido en el Marco Normativo para Entidades de Gobierno."/>
    <s v="El proceso contable en la etapa de reconocimiento y subetapa de identificación  de hechos económicos, no cumplen con el Marco Normativo para Entidades de Gobierno lo que conlleva a hallazgos de tipo administrativo, disciplinario y/o fiscal por parte de los entes de control."/>
    <m/>
    <m/>
    <m/>
    <m/>
    <m/>
    <m/>
    <m/>
    <m/>
    <m/>
    <m/>
    <m/>
    <m/>
    <m/>
    <m/>
  </r>
  <r>
    <x v="9"/>
    <m/>
    <m/>
    <m/>
    <m/>
    <m/>
    <m/>
    <s v="Realización de cálculos errados o aplicación de criterios de medición posterior que no corresponden al Marco Normativo para Entidades de Gobierno."/>
    <s v="Generación de información errada y no confiable para la toma de decisiones."/>
    <m/>
    <m/>
    <m/>
    <m/>
    <m/>
    <m/>
    <m/>
    <m/>
    <m/>
    <m/>
    <m/>
    <m/>
    <m/>
    <m/>
  </r>
  <r>
    <x v="9"/>
    <s v="208 SFIN-Pr-11 OPERACIONES DE TESORERIA V3_x000a_208-SFIN-In-03 PROT. SEGURIDAD TESORERIA DE LA CVP"/>
    <s v="Subdirección Financiera"/>
    <s v="Subdirector(a) Financiera"/>
    <s v="Control inadecuado en los protocolos de seguridad de la Tesorería de la CVP"/>
    <s v="Probabilidad de fraude o practicas inadecuadas frente al acceso y custodia de títulos valores en la Caja Fuerte de la Entidad."/>
    <s v="Financiero"/>
    <s v="Falta de revisión y análisis de posibles actualizaciones al instructivo 208-SFIN-In-03 PROT. SEGURIDAD TESORERIA DE LA CVP"/>
    <s v="Realizar acciones inadecuadas con la probabilidad de cometer errores humanos y/o fraudes. "/>
    <s v="Probable"/>
    <s v="Moderado"/>
    <s v="Alto"/>
    <s v="Moderado"/>
    <s v="Moderado"/>
    <s v="Compartir"/>
    <s v="Realizar análisis, control y seguimiento a la aplicación del instructivo 208-SFIN-In-03 PROT. SEGURIDAD TESORERIA DE LA CVP, articulados con el procedimiento 208 SFIN-Pr-11 OPERACIONES DE TESORERIA V3 y la Directiva 003 de 2013"/>
    <s v="Instructivo 208-SFIN-In-03 PROT. SEGURIDAD TESORERIA DE LA CVP actualizado y articulado con la el procedimiento 208 SFIN-Pr-11 OPERACIONES DE TESORERIA V3 y la Directiva 003 de 2013"/>
    <s v="Subdirector(a) Financiero(a)"/>
    <d v="2020-01-01T00:00:00"/>
    <d v="2020-12-31T00:00:00"/>
    <s v="1 (un) instructivo actualizado"/>
    <s v="En el primer cuatrimestre de la vigencia 2020, se ha ido trabajando de manera conjunta con el equipo de Tesorería de la Entidad, en la actualización del instructivo 208-SFIN-In-03 PROT. SEGURIDAD TESORERIA DE LA CVP y articulado con el procedimiento 208 SFIN-Pr-11 OPERACIONES DE TESORERIA V3 y la Directiva 003 de 2013. _x000a__x000a_Con corte a 30 de abril de 2020 se cuenta con una ejecución del 20%"/>
    <n v="0.2"/>
  </r>
  <r>
    <x v="9"/>
    <m/>
    <m/>
    <m/>
    <m/>
    <m/>
    <m/>
    <s v="Aplicación incorrecta del instructivo 208-SFIN-In-03 PROT. SEGURIDAD TESORERIA DE LA CVP y del procedimiento 208 SFIN-Pr-11 OPERACIONES DE TESORERIA V3"/>
    <s v="Se realizan prácticas no documentadas en el instructivo y procedimiento bajo criterios personales "/>
    <m/>
    <m/>
    <m/>
    <m/>
    <m/>
    <m/>
    <m/>
    <m/>
    <m/>
    <m/>
    <m/>
    <m/>
    <m/>
    <m/>
  </r>
  <r>
    <x v="9"/>
    <m/>
    <m/>
    <m/>
    <m/>
    <m/>
    <m/>
    <s v="Desconocimiento de la Directiva 003 de 2013 "/>
    <s v="Probabilidad de perdida y/o extravío de los títulos valores afectando drásticamente las operaciones tesorales."/>
    <m/>
    <m/>
    <m/>
    <m/>
    <m/>
    <m/>
    <m/>
    <m/>
    <m/>
    <m/>
    <m/>
    <m/>
    <m/>
    <m/>
  </r>
  <r>
    <x v="9"/>
    <s v="208-SFIN-Pr-11 OPERACIONES DE TESORERÍA"/>
    <s v="Subdirección Financiera"/>
    <s v="Subdirector(a) Financiera"/>
    <s v="3. Identificación del Riesgo"/>
    <s v="Apertura y cierre de cuentas bancarias que no cuentan con los requisitos mínimos exigidos por la Secretaria de Hacienda Distrital para ser sujetos de cupo."/>
    <s v="Corrupción"/>
    <s v="Beneficiar a ciertas entidades financieras por medio de coimas o favores específicos."/>
    <s v="Apertura de cuentas que no se encuentran en ninguna zona de riesgo y limite de concentración"/>
    <s v="Rara vez"/>
    <s v="Mayor"/>
    <s v="Alto"/>
    <s v="Moderado"/>
    <s v="Alto"/>
    <s v="Compartir"/>
    <s v="Crear un procedimiento para la selección de Entidades Bancarias para la apertura y cierre de cuentas según la normatividad vigente"/>
    <s v="Creación de un procedimiento de selección de Entidades Bancarias para la apertura y cierre de cuentas."/>
    <s v="Tesorero(a)"/>
    <d v="2020-01-01T00:00:00"/>
    <d v="2020-12-31T00:00:00"/>
    <s v="1 (un) procedimiento creado_x000a__x000a_2 (dos) reportes"/>
    <s v="La Caja de la Vivienda Popular para el control y manejo de los recursos,  a la fecha tiene cuentas bancarias en 5 entidades financieras con Banco de Bogotá, BBVA, Davivienda, Bancolombia y Av Villas. Para garantizar que las rentabilidades de los recursos sean optimas,  la Secretaria de Hacienda Distrital emite unos reportes donde se establecen los rankings de cupos de inversion donde se denotan las zonas de riesgos y los limites de concentración de los recursos. Bajo esta premisa en el primer cuatrimestre se observa que 4 bancos con los que cuenta la CVP, se encuentran dentro de los 10 primeros lugares del ranking así:  Banco de Bogotá (1 Puesto), Bancolombia (4 puesto), BBVA (7 puesto), Davivienda (10 puesto), y AV Villas (13 puesto). En conclusión 4 de las 5 entidades financieras se encuentran con un puntaje superior a 80 puntos lo que garantiza la rentabilidad durante la vigencia 2020. Por otra parte se estan recopilando los actos administrativos y la normatividad vigente para la elaboración del procedimiento de apertura y cierre de cuentas bancarias.  _x000a__x000a_Con corte a 30 de abril de 2020 se cuenta con una ejecución del 33%"/>
    <n v="0.33"/>
  </r>
  <r>
    <x v="9"/>
    <m/>
    <m/>
    <m/>
    <m/>
    <m/>
    <m/>
    <s v="No se cuenta con un procedimiento donde establezca los criterios internos para la selección de la entidad bancaria, para apertura de cuentas. "/>
    <s v="Selección de la entidades bancarias sin un criterio corporativo."/>
    <m/>
    <m/>
    <m/>
    <m/>
    <m/>
    <m/>
    <s v="Crear un procedimiento para la selección de Entidades Bancarias para la apertura y cierre de cuentas según la normatividad vigente"/>
    <s v="Creación de un procedimiento de selección de Entidades Bancarias para la apertura y cierre de cuentas."/>
    <s v="Tesorero(a)"/>
    <d v="2020-01-01T00:00:00"/>
    <d v="2020-12-31T00:00:00"/>
    <m/>
    <m/>
    <n v="0.33"/>
  </r>
  <r>
    <x v="9"/>
    <m/>
    <m/>
    <m/>
    <m/>
    <m/>
    <m/>
    <s v="Desconocimiento de los reportes vigentes del ranking de cupos de inversión por parte de la Secretaria  de Hacienda Distrital"/>
    <s v="Apertura o cierre de cuentas sin analizar y verificar las zonas de riesgo y limites de concentración"/>
    <m/>
    <m/>
    <m/>
    <m/>
    <m/>
    <m/>
    <s v="Consultar dos (2) reportes del ranking de entidades financieras emitidos por la Secretaria de Hacienda Distrital  "/>
    <s v="Reporte vigente del ranking de cupos de inversión"/>
    <s v="Tesorero(a)"/>
    <d v="2020-01-01T00:00:00"/>
    <d v="2020-12-31T00:00:00"/>
    <m/>
    <m/>
    <n v="0.33"/>
  </r>
  <r>
    <x v="10"/>
    <s v="208-SADM-Pr-32 PRESERVACIÓN Y CONSERVACIÓN DOCUMENTAL"/>
    <s v="Subdirección Administrativa"/>
    <s v="Subdirector Administrativo_x000a_"/>
    <s v="Pérdida parcial o total de información  "/>
    <s v="Pérdida o alteración en los archivos de la entidad debido a la ocurrencia de desastres. "/>
    <s v="Operación"/>
    <s v="Fenómenos naturales o antropogénicos, tales como inundaciones, incendios, terremotos, asonadas, entre otros. "/>
    <s v="Pérdida de la memoria institucional. Imposibilidad de consulta de información"/>
    <s v="Probable "/>
    <s v="Moderado "/>
    <s v="Alto"/>
    <s v="Débil"/>
    <s v="Moderado "/>
    <s v="Compartir"/>
    <s v="Aplicación del Sistema Integrado de Conservación y su Programa de Emergencias y manejo de desastres "/>
    <s v="208-SADM-Ft-143 TABLERO DE CONTROL V1"/>
    <s v="SUBDIRECTOR ADMINISTRATIVO  GESTIÓN DOCUMENTAL "/>
    <d v="2020-02-01T00:00:00"/>
    <d v="2020-12-31T00:00:00"/>
    <s v="Sistema Integrado de Conservación implementado"/>
    <s v="Esta acción esta en proceso y se vió afectada por el  aislamiento preventivo obligatorio"/>
    <n v="0.33"/>
  </r>
  <r>
    <x v="10"/>
    <s v="208-SADM-Pr-31 ORGANIZACIÓN DOCUMENTAL"/>
    <s v="Subdirección Administrativa_x000a__x000a_"/>
    <s v="Subdirector Administrativo_x000a_"/>
    <s v="Incumplimiento de normativa de gestión documental "/>
    <s v="Inadecuada aplicación del proceso de gestión documental por parte de las dependencias que no tienen bajo su responsabilidad el proceso"/>
    <s v="Operación"/>
    <s v="Equipos de gestión documental que no implementan los procesos e instrumentos archivísticos dispuestos dentro del proceso de gestión documental "/>
    <s v="Dificultad en el acceso a la información _x000a_Hallazgos por archivos o expedientes que no cumplen con las disposiciones normativas externas e internas de organización documental  "/>
    <s v="Probable "/>
    <s v="Moderado "/>
    <s v="Alto"/>
    <s v="Fuerte "/>
    <s v="Moderado"/>
    <s v="EVITAR"/>
    <s v="Evaluar los resultados de aprendizaje logrado en los equipos de gestión documental de las dependencias en las jornadas semestrales de sensibilización en procesos de gestión documental "/>
    <s v="Evaluaciones de jornadas de sensibilización "/>
    <s v="SUBDIRECTOR ADMINISTRATIVO GESTIÓN DOCUMENTAL "/>
    <d v="2020-04-01T00:00:00"/>
    <d v="2020-12-31T00:00:00"/>
    <s v="% de comprensión por parte de los equipos de gestión documental , según evaluación de asistentes"/>
    <s v="Esta acción esta en proceso y se vió afectada por el aislamiento preventivo obligatorio"/>
    <n v="0.33"/>
  </r>
  <r>
    <x v="10"/>
    <s v="208-SADM-Pr-31 ORGANIZACIÓN DOCUMENTAL_x000a_208-SADM-Pr-19 CONSULTA DE DOCUMENTOS DE ARCHIVO_x000a_208-SADM-Pr-37 DISPOSICION FINAL DE DOCUMENTOS"/>
    <s v="Subdirección Administrativa_x000a__x000a_"/>
    <s v="Subdirector Administrativo_x000a_"/>
    <s v="Pérdida de documentos para favorecer intereses particulares"/>
    <s v="Acciones que conlleven la pérdida de documentos o expedientes con fines de lucro o beneficios recibidos de parte de terceros, a través de la mala aplicación u omisión de los instrumentos archivísticos y de control definidos por la Entidad.    "/>
    <s v="Corrupción "/>
    <s v="Intereses particulares para desaparecer o sustraer documentos específicos._x000a_"/>
    <s v="Indagaciones e investigaciones derivadas de la pérdida o fuga de información, finalizando con sanciones de tipo administrativo, penal y disciplinario por parte de los entes de control."/>
    <s v="Rara Vez "/>
    <s v="Catastrófico"/>
    <s v="Alto"/>
    <s v="Fuerte"/>
    <s v="Alto"/>
    <s v="Compartir"/>
    <s v="Expedición de Circular interna con lineamientos para la elaboración y actualización de los inventarios documentales en los archivos de gestión. "/>
    <s v="Circular interna "/>
    <s v="SUBDIRECTOR ADMINISTRATIVO GESTIÓN DOCUMENTAL "/>
    <d v="2020-02-01T00:00:00"/>
    <d v="2020-04-30T00:00:00"/>
    <s v="Una (1) Circular"/>
    <s v="Se realizó borrador del documento el cual se  debe verificar por la Subdirección , esta acción se  vió afectada por el  aislamiento preventivo obligatorio, se reprograma su fecha de finalización para el 30 de Junio de 2020."/>
    <n v="0.33"/>
  </r>
  <r>
    <x v="10"/>
    <m/>
    <m/>
    <m/>
    <m/>
    <m/>
    <m/>
    <s v="Desconocimiento frente a la responsabilidad del manejo documental por parte del personal de los archivos de gestión"/>
    <s v="Desorden en los archivos y pérdida de documentos "/>
    <m/>
    <m/>
    <m/>
    <m/>
    <m/>
    <m/>
    <s v="1 jornada de sensibilización  para el personal que labora en los archivos de gestión, con el fin de dar a conocer las implicaciones legales que conlleva el manejo documental la cual será evaluada para verificar la interiorización de los conocimientos. "/>
    <s v="Evaluaciones de la sensibilización "/>
    <s v="SUBDIRECTOR ADMINISTRATIVO  GESTIÓN DOCUMENTAL "/>
    <d v="2020-03-01T00:00:00"/>
    <d v="2020-12-31T00:00:00"/>
    <s v="Una (1) Jornada de sensibilización realizada"/>
    <s v="Esta acción esta en proceso y se vió afectada por el aislamiento preventivo obligatorio"/>
    <n v="0.33"/>
  </r>
  <r>
    <x v="11"/>
    <s v="208-SADM-Pr-27 CAPACITACIÓN DE SERVIDORES_x000a_208-SADM-Pr-22 SEGURIDAD Y SALUD OCUPACIONAL_x000a_208-SADM-Pr-01 BENEFICIOS A LOS EMPLEADOS_x000a_"/>
    <s v="Subdirección Administrativa_x000a__x000a_"/>
    <s v="Subdirector Administrativo_x000a_"/>
    <s v="Plan Estratégico de Talento Humano   no establecido  de conformidad con el Decreto 612 de 2018"/>
    <s v="No realizar los diagnósticos requeridos para la formulación del Plan Estratégico de Talento Humano oportunamente  o no formular el Plan propiamente dicho con la debida oportunidad o los reprocesos en la aprobación del mismo,  retrasos en la ejecución de actividades del Plan Estratégico de Talento Humano."/>
    <s v="Estratégico "/>
    <s v="No realizar los diagnósticos  y anteproyecto del Plan Estratégico de Talento Humano con la debida antelación para cumplir con los tiempos establecidos."/>
    <s v="Retrasos en la ejecución de actividades del Plan Estratégico de Constitución de reservas presupuestales o pérdida de recursos."/>
    <s v="Posible"/>
    <s v="Menor"/>
    <s v="Moderado"/>
    <s v="Moderado"/>
    <s v="Moderado"/>
    <s v="REDUCIR"/>
    <s v="Programar dos mesas de trabajo con los lideres de los procesos ( Agosto y Noviembre), para la elaboración del anteproyecto de los diagnósticos e implementarlos en la formulación del Plan estratégico de talento Humano 2021"/>
    <s v="Formulación del anteproyecto para el PETH"/>
    <s v="SUBDIRECTOR ADMINISTRATIVO GESTIÓN TALENTO HUMANO"/>
    <d v="2020-08-01T00:00:00"/>
    <d v="2020-12-31T00:00:00"/>
    <s v="Un (1) plan de capacitación  con actividad incluida de seguimiento"/>
    <s v="Esta actividad inicia en el mes de Agosto de 2020."/>
    <n v="0"/>
  </r>
  <r>
    <x v="11"/>
    <m/>
    <m/>
    <m/>
    <m/>
    <m/>
    <m/>
    <s v="Debilidad en la socialización y divulgación del Plan Estratégico de Talento Humano"/>
    <s v="Percepción negativa por parte de los funcionarios frente a la gestión del talento humano de la Entidad"/>
    <m/>
    <m/>
    <m/>
    <m/>
    <m/>
    <m/>
    <m/>
    <m/>
    <m/>
    <m/>
    <m/>
    <m/>
    <m/>
    <n v="0"/>
  </r>
  <r>
    <x v="11"/>
    <s v="208-SADM-Pr-13 VINCULACIÓN Y DESVINCULACIÓN DE SERVIDORES PÚBLICOS"/>
    <s v="Subdirección Administrativa"/>
    <s v="Subdirector Administrativo_x000a_"/>
    <s v="Vinculación de personal sin el cumplimiento de los requisitos"/>
    <s v="Violación de régimen legal o constitucional de inhabilidades e incompatibilidades por parte de servidor público y en razón de su cargo o función; por el incumplimiento de requisitos legales y de acuerdos restrictivos de competencia en el proceso de vinculación, selección o concurso en la planta de personal de la Entidad, así mismo los requisitos concertados de forma tal que se altere ilícitamente dicho proceso, así como ante la emisión de certificados o constancias ficticias de capacitaciones o estudios realizados para poder ostentar el cargo"/>
    <s v="Corrupción"/>
    <s v="Errores u omisiones en la revisión de documentos aportados por la persona a vincular para respaldar cumplimiento de requisitos por parte del proceso de talento humano "/>
    <s v="Sanciones disciplinarias derivadas de la acción u omisión de las posesiones indebidas o sin el lleno de los requisitos."/>
    <s v="Improbable"/>
    <s v="Mayor"/>
    <s v="Alto"/>
    <s v="Moderado"/>
    <s v="Alto"/>
    <s v="Compartir"/>
    <s v="Realizar jornada de sensibilización a los funcionarios del proceso de talento humano y evaluar los resultados de aprendizaje "/>
    <s v="evaluaciones de jornadas de sensibilización "/>
    <s v="SUBDIRECTOR ADMINISTRATIVO GESTIÓN TALENTO HUMANO"/>
    <d v="2020-03-01T00:00:00"/>
    <d v="2020-06-30T00:00:00"/>
    <s v="Jornada de sensibilizaciones"/>
    <s v="Esta acción se vió  afectada debido al  aislamiento preventivo obligatorio, se debe revisar y analizar  jornada de sensibilización virtual o presencial para cumplir con la fecha de finalización.  "/>
    <n v="0"/>
  </r>
  <r>
    <x v="12"/>
    <s v="208-DGC-Pr-16 CONTRATACIÓN POR CONCURSO DE MÉRITOS ABIERTO_x000a_208-DGC-Pr-18 CONTRATACIÓN DIRECTA_x000a_208-DGC-Pr-20 LICITACIÓN PÚBLICA_x000a_208-DGC-Pr-22 CONTRATACIÓN MÍNIMA CUANTÍA V3_x000a_208-DGC-Pr-24 CONTRATACIÓN POR SELECCIÓN ABREVIADA DE MENOR CUANTÍA_x000a_208-DGC-Pr-25 CONTRATACIÓN POR SELECCIÓN ABREVIADA POR SUBASTA INVERSA"/>
    <s v="Dirección de Gestión Corporativa y CID"/>
    <s v="Director(a) de Gestión Corporativa y CID"/>
    <s v="Ausencia de documentos en el expediente contractual (persona jurídica) durante la ejecución de contratos celebrados por la Entidad."/>
    <s v="Debilidad en el cumplimiento de las herramientas de gestión que permitan monitorear las acciones del proceso, que conlleva a que los contratos y/o convenios suscritos por la entidad no cuenten con la documentación completa que se produce durante su ejecución."/>
    <s v="Operación"/>
    <s v="Los supervisores de contrato no remiten la documentación completa al expediente contractual."/>
    <s v="Investigaciones disciplinarias, fiscales y penales."/>
    <s v="Probable"/>
    <s v="Menor"/>
    <s v="Alto"/>
    <s v="Fuerte"/>
    <s v="Menor"/>
    <s v="EVITAR"/>
    <s v="Realizar una (1) socialización a los referentes de contratación sobre la documentación relacionada en el formato 208-DGC-FT-84 Acta radicación documentos pago a proveedores - persona jurídica."/>
    <s v="Lista de asistencia"/>
    <s v="Director de Gestión Corporativa y CID"/>
    <d v="2020-01-01T00:00:00"/>
    <d v="2020-08-31T00:00:00"/>
    <s v="una socialización efectuada"/>
    <s v="_x000a_Se aplazo la socialización programada para el mes abril a los referentes de contratación sobre la documentación relacionada en el formato 208-DGC-FT-84 Acta radicación documentos pago a proveedores - persona jurídica, por motivos de la actual situación de emergencia de salud pública generada por el virus COVID-19 a nivel nacional._x000a__x000a_Con corte al primer cuatrimestre se tiene una ejecución del 0%"/>
    <n v="0"/>
  </r>
  <r>
    <x v="12"/>
    <s v="208-DGC-Pr-16 CONTRATACIÓN POR CONCURSO DE MÉRITOS ABIERTO_x000a_208-DGC-Pr-18 CONTRATACIÓN DIRECTA_x000a_208-DGC-Pr-20 LICITACIÓN PÚBLICA_x000a_208-DGC-Pr-22 CONTRATACIÓN MÍNIMA CUANTÍA V3_x000a_208-DGC-Pr-24 CONTRATACIÓN POR SELECCIÓN ABREVIADA DE MENOR CUANTÍA_x000a_208-DGC-Pr-25 CONTRATACIÓN POR SELECCIÓN ABREVIADA POR SUBASTA INVERSA"/>
    <s v="Dirección de Gestión Corporativa y CID"/>
    <s v="Director(a) de Gestión Corporativa y CID"/>
    <s v="Elaborar estudios previos y pliegos de condiciones cuyos requisitos jurídicos y/o financieros y/o técnicos específicos pretendan direccionar la adjudicación del contrato a un oferente particular."/>
    <s v="Direccionar los requisitos establecidos en el documento de estudios previos y pliego de condiciones, o su equivalente, por parte del personal involucrado en la estructuración del proceso de selección con el fin de favorecer a un tercero. "/>
    <s v="Corrupción"/>
    <s v="Documentos elaborados de manera fraudulenta y/o sin acatar la normatividad vigente."/>
    <s v="Investigaciones disciplinarias, fiscales y penales."/>
    <s v="Improbable"/>
    <s v="Catastrófico"/>
    <s v="Extremo"/>
    <s v="Fuerte"/>
    <s v="Extremo"/>
    <s v="REDUCIR"/>
    <s v="Realizar una (1) socialización a los referentes de contratación sobre los formatos de estudio previo y/o pliego de condiciones."/>
    <s v="Lista de asistencia."/>
    <s v="Director de Gestión Corporativa y CID"/>
    <d v="2020-01-01T00:00:00"/>
    <d v="2020-08-31T00:00:00"/>
    <s v="una socialización efectuada"/>
    <s v="_x000a_Se realizo el día 14 de Enero de 2020, socialización con los referentes contractuales de las diferentes áreas de la Entidad que desarrollan procesos de contratación, la actualización y cambio de nombre de los formatos de Documento Complementario de Proyecto de pliego y Documento Complementario de pliego de condiciones, de conformidad con lo indicado por los diferentes capacitadores de Colombia Compra Eficiente y las guías de Creación de los Diferentes procesos de selección, los cuales fueron actualizados en el mes de diciembre de 2019. _x000a__x000a_Con corte al primer cuatrimestre se tiene una ejecución del 100%"/>
    <n v="1"/>
  </r>
  <r>
    <x v="12"/>
    <s v="208-DGC-Pr-16 CONTRATACIÓN POR CONCURSO DE MÉRITOS ABIERTO_x000a_208-DGC-Pr-18 CONTRATACIÓN DIRECTA_x000a_208-DGC-Pr-20 LICITACIÓN PÚBLICA_x000a_208-DGC-Pr-22 CONTRATACIÓN MÍNIMA CUANTÍA V3_x000a_208-DGC-Pr-24 CONTRATACIÓN POR SELECCIÓN ABREVIADA DE MENOR CUANTÍA_x000a_208-DGC-Pr-25 CONTRATACIÓN POR SELECCIÓN ABREVIADA POR SUBASTA INVERSA"/>
    <s v="Dirección de Gestión Corporativa y CID"/>
    <s v="Director(a) de Gestión Corporativa y CID"/>
    <s v="Que el proceso de selección se adelante con documentación faltante o errónea  con el propósito de favorecer a un tercero."/>
    <s v="Debilidad en la actividad de revisión de documentación para iniciar el proceso de selección."/>
    <s v="Corrupción"/>
    <s v="Falta de integridad del funcionario encargado del proceso."/>
    <s v="Investigaciones disciplinarias, fiscales y penales."/>
    <s v="Improbable"/>
    <s v="Catastrófico"/>
    <s v="Extremo"/>
    <s v="Fuerte"/>
    <s v="Extremo"/>
    <s v="REDUCIR"/>
    <s v="Realizar una (1) socialización a los referentes de contratación sobre las listas de chequeo por modalidad de contratación."/>
    <s v="Lista de asistencia."/>
    <s v="Director de Gestión Corporativa y CID"/>
    <d v="2020-01-01T00:00:00"/>
    <d v="2020-08-31T00:00:00"/>
    <s v="una socialización efectuada"/>
    <s v="_x000a_Se realizo el día 17 de Enero de 2020, socialización con los referentes contractuales de cada una de las áreas de la entidad, el cambio de los formatos de solicitud de ausencia de personal, la certificación de ausencia de personal, adopción del formato de justificación de objeto iguales y de autorización de objetos iguales, inclusión del formato de bienes y rentas y conflicto de intereses los cuales deben ser adjuntados en el mismo orden en que se incluye el formato de bienes y rentas del SIDEAP. _x000a__x000a_Con corte al primer cuatrimestre se tiene una ejecución del 100%"/>
    <n v="1"/>
  </r>
  <r>
    <x v="13"/>
    <s v="Soporte Técnico"/>
    <s v="Jefe Oficina TIC"/>
    <s v="Oficina TIC"/>
    <s v="Inoportunidad en las herramientas y/o elementos tecnológicos"/>
    <s v="Falla y/o falta de herramientas y/o elementos tecnológicos o indisponibilidad de los mismos, por factores internos o externos, que afecten el normal desarrollo de las labores diarias en la CVP"/>
    <s v="Operación"/>
    <s v="Deterioro o evento interno o externo de herramientas y/o elementos tecnológicos, que genera indisponibilidad total o parcial de los mismos."/>
    <s v="Pérdida de productividad o respuestas tardías a las necesidades de los grupos de interés"/>
    <s v="Probable"/>
    <s v="Moderado"/>
    <s v="Alto"/>
    <s v="Fuerte"/>
    <s v="Moderado"/>
    <s v="Compartir"/>
    <s v="Garantizar la suscripción de contratos de mantenimiento preventivo para mantener la disponibilidad de los elementos tecnológicos"/>
    <s v="Contratos de mantenimiento"/>
    <s v="Jefe Oficina TIC"/>
    <d v="2020-01-01T00:00:00"/>
    <d v="2020-12-31T00:00:00"/>
    <s v="Contratos de Mantenimiento ejecutados"/>
    <s v="Durante el cuatrimestral de la vigencia, se realizarón las siguientes actividades:_x000a_1. Mantenimiento preventivo de los telefonos bajo el CTO 734-2019_x000a_2. Mantenimiento preventivo de los equipos de computo propios marca DELL bajo el CTO 433-2018_x000a_3. Mantenimiento preventivo de los equipos de portatiles propios de la CVP bajo CTO 474-2018_x000a_4. Se adjunta los casos reportados en el mes de febrero 2020 entre el 1 al 25 del mes en mencion_x000a_5. Se adjunta el correo donde se relaciona los incidentes y solicitudes asignados al equipo de sistemas de informacion_x000a__x000a_Para el mes de marzo, se encontraba en ejecución el mantenimiento preventivo de los equipos de alquiler bajo el contrato: 5562019 por la empresa necsoft, pero fueron suspendidos por la alerta sanitaria._x000a__x000a_Los contratos se encuentran publicados en la carpeta de contratacion._x000a__x000a__x000a_Con corte al primer cuatrimestre se tiene una ejecución del 33%"/>
    <n v="0.33"/>
  </r>
  <r>
    <x v="13"/>
    <m/>
    <m/>
    <m/>
    <m/>
    <m/>
    <m/>
    <s v="Desconocimiento de los usuarios de la entidad frente al buen uso de herramientas y/o elementos tecnológicos de la entidad"/>
    <s v="Daños, en algunos casos irreparables, de las herramientas tecnológicas"/>
    <m/>
    <m/>
    <m/>
    <m/>
    <m/>
    <m/>
    <s v="Realizar un procedimiento de gestión de incidentes tecnológicos y requerimientos de soporte"/>
    <s v="Procedimiento"/>
    <s v="Jefe Oficina TIC"/>
    <d v="2020-02-01T00:00:00"/>
    <d v="2020-05-31T00:00:00"/>
    <s v="Procedimiento normalizado en el Sistema Integrado de Gestión "/>
    <s v="El procedimiento de gestión de incidentes y requerimientos se encuentra en proceso de elaboración, el flujograma de incidentes y requerimientos están desarrollados en un 70% en su contenido y estructura del mismo._x000a__x000a_El procedimiento de lo anterior se encuentra en la unidad de documentos del usuario responsable del procedimiento._x000a__x000a_Con corte al primer cuatrimestre se tiene una ejecución del 33%"/>
    <n v="0.33"/>
  </r>
  <r>
    <x v="13"/>
    <s v="Todos los procedimientos"/>
    <s v="Jefe Oficina TIC"/>
    <s v="Oficina TIC"/>
    <s v="Desactualización de  las herramientas de gestión de las tecnologías de la información y las comunicaciones"/>
    <s v="Dado que constantemente se actualizan y despliegan Leyes, Normas, Lineamientos, etc. Por los diferentes sectores en la materia, el proceso TIC se ve en la necesidad de mantener toda la documentación acorde con las buenas prácticas en lo concerniente a las Directrices del Ministerio de las TIC, Normas Técnicas ISO, legislación de la Ley de Protección de Datos Personales, Transparencia y Acceso a la Información Pública, entre otras, las cuales se deben tener en cuenta para la gestión de las Tecnologías de la Información._x000a_"/>
    <s v="Operación"/>
    <s v="Líderes de política de gobierno digital que actualizan permanentemente sus directrices."/>
    <s v="Falta de claridad en la forma en que se deben ejecutar las funciones de la Oficina TIC_x000a__x000a__x000a_"/>
    <s v="Casi Seguro"/>
    <s v="Moderado"/>
    <s v="Extremo"/>
    <s v="Moderado"/>
    <s v="Moderado"/>
    <s v="REDUCIR"/>
    <s v="_x000a_Se socializará al equipo de la Oficina TIC el proceso para la revisión del marco normativo en los documentos del proceso TIC que sean generados y/o actualizados por parte de los responsables de los servicios de TI._x000a_"/>
    <s v="Acta de socialización"/>
    <s v="Jefe Oficina TIC"/>
    <d v="2020-03-01T00:00:00"/>
    <d v="2020-12-31T00:00:00"/>
    <s v="Socialización realizada"/>
    <s v="La socialización se realizó el día 27 de febrero del 2020 al equipo de la Oficina TIC donde se mostró el normograma de la oficina TIC y se indicó que todo documento que fuera realizado y/o actualizado como parte de la gestión y operación del proceso de TIC y que fuera para publicar en la carpeta de calidad, debería enviarse con anticipación al profesional encargado de la Política de Gobierno Digital para la revisión correspondiente del Marco Normativo si este aplica._x000a__x000a_El acta de lo anterior se encuentra archivada en el archivo de gestión de la Oficina TIC._x000a__x000a__x000a_Con corte al primer cuatrimestre se tiene una ejecución del 33%_x000a_"/>
    <n v="0.33"/>
  </r>
  <r>
    <x v="13"/>
    <m/>
    <m/>
    <m/>
    <m/>
    <m/>
    <m/>
    <s v="Falta de personal directo con la entidad, lo cual dificulta la continuidad de los procesos y el conocimiento adquirido."/>
    <s v="_x000a_Falta de seguimiento de los productos y servicios generados por la Oficina TIC a través de su proceso."/>
    <m/>
    <m/>
    <m/>
    <m/>
    <m/>
    <m/>
    <s v="_x000a_Se socializará al equipo de la Oficina TIC el proceso para la revisión del marco normativo en los documentos del proceso TIC que sean generados y/o actualizados por parte de los responsables de los servicios de TI._x000a_"/>
    <s v="Acta de socialización"/>
    <s v="Jefe Oficina TIC"/>
    <d v="2020-01-01T00:00:00"/>
    <d v="2020-12-31T00:00:00"/>
    <s v="Socialización realizada"/>
    <m/>
    <n v="0.33"/>
  </r>
  <r>
    <x v="13"/>
    <s v="Seguridad Informática"/>
    <s v="Oficina TIC"/>
    <s v="Jefe Oficina TIC"/>
    <s v="Salida no controlada de información y/o mal manejo de la misma a interés propios o de terceros"/>
    <s v="Cierta información que maneja la CVP acerca de sus beneficiarios y/o grupos de interés, es de carácter confidencial, por esto la misma debe ser manejada de manera cautelosa y siempre procurando la privacidad de la misma, pues de estar expuesta podría ser usada para fines maliciosos."/>
    <s v="Corrupción"/>
    <s v="Sustracción parcial o total de información sensible para beneficio propio y/o de terceros, por personal interno o intrusión de un externo a la entidad."/>
    <s v="Falta de credibilidad en la información generada por la entidad"/>
    <s v="Probable"/>
    <s v="Catastrófico"/>
    <s v="Extremo"/>
    <s v="Fuerte"/>
    <s v="Extremo"/>
    <s v="REDUCIR"/>
    <s v="Realizar estrategias de sensibilización trimestralmente que apoyen el conocimiento de los funcionarios y/o contratistas de la entidad con respecto al cuidado y buen manejo de la información._x000a_  "/>
    <s v="Piezas Informativas _x000a_Presentaciones_x000a_Listado de Asistencia"/>
    <s v="Jefe Oficina TIC"/>
    <d v="2020-02-01T00:00:00"/>
    <d v="2020-12-31T00:00:00"/>
    <s v="Sensibilizaciones Efectuadas"/>
    <s v="Durante el cuatrimestral de la vigencia, se enviaron correos electrónicos a la Oficina Asesora de Comunicaciones con recomendaciones en seguridad de la información para que fueran socializados en piezas informativas al interior de la entidad con los siguientes temas:_x000a_1. Robo de información del Ministerio de salud_x000a_2.  Pérdida de control y el acceso a la plataforma de mensajería de whassap_x000a_3. Aplicaciones para videoconferencias_x000a__x000a_Las piezas informativas de lo anterior se encuentran en el correo de comunicaciones._x000a__x000a_Con corte al primer cuatrimestre se tiene una ejecución del 33%"/>
    <n v="0.33"/>
  </r>
  <r>
    <x v="13"/>
    <m/>
    <m/>
    <m/>
    <m/>
    <m/>
    <m/>
    <m/>
    <s v="Posibles procesos judiciales en contra de la entidad"/>
    <m/>
    <m/>
    <m/>
    <m/>
    <m/>
    <m/>
    <s v="Implementar como mínimo tres (3) controles de seguridad en la infraestructura tecnológica que permitan la aplicabilidad de la política de seguridad de la información en la entidad_x000a_"/>
    <s v="Directorio Activo_x000a_Firewall_x000a_Equipos de Computo"/>
    <s v="Jefe Oficina TIC"/>
    <d v="2020-02-01T00:00:00"/>
    <d v="2020-12-31T00:00:00"/>
    <s v="Controles Implementados "/>
    <m/>
    <n v="0"/>
  </r>
  <r>
    <x v="13"/>
    <m/>
    <m/>
    <m/>
    <m/>
    <m/>
    <m/>
    <s v="Ataques de delincuentes cibernéticos "/>
    <s v="Investigaciones disciplinarias"/>
    <m/>
    <m/>
    <m/>
    <m/>
    <m/>
    <m/>
    <s v="Solicitar a la Dirección de Gestión Corporativa y CID la inclusión de una obligación de confidencialidad de la información en la minuta de todos los contratos."/>
    <s v="Memorando "/>
    <s v="Jefe Oficina TIC"/>
    <d v="2020-03-01T00:00:00"/>
    <d v="2020-04-30T00:00:00"/>
    <s v="Memorando "/>
    <m/>
    <n v="0"/>
  </r>
  <r>
    <x v="13"/>
    <m/>
    <m/>
    <m/>
    <m/>
    <m/>
    <m/>
    <m/>
    <s v="Uso de información sensible con fines maliciosos"/>
    <m/>
    <m/>
    <m/>
    <m/>
    <m/>
    <m/>
    <m/>
    <m/>
    <m/>
    <m/>
    <m/>
    <m/>
    <m/>
    <m/>
  </r>
  <r>
    <x v="14"/>
    <s v="Control interno Disciplinario"/>
    <s v="Dirección de Gestión Corporativa y CID"/>
    <s v="Director(a) de Gestión Corporativa y CID"/>
    <s v="Violación de la reserva legal"/>
    <s v="Conforme a lo consagrado en el artículo 95 de la Ley 734 de 2002:_x000a__x000a_Las actuaciones disciplinarias serán reservadas hasta cuando se formule el pliego de cargos/ auto de citación de audiencia o la providencia que ordene el archivo definitivo, sin perjuicio de los derechos de los sujetos procesales."/>
    <s v="Operación"/>
    <s v="Falta de integridad del funcionario encargado del proceso."/>
    <s v="Investigaciones disciplinarias, fiscales y penales."/>
    <s v="Posible"/>
    <s v="Insignificante"/>
    <s v="Bajo"/>
    <s v="Fuerte"/>
    <s v="Bajo"/>
    <s v="ACEPTAR"/>
    <s v="Realizar una (1) socialización a los profesionales sobre la violación de la reserva legal."/>
    <s v="Lista de asistencia."/>
    <s v="Director de Gestión Corporativa y CID"/>
    <d v="2020-01-01T00:00:00"/>
    <d v="2020-08-31T00:00:00"/>
    <s v="una socialización efectuada"/>
    <s v="_x000a_Durante el presente periodo no se realizo la socialización a  los profesionales sobre la violación de la reserva legal, por motivos de la actual situación de emergencia de salud pública generada por el virus COVID-19 a nivel nacional._x000a__x000a_Con corte al primer cuatrimestre se tiene una ejecución del 0%"/>
    <n v="0"/>
  </r>
  <r>
    <x v="14"/>
    <s v="Control interno Disciplinario"/>
    <s v="Dirección de Gestión Corporativa y CID"/>
    <s v="Director(a) de Gestión Corporativa y CID"/>
    <s v="Prescripción o  caducidad de la acción disciplinaria con la finalidad de favorecer a un tercero"/>
    <s v="Interferir en el impulso procesal, desconociendo los términos establecidos en cada etapa de las actuaciones disciplinarios; generando una dilación en las actuaciones procesales."/>
    <s v="Corrupción"/>
    <s v="Beneficiar a los sujetos procesales dentro de las actuaciones disciplinarias contrariando lo señalado en la ley."/>
    <s v="Prescripción de la acción disciplinaria. - Sanciones disciplinarias o penales por algún tipo de omisión. - Acciones legales por el acaecimiento de estas sanciones procesales."/>
    <s v="Rara vez"/>
    <s v="Mayor"/>
    <s v="Alto"/>
    <s v="Fuerte"/>
    <s v="Alto"/>
    <s v="Compartir"/>
    <s v="Actualizar el procedimiento 208-CID-Pr-01 Control Interno Disciplinario incluyendo como punto de control verificar el numero de procesos disciplinarios en curso y estado actual en el cual se encuentran."/>
    <s v="Procedimiento actualizado"/>
    <s v="Director de Gestión Corporativa y CID"/>
    <d v="2020-01-01T00:00:00"/>
    <d v="2020-08-31T00:00:00"/>
    <s v="Un procedimiento actualizado"/>
    <s v="Se realizo solicitud a la Oficina Asesora de Planeación la actualización del procedimiento 208-CID-Pr-01 Control Interno Disciplinario en el cual se incluyo la actividad:  verificar el número de procesos disciplinarios en curso y estado actual en el cual se encuentran._x000a__x000a_El documento se encuentra en revisión de acuerdo con las observaciones realizadas por la Oficicna Asesora de Planeación, una vez se subsanen, el documento proecedera a ser publicado y socializado en la carpeta de calidad y página web._x000a__x000a_Con corte al primer cuatrimestre se tiene una ejecución del 33%"/>
    <n v="0.33"/>
  </r>
  <r>
    <x v="15"/>
    <s v="Auditoría Interna y Visitas"/>
    <s v="Asesoría de Control Interno"/>
    <s v="Asesor(a) de Control Interno"/>
    <s v="Incumplimiento del Plan Anual Auditorías aprobado para la vigencia"/>
    <s v="Incumplimiento de las acciones planteadas incluidas en el Plan Anual de Auditorías."/>
    <s v="Operación"/>
    <s v="Insuficiencia de personal para atender la auditorías planeadas."/>
    <s v="Disminución en la eficacia del cumplimiento del plan y afectación en la calidad."/>
    <s v="Posible"/>
    <s v="Menor"/>
    <s v="Moderado"/>
    <s v="Fuerte"/>
    <s v="Bajo"/>
    <s v="ACEPTAR"/>
    <s v="Determinar las áreas que más reprocesos causan &quot;deficiencia en la calidad y trazabilidad de la información entregada a la Asesoría de Control Interno por parte de las demás dependencias&quot;, analizarlas desde una perspectiva de sistémica para proponer al proceso o a OAP mejoras en esa causa."/>
    <s v="Informe con análisis."/>
    <s v="Asesor de Control Interno"/>
    <d v="2020-02-03T00:00:00"/>
    <d v="2020-12-31T00:00:00"/>
    <s v="Un Documento de análisis de las &quot;deficiencia en la calidad y trazabilidad de la información entregada a la Asesoría de Control Interno por parte de las demás dependencias&quot;"/>
    <s v="Durante los primeros 45 días del año, el área se dedica a realizar informes de evaluación de la vigencia anterior. La información entregada por las áreas fue en general útil, comprensible y no fue necesario hacer reprocesos. Frente a la información para el informe de austeridad, se efectuó una reunión iniciando el mes de marzo, ya que se ha detectado como causa común en la entrega inadecuada de la información, el que las áreas responsables de entregar ésta no trabajan articuladamente. Por lo demás no fue necesario efectuar el análisis previsto en la actividad de control"/>
    <n v="0.33"/>
  </r>
  <r>
    <x v="15"/>
    <m/>
    <m/>
    <m/>
    <m/>
    <m/>
    <m/>
    <s v="Profesionales idóneos para atender las necesidades del área."/>
    <s v="El no tener profesionales idóneos provoca retraso en el cumplimiento del plan de auditorías"/>
    <m/>
    <m/>
    <m/>
    <m/>
    <m/>
    <m/>
    <m/>
    <m/>
    <m/>
    <m/>
    <m/>
    <m/>
    <m/>
    <m/>
  </r>
  <r>
    <x v="15"/>
    <m/>
    <m/>
    <m/>
    <m/>
    <m/>
    <m/>
    <s v="Deficiencia en la calidad y trazabilidad de la información entregada a la Asesoría de Control Interno por parte de las demás dependencias"/>
    <s v="Reprocesos en la gestión de las auditorías."/>
    <m/>
    <m/>
    <m/>
    <m/>
    <m/>
    <m/>
    <m/>
    <m/>
    <m/>
    <m/>
    <m/>
    <m/>
    <m/>
    <m/>
  </r>
  <r>
    <x v="15"/>
    <m/>
    <m/>
    <m/>
    <m/>
    <m/>
    <m/>
    <s v="Documentación errada de hallazgos y conceptos de seguimiento tras revisión de herramientas de gestión de los procesos."/>
    <s v="Reprocesos en la gestión de las auditorías."/>
    <m/>
    <m/>
    <m/>
    <m/>
    <m/>
    <m/>
    <m/>
    <m/>
    <m/>
    <m/>
    <m/>
    <m/>
    <m/>
    <m/>
  </r>
  <r>
    <x v="15"/>
    <s v="Auditoría Interna y Visitas"/>
    <s v="Asesoría de Control Interno"/>
    <s v="Asesor(a) de Control Interno"/>
    <s v="Coerción para no mostrar o cambiar resultados de las auditorías realizadas."/>
    <s v="Algunos resultados de las auditorías pueden ser coercionados desde altos cargos de la CVP o externos para se omitan, cambien o modifiquen."/>
    <s v="Corrupción"/>
    <s v="Dádivas a auditores para ocultar, omitir o modificar información de los informes de auditorías."/>
    <s v="Resultados de las auditorías omitidos, cambiados o modificados."/>
    <s v="Rara vez"/>
    <s v="Mayor"/>
    <s v="Alto"/>
    <s v="Fuerte"/>
    <s v="Alto"/>
    <s v="Compartir"/>
    <s v="Sensibilizar a las diferentes áreas de la CVP sobre el control que se implementará en caso de evidenciarse coerción para ocultar, omitir o modificar información de los informes de auditorías."/>
    <s v="Listado de asistencia y presentación"/>
    <s v="Asesor de Control Interno"/>
    <d v="2020-02-03T00:00:00"/>
    <d v="2020-11-30T00:00:00"/>
    <s v="Total de áreas Sensibilizadas / Total de áreas de la CVP"/>
    <s v="Al 30 de Abril 2020 no se han realizado sensibilizaciones."/>
    <n v="0"/>
  </r>
  <r>
    <x v="15"/>
    <m/>
    <m/>
    <m/>
    <m/>
    <m/>
    <m/>
    <s v="Presiones externas para ocultar, omitir o modificar información de los informes de auditorías."/>
    <s v="Resultados de las auditorías omitidos, cambiados o modificados."/>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name="Tabla dinámica2" cacheId="2" applyNumberFormats="0" applyBorderFormats="0" applyFontFormats="0" applyPatternFormats="0" applyAlignmentFormats="0" applyWidthHeightFormats="1" dataCaption="Valores" updatedVersion="4" minRefreshableVersion="3" useAutoFormatting="1" itemPrintTitles="1" createdVersion="4" indent="0" outline="1" outlineData="1" multipleFieldFilters="0" rowHeaderCaption="Procesos">
  <location ref="A3:B20" firstHeaderRow="1" firstDataRow="1" firstDataCol="1"/>
  <pivotFields count="23">
    <pivotField axis="axisRow" showAll="0" sortType="ascending">
      <items count="19">
        <item x="0"/>
        <item x="9"/>
        <item x="10"/>
        <item x="11"/>
        <item x="12"/>
        <item x="13"/>
        <item m="1" x="17"/>
        <item x="14"/>
        <item x="15"/>
        <item x="1"/>
        <item x="2"/>
        <item x="3"/>
        <item x="4"/>
        <item x="5"/>
        <item x="6"/>
        <item x="7"/>
        <item x="8"/>
        <item m="1" x="16"/>
        <item t="default"/>
      </items>
    </pivotField>
    <pivotField showAll="0"/>
    <pivotField showAll="0" defaultSubtotal="0"/>
    <pivotField showAll="0" defaultSubtotal="0"/>
    <pivotField showAll="0"/>
    <pivotField showAll="0"/>
    <pivotField showAll="0"/>
    <pivotField showAll="0"/>
    <pivotField showAl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showAll="0" defaultSubtotal="0"/>
    <pivotField dataField="1" showAll="0"/>
  </pivotFields>
  <rowFields count="1">
    <field x="0"/>
  </rowFields>
  <rowItems count="17">
    <i>
      <x/>
    </i>
    <i>
      <x v="1"/>
    </i>
    <i>
      <x v="2"/>
    </i>
    <i>
      <x v="3"/>
    </i>
    <i>
      <x v="4"/>
    </i>
    <i>
      <x v="5"/>
    </i>
    <i>
      <x v="7"/>
    </i>
    <i>
      <x v="8"/>
    </i>
    <i>
      <x v="9"/>
    </i>
    <i>
      <x v="10"/>
    </i>
    <i>
      <x v="11"/>
    </i>
    <i>
      <x v="12"/>
    </i>
    <i>
      <x v="13"/>
    </i>
    <i>
      <x v="14"/>
    </i>
    <i>
      <x v="15"/>
    </i>
    <i>
      <x v="16"/>
    </i>
    <i t="grand">
      <x/>
    </i>
  </rowItems>
  <colItems count="1">
    <i/>
  </colItems>
  <dataFields count="1">
    <dataField name="Calificación." fld="22" subtotal="average" baseField="0" baseItem="3" numFmtId="10"/>
  </dataFields>
  <formats count="13">
    <format dxfId="155">
      <pivotArea outline="0" collapsedLevelsAreSubtotals="1" fieldPosition="0"/>
    </format>
    <format dxfId="154">
      <pivotArea type="all" dataOnly="0" outline="0" fieldPosition="0"/>
    </format>
    <format dxfId="153">
      <pivotArea outline="0" collapsedLevelsAreSubtotals="1" fieldPosition="0"/>
    </format>
    <format dxfId="152">
      <pivotArea outline="0" collapsedLevelsAreSubtotals="1" fieldPosition="0"/>
    </format>
    <format dxfId="151">
      <pivotArea grandRow="1" outline="0" collapsedLevelsAreSubtotals="1" fieldPosition="0"/>
    </format>
    <format dxfId="150">
      <pivotArea collapsedLevelsAreSubtotals="1" fieldPosition="0">
        <references count="1">
          <reference field="0" count="0"/>
        </references>
      </pivotArea>
    </format>
    <format dxfId="149">
      <pivotArea outline="0" collapsedLevelsAreSubtotals="1" fieldPosition="0"/>
    </format>
    <format dxfId="148">
      <pivotArea field="0" type="button" dataOnly="0" labelOnly="1" outline="0" axis="axisRow" fieldPosition="0"/>
    </format>
    <format dxfId="147">
      <pivotArea dataOnly="0" labelOnly="1" outline="0" axis="axisValues" fieldPosition="0"/>
    </format>
    <format dxfId="146">
      <pivotArea grandRow="1" outline="0" collapsedLevelsAreSubtotals="1" fieldPosition="0"/>
    </format>
    <format dxfId="145">
      <pivotArea dataOnly="0" labelOnly="1" grandRow="1" outline="0" fieldPosition="0"/>
    </format>
    <format dxfId="144">
      <pivotArea field="0" type="button" dataOnly="0" labelOnly="1" outline="0" axis="axisRow" fieldPosition="0"/>
    </format>
    <format dxfId="143">
      <pivotArea dataOnly="0" labelOnly="1" outline="0" axis="axisValues" fieldPosition="0"/>
    </format>
  </format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pivotTable" Target="../pivotTables/pivotTable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printerSettings" Target="../printerSettings/printerSettings9.bin"/><Relationship Id="rId1" Type="http://schemas.openxmlformats.org/officeDocument/2006/relationships/hyperlink" Target="file:///\\10.216.160.201\comunicaciones\2020\1140.27%20PIEZAS%20COMUNICACIONALES" TargetMode="External"/><Relationship Id="rId4" Type="http://schemas.openxmlformats.org/officeDocument/2006/relationships/comments" Target="../comments5.xml"/></Relationships>
</file>

<file path=xl/worksheets/_rels/sheet11.xml.rels><?xml version="1.0" encoding="UTF-8" standalone="yes"?>
<Relationships xmlns="http://schemas.openxmlformats.org/package/2006/relationships"><Relationship Id="rId8" Type="http://schemas.openxmlformats.org/officeDocument/2006/relationships/printerSettings" Target="../printerSettings/printerSettings10.bin"/><Relationship Id="rId3" Type="http://schemas.openxmlformats.org/officeDocument/2006/relationships/hyperlink" Target="http://www.cajaviviendapopular.gov.co/?q=content/transparencia10.4%20Esquema%20de%20p%C3%BAblicaci%C3%B3n%20de%20informaci%C3%B3n" TargetMode="External"/><Relationship Id="rId7" Type="http://schemas.openxmlformats.org/officeDocument/2006/relationships/hyperlink" Target="https://www.cajaviviendapopular.gov.co/?q=transparencia-0" TargetMode="External"/><Relationship Id="rId2" Type="http://schemas.openxmlformats.org/officeDocument/2006/relationships/hyperlink" Target="http://www.cajaviviendapopular.gov.co/?q=content/transparencia" TargetMode="External"/><Relationship Id="rId1" Type="http://schemas.openxmlformats.org/officeDocument/2006/relationships/hyperlink" Target="http://www.cajaviviendapopular.gov.co/?q=content/transparencia" TargetMode="External"/><Relationship Id="rId6" Type="http://schemas.openxmlformats.org/officeDocument/2006/relationships/hyperlink" Target="https://www.cajaviviendapopular.gov.co/sites/default/files/Banner%20Principal/xGratuidad,P20servicios,P20cvp,P20INTRANET,P20y,P20web-01.png.pagespeed.ic.9VWdbKaH8Z.webp" TargetMode="External"/><Relationship Id="rId5" Type="http://schemas.openxmlformats.org/officeDocument/2006/relationships/hyperlink" Target="http://www.cajaviviendapopular.gov.co/?q=content/transparencia" TargetMode="External"/><Relationship Id="rId4" Type="http://schemas.openxmlformats.org/officeDocument/2006/relationships/hyperlink" Target="http://www.cajaviviendapopular.gov.co/?q=content/transparencia" TargetMode="External"/></Relationships>
</file>

<file path=xl/worksheets/_rels/sheet12.xml.rels><?xml version="1.0" encoding="UTF-8" standalone="yes"?>
<Relationships xmlns="http://schemas.openxmlformats.org/package/2006/relationships"><Relationship Id="rId3" Type="http://schemas.openxmlformats.org/officeDocument/2006/relationships/printerSettings" Target="../printerSettings/printerSettings11.bin"/><Relationship Id="rId2" Type="http://schemas.openxmlformats.org/officeDocument/2006/relationships/hyperlink" Target="https://www.cajaviviendapopular.gov.co/?q=transparencia-0" TargetMode="External"/><Relationship Id="rId1" Type="http://schemas.openxmlformats.org/officeDocument/2006/relationships/hyperlink" Target="http://www.cajaviviendapopular.gov.co/?q=content/transparencia" TargetMode="External"/></Relationships>
</file>

<file path=xl/worksheets/_rels/sheet13.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6.bin"/><Relationship Id="rId4" Type="http://schemas.openxmlformats.org/officeDocument/2006/relationships/comments" Target="../comments2.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drawing" Target="../drawings/drawing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printerSettings" Target="../printerSettings/printerSettings8.bin"/><Relationship Id="rId1" Type="http://schemas.openxmlformats.org/officeDocument/2006/relationships/hyperlink" Target="file:///\\10.216.160.201\comunicaciones\2020\GESTI&#211;N%20CONTRATISTAS\Edgar%20Guillermo%20Urrutia%20Aguirre\25%20Agosto%20Entrega%20Mariposa%20Usaquen" TargetMode="External"/><Relationship Id="rId4" Type="http://schemas.openxmlformats.org/officeDocument/2006/relationships/comments" Target="../comments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H27"/>
  <sheetViews>
    <sheetView topLeftCell="D1" zoomScale="85" zoomScaleNormal="85" workbookViewId="0">
      <selection activeCell="F20" sqref="F20"/>
    </sheetView>
  </sheetViews>
  <sheetFormatPr baseColWidth="10" defaultRowHeight="15"/>
  <cols>
    <col min="1" max="1" width="55.875" hidden="1" customWidth="1"/>
    <col min="2" max="2" width="14.875" hidden="1" customWidth="1"/>
    <col min="3" max="3" width="0" hidden="1" customWidth="1"/>
    <col min="4" max="4" width="55.875" bestFit="1" customWidth="1"/>
    <col min="5" max="5" width="14.375" customWidth="1"/>
    <col min="6" max="6" width="7.875" customWidth="1"/>
    <col min="7" max="7" width="11" customWidth="1"/>
    <col min="8" max="8" width="10.125" customWidth="1"/>
  </cols>
  <sheetData>
    <row r="1" spans="1:8">
      <c r="A1" s="921" t="s">
        <v>1211</v>
      </c>
      <c r="B1" s="921"/>
      <c r="D1" s="860"/>
    </row>
    <row r="2" spans="1:8">
      <c r="A2" t="s">
        <v>1207</v>
      </c>
      <c r="D2" s="915" t="s">
        <v>1724</v>
      </c>
      <c r="E2" s="425"/>
    </row>
    <row r="3" spans="1:8">
      <c r="A3" s="432" t="s">
        <v>1208</v>
      </c>
      <c r="B3" s="432" t="s">
        <v>1209</v>
      </c>
      <c r="D3" s="570" t="s">
        <v>1208</v>
      </c>
      <c r="E3" s="570" t="s">
        <v>1241</v>
      </c>
    </row>
    <row r="4" spans="1:8">
      <c r="A4" s="429" t="s">
        <v>218</v>
      </c>
      <c r="B4" s="418">
        <v>0.21791250000000001</v>
      </c>
      <c r="D4" s="439" t="s">
        <v>218</v>
      </c>
      <c r="E4" s="572">
        <v>0.74446628787878777</v>
      </c>
      <c r="H4" s="907"/>
    </row>
    <row r="5" spans="1:8">
      <c r="A5" s="429" t="s">
        <v>967</v>
      </c>
      <c r="B5" s="418">
        <v>0.31555555555555559</v>
      </c>
      <c r="D5" s="439" t="s">
        <v>805</v>
      </c>
      <c r="E5" s="572">
        <v>0.77777777777777801</v>
      </c>
      <c r="H5" s="907"/>
    </row>
    <row r="6" spans="1:8">
      <c r="A6" s="429" t="s">
        <v>249</v>
      </c>
      <c r="B6" s="418">
        <v>0.33</v>
      </c>
      <c r="D6" s="441" t="s">
        <v>886</v>
      </c>
      <c r="E6" s="571">
        <v>0.6636363636363638</v>
      </c>
      <c r="H6" s="907"/>
    </row>
    <row r="7" spans="1:8">
      <c r="A7" s="429" t="s">
        <v>964</v>
      </c>
      <c r="B7" s="418">
        <v>0</v>
      </c>
      <c r="D7" s="439" t="s">
        <v>393</v>
      </c>
      <c r="E7" s="572">
        <v>0.83636363636363631</v>
      </c>
      <c r="H7" s="907"/>
    </row>
    <row r="8" spans="1:8">
      <c r="A8" s="429" t="s">
        <v>862</v>
      </c>
      <c r="B8" s="418">
        <v>0.66666666666666663</v>
      </c>
      <c r="D8" s="858" t="s">
        <v>194</v>
      </c>
      <c r="E8" s="859">
        <v>0.1</v>
      </c>
      <c r="H8" s="907"/>
    </row>
    <row r="9" spans="1:8">
      <c r="A9" s="429" t="s">
        <v>965</v>
      </c>
      <c r="B9" s="418">
        <v>0.23571428571428574</v>
      </c>
      <c r="D9" s="858" t="s">
        <v>658</v>
      </c>
      <c r="E9" s="859">
        <v>0</v>
      </c>
      <c r="H9" s="907"/>
    </row>
    <row r="10" spans="1:8">
      <c r="A10" s="429" t="s">
        <v>434</v>
      </c>
      <c r="B10" s="418">
        <v>0.16500000000000001</v>
      </c>
      <c r="D10" s="439" t="s">
        <v>966</v>
      </c>
      <c r="E10" s="572">
        <v>0.78415000000000001</v>
      </c>
      <c r="H10" s="907"/>
    </row>
    <row r="11" spans="1:8">
      <c r="A11" s="429" t="s">
        <v>717</v>
      </c>
      <c r="B11" s="418">
        <v>0.16500000000000001</v>
      </c>
      <c r="D11" s="439" t="s">
        <v>448</v>
      </c>
      <c r="E11" s="572">
        <v>0.875</v>
      </c>
      <c r="H11" s="907"/>
    </row>
    <row r="12" spans="1:8">
      <c r="A12" s="429" t="s">
        <v>805</v>
      </c>
      <c r="B12" s="418">
        <v>0.55333333333333334</v>
      </c>
      <c r="D12" s="439" t="s">
        <v>1237</v>
      </c>
      <c r="E12" s="572">
        <v>1</v>
      </c>
      <c r="H12" s="907"/>
    </row>
    <row r="13" spans="1:8">
      <c r="A13" s="429" t="s">
        <v>886</v>
      </c>
      <c r="B13" s="418">
        <v>0.47499999999999998</v>
      </c>
      <c r="D13" s="439" t="s">
        <v>967</v>
      </c>
      <c r="E13" s="572">
        <v>0.7029629629629629</v>
      </c>
      <c r="H13" s="907"/>
    </row>
    <row r="14" spans="1:8">
      <c r="A14" s="429" t="s">
        <v>393</v>
      </c>
      <c r="B14" s="418">
        <v>8.5714285714285729E-2</v>
      </c>
      <c r="D14" s="439" t="s">
        <v>249</v>
      </c>
      <c r="E14" s="572">
        <v>0.73960000000000004</v>
      </c>
      <c r="H14" s="907"/>
    </row>
    <row r="15" spans="1:8">
      <c r="A15" s="429" t="s">
        <v>194</v>
      </c>
      <c r="B15" s="418">
        <v>8.3333333333333329E-2</v>
      </c>
      <c r="D15" s="441" t="s">
        <v>964</v>
      </c>
      <c r="E15" s="571">
        <v>0.625</v>
      </c>
      <c r="H15" s="907"/>
    </row>
    <row r="16" spans="1:8">
      <c r="A16" s="429" t="s">
        <v>658</v>
      </c>
      <c r="B16" s="418">
        <v>0.10800000000000001</v>
      </c>
      <c r="D16" s="439" t="s">
        <v>862</v>
      </c>
      <c r="E16" s="572">
        <v>1</v>
      </c>
      <c r="H16" s="907"/>
    </row>
    <row r="17" spans="1:8">
      <c r="A17" s="429" t="s">
        <v>966</v>
      </c>
      <c r="B17" s="418">
        <v>0.49750000000000005</v>
      </c>
      <c r="D17" s="439" t="s">
        <v>258</v>
      </c>
      <c r="E17" s="572">
        <v>0.86904761904761918</v>
      </c>
      <c r="H17" s="907"/>
    </row>
    <row r="18" spans="1:8">
      <c r="A18" s="429" t="s">
        <v>448</v>
      </c>
      <c r="B18" s="418">
        <v>4.1500000000000002E-2</v>
      </c>
      <c r="D18" s="439" t="s">
        <v>434</v>
      </c>
      <c r="E18" s="572">
        <v>1</v>
      </c>
      <c r="H18" s="907"/>
    </row>
    <row r="19" spans="1:8">
      <c r="A19" s="429" t="s">
        <v>553</v>
      </c>
      <c r="B19" s="418">
        <v>0.33</v>
      </c>
      <c r="D19" s="858" t="s">
        <v>717</v>
      </c>
      <c r="E19" s="859">
        <v>0.25</v>
      </c>
      <c r="H19" s="907"/>
    </row>
    <row r="20" spans="1:8">
      <c r="A20" s="421" t="s">
        <v>1210</v>
      </c>
      <c r="B20" s="422">
        <v>0.25822705882352925</v>
      </c>
      <c r="D20" s="570" t="s">
        <v>1210</v>
      </c>
      <c r="E20" s="573">
        <v>0.63805079545454535</v>
      </c>
    </row>
    <row r="22" spans="1:8">
      <c r="B22" s="419"/>
      <c r="D22" s="425"/>
      <c r="E22" s="425"/>
    </row>
    <row r="23" spans="1:8">
      <c r="A23" s="442" t="s">
        <v>1243</v>
      </c>
      <c r="D23" s="425"/>
      <c r="E23" s="425"/>
    </row>
    <row r="24" spans="1:8">
      <c r="A24" s="436" t="s">
        <v>1240</v>
      </c>
      <c r="D24" s="442" t="s">
        <v>1465</v>
      </c>
      <c r="E24" s="425"/>
    </row>
    <row r="25" spans="1:8">
      <c r="A25" s="437" t="s">
        <v>1239</v>
      </c>
      <c r="D25" s="436" t="s">
        <v>1466</v>
      </c>
      <c r="E25" s="425"/>
    </row>
    <row r="26" spans="1:8">
      <c r="A26" s="438" t="s">
        <v>1238</v>
      </c>
      <c r="D26" s="437" t="s">
        <v>1467</v>
      </c>
      <c r="E26" s="425"/>
    </row>
    <row r="27" spans="1:8">
      <c r="D27" s="438" t="s">
        <v>1468</v>
      </c>
      <c r="E27" s="425"/>
    </row>
  </sheetData>
  <mergeCells count="1">
    <mergeCell ref="A1:B1"/>
  </mergeCells>
  <pageMargins left="0.7" right="0.7" top="0.75" bottom="0.75" header="0.3" footer="0.3"/>
  <pageSetup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35"/>
  <sheetViews>
    <sheetView view="pageBreakPreview" zoomScale="85" zoomScaleNormal="66" zoomScaleSheetLayoutView="85" zoomScalePageLayoutView="80" workbookViewId="0">
      <pane ySplit="5" topLeftCell="A6" activePane="bottomLeft" state="frozen"/>
      <selection pane="bottomLeft" activeCell="A5" sqref="A5"/>
    </sheetView>
  </sheetViews>
  <sheetFormatPr baseColWidth="10" defaultColWidth="10.875" defaultRowHeight="12.75"/>
  <cols>
    <col min="1" max="1" width="10.875" style="30"/>
    <col min="2" max="2" width="29.375" style="30" customWidth="1"/>
    <col min="3" max="3" width="26.875" style="39" customWidth="1"/>
    <col min="4" max="4" width="18.75" style="30" customWidth="1"/>
    <col min="5" max="5" width="18.625" style="30" customWidth="1"/>
    <col min="6" max="6" width="38.375" style="30" customWidth="1"/>
    <col min="7" max="7" width="23.375" style="30" customWidth="1"/>
    <col min="8" max="8" width="44.375" style="30" customWidth="1"/>
    <col min="9" max="9" width="19.875" style="30" customWidth="1"/>
    <col min="10" max="10" width="28" style="30" customWidth="1"/>
    <col min="11" max="11" width="21.75" style="30" customWidth="1"/>
    <col min="12" max="12" width="49.25" style="30" customWidth="1"/>
    <col min="13" max="13" width="16.625" style="38" customWidth="1"/>
    <col min="14" max="14" width="12" style="30" customWidth="1"/>
    <col min="15" max="15" width="17.875" style="30" customWidth="1"/>
    <col min="16" max="16" width="15.875" style="30" customWidth="1"/>
    <col min="17" max="17" width="10.875" style="30"/>
    <col min="18" max="18" width="33.625" style="30" customWidth="1"/>
    <col min="19" max="19" width="13.125" style="30" customWidth="1"/>
    <col min="20" max="16384" width="10.875" style="30"/>
  </cols>
  <sheetData>
    <row r="1" spans="1:20" ht="13.5" thickBot="1">
      <c r="A1" s="34"/>
      <c r="B1" s="35"/>
      <c r="C1" s="34"/>
      <c r="D1" s="34"/>
      <c r="E1" s="34"/>
      <c r="F1" s="36"/>
      <c r="G1" s="35"/>
      <c r="H1" s="35"/>
      <c r="I1" s="37"/>
      <c r="J1" s="35"/>
      <c r="K1" s="35"/>
      <c r="L1" s="35"/>
    </row>
    <row r="2" spans="1:20" ht="15.75">
      <c r="A2" s="1330" t="s">
        <v>59</v>
      </c>
      <c r="B2" s="1331"/>
      <c r="C2" s="1331"/>
      <c r="D2" s="1331"/>
      <c r="E2" s="1331"/>
      <c r="F2" s="1331"/>
      <c r="G2" s="1331"/>
      <c r="H2" s="1331"/>
      <c r="I2" s="1331"/>
      <c r="J2" s="1331"/>
      <c r="K2" s="1332"/>
      <c r="L2" s="599"/>
    </row>
    <row r="3" spans="1:20" ht="15.75">
      <c r="A3" s="1333"/>
      <c r="B3" s="1334"/>
      <c r="C3" s="1334"/>
      <c r="D3" s="1334"/>
      <c r="E3" s="1334"/>
      <c r="F3" s="1334"/>
      <c r="G3" s="1334"/>
      <c r="H3" s="1334"/>
      <c r="I3" s="1334"/>
      <c r="J3" s="1334"/>
      <c r="K3" s="1335"/>
      <c r="L3" s="599"/>
    </row>
    <row r="4" spans="1:20" ht="25.5" customHeight="1">
      <c r="A4" s="1336" t="s">
        <v>1777</v>
      </c>
      <c r="B4" s="1337"/>
      <c r="C4" s="1337"/>
      <c r="D4" s="1337"/>
      <c r="E4" s="1337"/>
      <c r="F4" s="1337"/>
      <c r="G4" s="1337"/>
      <c r="H4" s="1337"/>
      <c r="I4" s="1337"/>
      <c r="J4" s="1337"/>
      <c r="K4" s="1337"/>
      <c r="L4" s="1289" t="s">
        <v>1295</v>
      </c>
      <c r="M4" s="1290"/>
      <c r="N4" s="1291"/>
      <c r="O4" s="1309" t="s">
        <v>1296</v>
      </c>
      <c r="P4" s="1310"/>
      <c r="Q4" s="1310"/>
      <c r="R4" s="1310"/>
      <c r="S4" s="1311"/>
    </row>
    <row r="5" spans="1:20" ht="42" customHeight="1" thickBot="1">
      <c r="A5" s="15" t="s">
        <v>11</v>
      </c>
      <c r="B5" s="16" t="s">
        <v>50</v>
      </c>
      <c r="C5" s="17" t="s">
        <v>51</v>
      </c>
      <c r="D5" s="17" t="s">
        <v>52</v>
      </c>
      <c r="E5" s="17" t="s">
        <v>53</v>
      </c>
      <c r="F5" s="17" t="s">
        <v>54</v>
      </c>
      <c r="G5" s="17" t="s">
        <v>55</v>
      </c>
      <c r="H5" s="17" t="s">
        <v>56</v>
      </c>
      <c r="I5" s="18" t="s">
        <v>21</v>
      </c>
      <c r="J5" s="17" t="s">
        <v>57</v>
      </c>
      <c r="K5" s="601" t="s">
        <v>58</v>
      </c>
      <c r="L5" s="629" t="s">
        <v>1297</v>
      </c>
      <c r="M5" s="652" t="s">
        <v>1298</v>
      </c>
      <c r="N5" s="629" t="s">
        <v>1299</v>
      </c>
      <c r="O5" s="653" t="s">
        <v>1300</v>
      </c>
      <c r="P5" s="654" t="s">
        <v>1301</v>
      </c>
      <c r="Q5" s="655" t="s">
        <v>1302</v>
      </c>
      <c r="R5" s="656" t="s">
        <v>1303</v>
      </c>
      <c r="S5" s="664" t="s">
        <v>1484</v>
      </c>
      <c r="T5" s="630" t="s">
        <v>1234</v>
      </c>
    </row>
    <row r="6" spans="1:20" s="49" customFormat="1" ht="16.5" thickTop="1">
      <c r="A6" s="1338" t="s">
        <v>87</v>
      </c>
      <c r="B6" s="1339"/>
      <c r="C6" s="1339"/>
      <c r="D6" s="1339"/>
      <c r="E6" s="1339"/>
      <c r="F6" s="1339"/>
      <c r="G6" s="1339"/>
      <c r="H6" s="1339"/>
      <c r="I6" s="1339"/>
      <c r="J6" s="1339"/>
      <c r="K6" s="1339"/>
      <c r="L6" s="593"/>
      <c r="M6" s="593"/>
      <c r="N6" s="593"/>
      <c r="O6" s="593"/>
      <c r="P6" s="593"/>
      <c r="Q6" s="593"/>
      <c r="R6" s="593"/>
      <c r="S6" s="593"/>
      <c r="T6" s="593"/>
    </row>
    <row r="7" spans="1:20" s="67" customFormat="1" ht="112.5" customHeight="1">
      <c r="A7" s="223">
        <v>1</v>
      </c>
      <c r="B7" s="140" t="s">
        <v>643</v>
      </c>
      <c r="C7" s="139" t="s">
        <v>644</v>
      </c>
      <c r="D7" s="302" t="s">
        <v>972</v>
      </c>
      <c r="E7" s="302" t="s">
        <v>177</v>
      </c>
      <c r="F7" s="197" t="s">
        <v>645</v>
      </c>
      <c r="G7" s="224" t="s">
        <v>646</v>
      </c>
      <c r="H7" s="188" t="s">
        <v>1127</v>
      </c>
      <c r="I7" s="98">
        <v>0.33</v>
      </c>
      <c r="J7" s="118" t="s">
        <v>1064</v>
      </c>
      <c r="K7" s="602"/>
      <c r="L7" s="638" t="s">
        <v>1486</v>
      </c>
      <c r="M7" s="669">
        <v>1</v>
      </c>
      <c r="N7" s="638">
        <v>1</v>
      </c>
      <c r="O7" s="639">
        <v>1</v>
      </c>
      <c r="P7" s="694">
        <v>1</v>
      </c>
      <c r="Q7" s="638" t="s">
        <v>1064</v>
      </c>
      <c r="R7" s="717" t="s">
        <v>1648</v>
      </c>
      <c r="S7" s="355" t="s">
        <v>1093</v>
      </c>
      <c r="T7" s="693" t="str">
        <f>IF(O7&gt;0,"1","0")</f>
        <v>1</v>
      </c>
    </row>
    <row r="8" spans="1:20" s="49" customFormat="1" ht="15.75">
      <c r="A8" s="1340" t="s">
        <v>88</v>
      </c>
      <c r="B8" s="1341"/>
      <c r="C8" s="1341"/>
      <c r="D8" s="1341"/>
      <c r="E8" s="1341"/>
      <c r="F8" s="1341"/>
      <c r="G8" s="1341"/>
      <c r="H8" s="1341"/>
      <c r="I8" s="1341"/>
      <c r="J8" s="1341"/>
      <c r="K8" s="1341"/>
      <c r="L8" s="633"/>
      <c r="M8" s="633"/>
      <c r="N8" s="633"/>
      <c r="O8" s="633"/>
      <c r="P8" s="697"/>
      <c r="Q8" s="633"/>
      <c r="R8" s="709"/>
      <c r="S8" s="633"/>
      <c r="T8" s="594"/>
    </row>
    <row r="9" spans="1:20" s="175" customFormat="1" ht="162" customHeight="1">
      <c r="A9" s="173">
        <v>1</v>
      </c>
      <c r="B9" s="174" t="s">
        <v>739</v>
      </c>
      <c r="C9" s="173" t="s">
        <v>725</v>
      </c>
      <c r="D9" s="303" t="s">
        <v>975</v>
      </c>
      <c r="E9" s="303" t="s">
        <v>976</v>
      </c>
      <c r="F9" s="174" t="s">
        <v>1056</v>
      </c>
      <c r="G9" s="174" t="s">
        <v>740</v>
      </c>
      <c r="H9" s="350" t="s">
        <v>1094</v>
      </c>
      <c r="I9" s="351">
        <v>0.5</v>
      </c>
      <c r="J9" s="350" t="s">
        <v>1095</v>
      </c>
      <c r="K9" s="603" t="s">
        <v>1096</v>
      </c>
      <c r="L9" s="801" t="s">
        <v>1679</v>
      </c>
      <c r="M9" s="670">
        <v>0.8</v>
      </c>
      <c r="N9" s="639" t="s">
        <v>1680</v>
      </c>
      <c r="O9" s="639">
        <v>1</v>
      </c>
      <c r="P9" s="695">
        <v>0.8</v>
      </c>
      <c r="Q9" s="639" t="s">
        <v>1489</v>
      </c>
      <c r="R9" s="717" t="s">
        <v>1720</v>
      </c>
      <c r="S9" s="355" t="s">
        <v>1706</v>
      </c>
      <c r="T9" s="693" t="str">
        <f>IF(O9&gt;0,"1","0")</f>
        <v>1</v>
      </c>
    </row>
    <row r="10" spans="1:20" s="175" customFormat="1" ht="86.25" customHeight="1">
      <c r="A10" s="173">
        <v>2</v>
      </c>
      <c r="B10" s="174" t="s">
        <v>741</v>
      </c>
      <c r="C10" s="173" t="s">
        <v>742</v>
      </c>
      <c r="D10" s="303" t="s">
        <v>972</v>
      </c>
      <c r="E10" s="303" t="s">
        <v>177</v>
      </c>
      <c r="F10" s="174" t="s">
        <v>743</v>
      </c>
      <c r="G10" s="174" t="s">
        <v>744</v>
      </c>
      <c r="H10" s="392" t="s">
        <v>1128</v>
      </c>
      <c r="I10" s="351">
        <v>0.33</v>
      </c>
      <c r="J10" s="350" t="s">
        <v>1064</v>
      </c>
      <c r="K10" s="603"/>
      <c r="L10" s="639" t="s">
        <v>1490</v>
      </c>
      <c r="M10" s="670">
        <v>0.66</v>
      </c>
      <c r="N10" s="639">
        <v>2</v>
      </c>
      <c r="O10" s="639">
        <v>1</v>
      </c>
      <c r="P10" s="695">
        <v>0.66</v>
      </c>
      <c r="Q10" s="639" t="s">
        <v>1489</v>
      </c>
      <c r="R10" s="710" t="s">
        <v>1491</v>
      </c>
      <c r="S10" s="355" t="s">
        <v>1488</v>
      </c>
      <c r="T10" s="693" t="str">
        <f>IF(O10&gt;0,"1","0")</f>
        <v>1</v>
      </c>
    </row>
    <row r="11" spans="1:20" s="49" customFormat="1" ht="15.75">
      <c r="A11" s="1342" t="s">
        <v>89</v>
      </c>
      <c r="B11" s="1343"/>
      <c r="C11" s="1343"/>
      <c r="D11" s="1343"/>
      <c r="E11" s="1343"/>
      <c r="F11" s="1343"/>
      <c r="G11" s="1343"/>
      <c r="H11" s="1343"/>
      <c r="I11" s="1343"/>
      <c r="J11" s="1343"/>
      <c r="K11" s="1343"/>
      <c r="L11" s="634"/>
      <c r="M11" s="634"/>
      <c r="N11" s="634"/>
      <c r="O11" s="634"/>
      <c r="P11" s="698"/>
      <c r="Q11" s="634"/>
      <c r="R11" s="711"/>
      <c r="S11" s="634"/>
      <c r="T11" s="595"/>
    </row>
    <row r="12" spans="1:20" s="67" customFormat="1" ht="134.25" customHeight="1">
      <c r="A12" s="246">
        <v>1</v>
      </c>
      <c r="B12" s="245" t="s">
        <v>745</v>
      </c>
      <c r="C12" s="246" t="s">
        <v>742</v>
      </c>
      <c r="D12" s="301" t="s">
        <v>972</v>
      </c>
      <c r="E12" s="301" t="s">
        <v>177</v>
      </c>
      <c r="F12" s="247" t="s">
        <v>746</v>
      </c>
      <c r="G12" s="245" t="s">
        <v>744</v>
      </c>
      <c r="H12" s="68"/>
      <c r="I12" s="69">
        <v>0</v>
      </c>
      <c r="J12" s="248" t="s">
        <v>1129</v>
      </c>
      <c r="K12" s="604"/>
      <c r="L12" s="638" t="s">
        <v>1492</v>
      </c>
      <c r="M12" s="669">
        <v>0.5</v>
      </c>
      <c r="N12" s="638">
        <v>3</v>
      </c>
      <c r="O12" s="639">
        <v>1</v>
      </c>
      <c r="P12" s="694">
        <v>0.5</v>
      </c>
      <c r="Q12" s="639" t="s">
        <v>1489</v>
      </c>
      <c r="R12" s="712" t="s">
        <v>1493</v>
      </c>
      <c r="S12" s="355" t="s">
        <v>1488</v>
      </c>
      <c r="T12" s="693" t="str">
        <f>IF(O12&gt;0,"1","0")</f>
        <v>1</v>
      </c>
    </row>
    <row r="13" spans="1:20" s="49" customFormat="1" ht="15.75">
      <c r="A13" s="1324" t="s">
        <v>60</v>
      </c>
      <c r="B13" s="1325"/>
      <c r="C13" s="1325"/>
      <c r="D13" s="1325"/>
      <c r="E13" s="1325"/>
      <c r="F13" s="1325"/>
      <c r="G13" s="1325"/>
      <c r="H13" s="1325"/>
      <c r="I13" s="1325"/>
      <c r="J13" s="1325"/>
      <c r="K13" s="1325"/>
      <c r="L13" s="635"/>
      <c r="M13" s="635"/>
      <c r="N13" s="635"/>
      <c r="O13" s="635"/>
      <c r="P13" s="699"/>
      <c r="Q13" s="635"/>
      <c r="R13" s="713"/>
      <c r="S13" s="635"/>
      <c r="T13" s="596"/>
    </row>
    <row r="14" spans="1:20" s="176" customFormat="1" ht="111.75" customHeight="1">
      <c r="A14" s="127">
        <v>1</v>
      </c>
      <c r="B14" s="128" t="s">
        <v>747</v>
      </c>
      <c r="C14" s="228" t="s">
        <v>748</v>
      </c>
      <c r="D14" s="300" t="s">
        <v>972</v>
      </c>
      <c r="E14" s="300" t="s">
        <v>177</v>
      </c>
      <c r="F14" s="227" t="s">
        <v>749</v>
      </c>
      <c r="G14" s="128" t="s">
        <v>750</v>
      </c>
      <c r="H14" s="311" t="s">
        <v>1107</v>
      </c>
      <c r="I14" s="89">
        <v>0.33</v>
      </c>
      <c r="J14" s="180"/>
      <c r="K14" s="605"/>
      <c r="L14" s="639" t="s">
        <v>1599</v>
      </c>
      <c r="M14" s="670">
        <v>0.66600000000000004</v>
      </c>
      <c r="N14" s="639" t="s">
        <v>1688</v>
      </c>
      <c r="O14" s="639">
        <v>1</v>
      </c>
      <c r="P14" s="695">
        <v>0.67</v>
      </c>
      <c r="Q14" s="639" t="s">
        <v>1064</v>
      </c>
      <c r="R14" s="627" t="s">
        <v>1667</v>
      </c>
      <c r="S14" s="355" t="s">
        <v>1488</v>
      </c>
      <c r="T14" s="693" t="str">
        <f>IF(O14&gt;0,"1","0")</f>
        <v>1</v>
      </c>
    </row>
    <row r="15" spans="1:20" s="181" customFormat="1" ht="104.25" customHeight="1">
      <c r="A15" s="249">
        <v>2</v>
      </c>
      <c r="B15" s="250" t="s">
        <v>751</v>
      </c>
      <c r="C15" s="249" t="s">
        <v>742</v>
      </c>
      <c r="D15" s="300" t="s">
        <v>972</v>
      </c>
      <c r="E15" s="300" t="s">
        <v>177</v>
      </c>
      <c r="F15" s="251" t="s">
        <v>752</v>
      </c>
      <c r="G15" s="250" t="s">
        <v>753</v>
      </c>
      <c r="H15" s="249" t="s">
        <v>1130</v>
      </c>
      <c r="I15" s="252">
        <v>0.33</v>
      </c>
      <c r="J15" s="393" t="s">
        <v>1064</v>
      </c>
      <c r="K15" s="606"/>
      <c r="L15" s="640" t="s">
        <v>1130</v>
      </c>
      <c r="M15" s="671">
        <v>0.66</v>
      </c>
      <c r="N15" s="640">
        <v>4</v>
      </c>
      <c r="O15" s="627">
        <v>1</v>
      </c>
      <c r="P15" s="696">
        <v>0.66</v>
      </c>
      <c r="Q15" s="640" t="s">
        <v>1064</v>
      </c>
      <c r="R15" s="714" t="s">
        <v>1494</v>
      </c>
      <c r="S15" s="355" t="s">
        <v>1488</v>
      </c>
      <c r="T15" s="693" t="str">
        <f>IF(O15&gt;0,"1","0")</f>
        <v>1</v>
      </c>
    </row>
    <row r="16" spans="1:20" s="49" customFormat="1" ht="15.75">
      <c r="A16" s="1326" t="s">
        <v>90</v>
      </c>
      <c r="B16" s="1327"/>
      <c r="C16" s="1327"/>
      <c r="D16" s="1327"/>
      <c r="E16" s="1327"/>
      <c r="F16" s="1327"/>
      <c r="G16" s="1327"/>
      <c r="H16" s="1327"/>
      <c r="I16" s="1327"/>
      <c r="J16" s="1327"/>
      <c r="K16" s="1327"/>
      <c r="L16" s="636"/>
      <c r="M16" s="636"/>
      <c r="N16" s="636"/>
      <c r="O16" s="636"/>
      <c r="P16" s="700"/>
      <c r="Q16" s="636"/>
      <c r="R16" s="715"/>
      <c r="S16" s="636"/>
      <c r="T16" s="597"/>
    </row>
    <row r="17" spans="1:20" s="178" customFormat="1" ht="207" customHeight="1">
      <c r="A17" s="194">
        <v>1</v>
      </c>
      <c r="B17" s="177" t="s">
        <v>754</v>
      </c>
      <c r="C17" s="194" t="s">
        <v>742</v>
      </c>
      <c r="D17" s="299" t="s">
        <v>972</v>
      </c>
      <c r="E17" s="299" t="s">
        <v>177</v>
      </c>
      <c r="F17" s="253" t="s">
        <v>755</v>
      </c>
      <c r="G17" s="253" t="s">
        <v>756</v>
      </c>
      <c r="H17" s="194" t="s">
        <v>1131</v>
      </c>
      <c r="I17" s="254">
        <v>0.33</v>
      </c>
      <c r="J17" s="194" t="s">
        <v>1064</v>
      </c>
      <c r="K17" s="607"/>
      <c r="L17" s="639" t="s">
        <v>1495</v>
      </c>
      <c r="M17" s="670">
        <v>0.66</v>
      </c>
      <c r="N17" s="639">
        <v>5</v>
      </c>
      <c r="O17" s="639">
        <v>1</v>
      </c>
      <c r="P17" s="695">
        <v>0.66</v>
      </c>
      <c r="Q17" s="640" t="s">
        <v>1064</v>
      </c>
      <c r="R17" s="710" t="s">
        <v>1500</v>
      </c>
      <c r="S17" s="355" t="s">
        <v>1488</v>
      </c>
      <c r="T17" s="693" t="str">
        <f>IF(O17&gt;0,"1","0")</f>
        <v>1</v>
      </c>
    </row>
    <row r="18" spans="1:20" s="49" customFormat="1" ht="15.75">
      <c r="A18" s="1328" t="s">
        <v>91</v>
      </c>
      <c r="B18" s="1329"/>
      <c r="C18" s="1329"/>
      <c r="D18" s="1329"/>
      <c r="E18" s="1329"/>
      <c r="F18" s="1329"/>
      <c r="G18" s="1329"/>
      <c r="H18" s="1329"/>
      <c r="I18" s="1329"/>
      <c r="J18" s="1329"/>
      <c r="K18" s="1329"/>
      <c r="L18" s="637"/>
      <c r="M18" s="637"/>
      <c r="N18" s="637"/>
      <c r="O18" s="637"/>
      <c r="P18" s="701"/>
      <c r="Q18" s="637"/>
      <c r="R18" s="716"/>
      <c r="S18" s="637"/>
      <c r="T18" s="598"/>
    </row>
    <row r="19" spans="1:20" s="179" customFormat="1" ht="130.5" customHeight="1">
      <c r="A19" s="255">
        <v>1</v>
      </c>
      <c r="B19" s="256" t="s">
        <v>757</v>
      </c>
      <c r="C19" s="195" t="s">
        <v>742</v>
      </c>
      <c r="D19" s="286" t="s">
        <v>972</v>
      </c>
      <c r="E19" s="286" t="s">
        <v>177</v>
      </c>
      <c r="F19" s="257" t="s">
        <v>758</v>
      </c>
      <c r="G19" s="257" t="s">
        <v>744</v>
      </c>
      <c r="H19" s="195" t="s">
        <v>1132</v>
      </c>
      <c r="I19" s="258">
        <v>0.33</v>
      </c>
      <c r="J19" s="195" t="s">
        <v>1064</v>
      </c>
      <c r="K19" s="608"/>
      <c r="L19" s="639" t="s">
        <v>1496</v>
      </c>
      <c r="M19" s="670">
        <v>1</v>
      </c>
      <c r="N19" s="639">
        <v>6</v>
      </c>
      <c r="O19" s="639">
        <v>1</v>
      </c>
      <c r="P19" s="695">
        <v>1</v>
      </c>
      <c r="Q19" s="640" t="s">
        <v>1064</v>
      </c>
      <c r="R19" s="710" t="s">
        <v>1497</v>
      </c>
      <c r="S19" s="355" t="s">
        <v>1093</v>
      </c>
      <c r="T19" s="693" t="str">
        <f>IF(O19&gt;0,"1","0")</f>
        <v>1</v>
      </c>
    </row>
    <row r="20" spans="1:20" s="179" customFormat="1" ht="223.5" customHeight="1">
      <c r="A20" s="255">
        <v>2</v>
      </c>
      <c r="B20" s="256" t="s">
        <v>759</v>
      </c>
      <c r="C20" s="195" t="s">
        <v>742</v>
      </c>
      <c r="D20" s="286" t="s">
        <v>972</v>
      </c>
      <c r="E20" s="286" t="s">
        <v>177</v>
      </c>
      <c r="F20" s="257" t="s">
        <v>760</v>
      </c>
      <c r="G20" s="257" t="s">
        <v>761</v>
      </c>
      <c r="H20" s="195" t="s">
        <v>1133</v>
      </c>
      <c r="I20" s="258">
        <v>0.33</v>
      </c>
      <c r="J20" s="195" t="s">
        <v>1064</v>
      </c>
      <c r="K20" s="608"/>
      <c r="L20" s="639" t="s">
        <v>1498</v>
      </c>
      <c r="M20" s="670">
        <v>0.66</v>
      </c>
      <c r="N20" s="639">
        <v>7</v>
      </c>
      <c r="O20" s="639">
        <v>1</v>
      </c>
      <c r="P20" s="695">
        <v>0.66</v>
      </c>
      <c r="Q20" s="640" t="s">
        <v>1064</v>
      </c>
      <c r="R20" s="717" t="s">
        <v>1499</v>
      </c>
      <c r="S20" s="355" t="s">
        <v>1488</v>
      </c>
      <c r="T20" s="693" t="str">
        <f>IF(O20&gt;0,"1","0")</f>
        <v>1</v>
      </c>
    </row>
    <row r="21" spans="1:20" ht="18">
      <c r="P21" s="600">
        <f>AVERAGE(P7:P20)</f>
        <v>0.73444444444444446</v>
      </c>
    </row>
    <row r="22" spans="1:20" ht="26.25" customHeight="1">
      <c r="O22" s="430" t="s">
        <v>1226</v>
      </c>
      <c r="P22" s="431">
        <f>COUNTA(T7:T20)</f>
        <v>9</v>
      </c>
    </row>
    <row r="23" spans="1:20" ht="30">
      <c r="O23" s="430" t="s">
        <v>1225</v>
      </c>
      <c r="P23" s="431">
        <f>COUNTIF(T7:T20,1)</f>
        <v>9</v>
      </c>
    </row>
    <row r="24" spans="1:20" ht="115.5" customHeight="1"/>
    <row r="26" spans="1:20" ht="109.5" customHeight="1"/>
    <row r="28" spans="1:20" ht="81.75" customHeight="1"/>
    <row r="29" spans="1:20" ht="81.75" customHeight="1"/>
    <row r="31" spans="1:20" ht="99" customHeight="1"/>
    <row r="33" ht="119.25" customHeight="1"/>
    <row r="34" ht="119.25" customHeight="1"/>
    <row r="35" ht="139.5" customHeight="1"/>
  </sheetData>
  <autoFilter ref="A5:T23"/>
  <mergeCells count="10">
    <mergeCell ref="A2:K3"/>
    <mergeCell ref="A4:K4"/>
    <mergeCell ref="A6:K6"/>
    <mergeCell ref="A8:K8"/>
    <mergeCell ref="A11:K11"/>
    <mergeCell ref="L4:N4"/>
    <mergeCell ref="O4:S4"/>
    <mergeCell ref="A13:K13"/>
    <mergeCell ref="A16:K16"/>
    <mergeCell ref="A18:K18"/>
  </mergeCells>
  <conditionalFormatting sqref="S7">
    <cfRule type="containsText" dxfId="30" priority="31" operator="containsText" text="NO REQUIERE SEGUIMIENTO PARA ESTE CORTE">
      <formula>NOT(ISERROR(SEARCH("NO REQUIERE SEGUIMIENTO PARA ESTE CORTE",S7)))</formula>
    </cfRule>
    <cfRule type="containsText" dxfId="29" priority="32" operator="containsText" text="CUMPLIDA FUERA DE TÉRMINO">
      <formula>NOT(ISERROR(SEARCH("CUMPLIDA FUERA DE TÉRMINO",S7)))</formula>
    </cfRule>
    <cfRule type="containsText" dxfId="28" priority="33" operator="containsText" text="EN CURSO">
      <formula>NOT(ISERROR(SEARCH("EN CURSO",S7)))</formula>
    </cfRule>
    <cfRule type="containsText" dxfId="27" priority="34" operator="containsText" text="VENCIDA">
      <formula>NOT(ISERROR(SEARCH("VENCIDA",S7)))</formula>
    </cfRule>
    <cfRule type="containsText" dxfId="26" priority="35" operator="containsText" text="CUMPLIDA">
      <formula>NOT(ISERROR(SEARCH("CUMPLIDA",S7)))</formula>
    </cfRule>
  </conditionalFormatting>
  <conditionalFormatting sqref="S19:S20 S17 S14:S15 S12 S9:S10">
    <cfRule type="containsText" dxfId="25" priority="1" operator="containsText" text="NO REQUIERE SEGUIMIENTO PARA ESTE CORTE">
      <formula>NOT(ISERROR(SEARCH("NO REQUIERE SEGUIMIENTO PARA ESTE CORTE",S9)))</formula>
    </cfRule>
    <cfRule type="containsText" dxfId="24" priority="2" operator="containsText" text="CUMPLIDA FUERA DE TÉRMINO">
      <formula>NOT(ISERROR(SEARCH("CUMPLIDA FUERA DE TÉRMINO",S9)))</formula>
    </cfRule>
    <cfRule type="containsText" dxfId="23" priority="3" operator="containsText" text="EN CURSO">
      <formula>NOT(ISERROR(SEARCH("EN CURSO",S9)))</formula>
    </cfRule>
    <cfRule type="containsText" dxfId="22" priority="4" operator="containsText" text="VENCIDA">
      <formula>NOT(ISERROR(SEARCH("VENCIDA",S9)))</formula>
    </cfRule>
    <cfRule type="containsText" dxfId="21" priority="5" operator="containsText" text="CUMPLIDA">
      <formula>NOT(ISERROR(SEARCH("CUMPLIDA",S9)))</formula>
    </cfRule>
  </conditionalFormatting>
  <hyperlinks>
    <hyperlink ref="N14" r:id="rId1" display="\\10.216.160.201\comunicaciones\2020\1140.27 PIEZAS COMUNICACIONALES"/>
  </hyperlinks>
  <pageMargins left="0.7" right="0.7" top="0.75" bottom="0.75" header="0.3" footer="0.3"/>
  <pageSetup paperSize="9" scale="18"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'Resultados Comp . pro'!$R$3:$R$7</xm:f>
          </x14:formula1>
          <xm:sqref>S17 S7 S9:S10 S12 S14:S15 S19:S20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Y41"/>
  <sheetViews>
    <sheetView view="pageBreakPreview" zoomScale="85" zoomScaleNormal="80" zoomScaleSheetLayoutView="85" zoomScalePageLayoutView="85" workbookViewId="0">
      <pane ySplit="4" topLeftCell="A5" activePane="bottomLeft" state="frozen"/>
      <selection pane="bottomLeft" activeCell="A4" sqref="A4"/>
    </sheetView>
  </sheetViews>
  <sheetFormatPr baseColWidth="10" defaultColWidth="10.875" defaultRowHeight="12.75"/>
  <cols>
    <col min="1" max="1" width="10.875" style="30"/>
    <col min="2" max="2" width="25.375" style="30" customWidth="1"/>
    <col min="3" max="3" width="15.25" style="30" customWidth="1"/>
    <col min="4" max="5" width="16.875" style="30" customWidth="1"/>
    <col min="6" max="6" width="22.375" style="30" customWidth="1"/>
    <col min="7" max="7" width="17.25" style="30" customWidth="1"/>
    <col min="8" max="8" width="23.125" style="30" customWidth="1"/>
    <col min="9" max="9" width="52.875" style="30" customWidth="1"/>
    <col min="10" max="10" width="10.875" style="99" customWidth="1"/>
    <col min="11" max="11" width="34.125" style="30" customWidth="1"/>
    <col min="12" max="12" width="18.875" style="30" customWidth="1"/>
    <col min="13" max="13" width="45.125" style="622" customWidth="1"/>
    <col min="14" max="14" width="13.625" style="40" customWidth="1"/>
    <col min="15" max="15" width="20.75" style="30" customWidth="1"/>
    <col min="16" max="16" width="15" style="30" customWidth="1"/>
    <col min="17" max="17" width="14.75" style="30" customWidth="1"/>
    <col min="18" max="18" width="8.125" style="30" customWidth="1"/>
    <col min="19" max="19" width="39.875" style="30" customWidth="1"/>
    <col min="20" max="20" width="13.25" style="30" customWidth="1"/>
    <col min="21" max="16384" width="10.875" style="30"/>
  </cols>
  <sheetData>
    <row r="1" spans="1:24" ht="18">
      <c r="A1" s="1350" t="s">
        <v>61</v>
      </c>
      <c r="B1" s="1350"/>
      <c r="C1" s="1350"/>
      <c r="D1" s="1350"/>
      <c r="E1" s="1350"/>
      <c r="F1" s="1350"/>
      <c r="G1" s="1350"/>
      <c r="H1" s="1350"/>
      <c r="I1" s="1350"/>
      <c r="J1" s="1350"/>
      <c r="K1" s="1350"/>
      <c r="L1" s="1350"/>
      <c r="M1" s="621"/>
    </row>
    <row r="2" spans="1:24" ht="18">
      <c r="A2" s="1350"/>
      <c r="B2" s="1350"/>
      <c r="C2" s="1350"/>
      <c r="D2" s="1350"/>
      <c r="E2" s="1350"/>
      <c r="F2" s="1350"/>
      <c r="G2" s="1350"/>
      <c r="H2" s="1350"/>
      <c r="I2" s="1350"/>
      <c r="J2" s="1350"/>
      <c r="K2" s="1350"/>
      <c r="L2" s="1350"/>
      <c r="M2" s="621"/>
    </row>
    <row r="3" spans="1:24" ht="31.5" customHeight="1">
      <c r="A3" s="1350" t="s">
        <v>1778</v>
      </c>
      <c r="B3" s="1350"/>
      <c r="C3" s="1350"/>
      <c r="D3" s="1350"/>
      <c r="E3" s="1350"/>
      <c r="F3" s="1350"/>
      <c r="G3" s="1350"/>
      <c r="H3" s="1350"/>
      <c r="I3" s="1350"/>
      <c r="J3" s="1350"/>
      <c r="K3" s="1350"/>
      <c r="L3" s="1350"/>
      <c r="M3" s="1289" t="s">
        <v>1295</v>
      </c>
      <c r="N3" s="1290"/>
      <c r="O3" s="1291"/>
      <c r="P3" s="1309" t="s">
        <v>1296</v>
      </c>
      <c r="Q3" s="1310"/>
      <c r="R3" s="1310"/>
      <c r="S3" s="1310"/>
      <c r="T3" s="1311"/>
    </row>
    <row r="4" spans="1:24" s="41" customFormat="1" ht="34.5" customHeight="1">
      <c r="A4" s="22" t="s">
        <v>11</v>
      </c>
      <c r="B4" s="23" t="s">
        <v>50</v>
      </c>
      <c r="C4" s="23" t="s">
        <v>51</v>
      </c>
      <c r="D4" s="23" t="s">
        <v>52</v>
      </c>
      <c r="E4" s="23" t="s">
        <v>53</v>
      </c>
      <c r="F4" s="23" t="s">
        <v>54</v>
      </c>
      <c r="G4" s="22" t="s">
        <v>55</v>
      </c>
      <c r="H4" s="22" t="s">
        <v>62</v>
      </c>
      <c r="I4" s="22" t="s">
        <v>56</v>
      </c>
      <c r="J4" s="97" t="s">
        <v>21</v>
      </c>
      <c r="K4" s="22" t="s">
        <v>57</v>
      </c>
      <c r="L4" s="24" t="s">
        <v>58</v>
      </c>
      <c r="M4" s="629" t="s">
        <v>1297</v>
      </c>
      <c r="N4" s="652" t="s">
        <v>1298</v>
      </c>
      <c r="O4" s="629" t="s">
        <v>1299</v>
      </c>
      <c r="P4" s="653" t="s">
        <v>1300</v>
      </c>
      <c r="Q4" s="654" t="s">
        <v>1301</v>
      </c>
      <c r="R4" s="655" t="s">
        <v>1302</v>
      </c>
      <c r="S4" s="656" t="s">
        <v>1303</v>
      </c>
      <c r="T4" s="664" t="s">
        <v>1484</v>
      </c>
      <c r="U4" s="630" t="s">
        <v>1234</v>
      </c>
    </row>
    <row r="5" spans="1:24">
      <c r="A5" s="1351" t="s">
        <v>63</v>
      </c>
      <c r="B5" s="1352"/>
      <c r="C5" s="1352"/>
      <c r="D5" s="1352"/>
      <c r="E5" s="1352"/>
      <c r="F5" s="1352"/>
      <c r="G5" s="1352"/>
      <c r="H5" s="1352"/>
      <c r="I5" s="1352"/>
      <c r="J5" s="1352"/>
      <c r="K5" s="1352"/>
      <c r="L5" s="1353"/>
      <c r="M5" s="641"/>
      <c r="N5" s="641"/>
      <c r="O5" s="641"/>
      <c r="P5" s="641"/>
      <c r="Q5" s="641"/>
      <c r="R5" s="641"/>
      <c r="S5" s="641"/>
      <c r="T5" s="641"/>
      <c r="U5" s="609"/>
    </row>
    <row r="6" spans="1:24" s="50" customFormat="1" ht="144" customHeight="1">
      <c r="A6" s="119">
        <v>1</v>
      </c>
      <c r="B6" s="186" t="s">
        <v>1651</v>
      </c>
      <c r="C6" s="186" t="s">
        <v>762</v>
      </c>
      <c r="D6" s="187">
        <v>43862</v>
      </c>
      <c r="E6" s="187">
        <v>44196</v>
      </c>
      <c r="F6" s="186" t="s">
        <v>763</v>
      </c>
      <c r="G6" s="119" t="s">
        <v>763</v>
      </c>
      <c r="H6" s="119" t="s">
        <v>764</v>
      </c>
      <c r="I6" s="188" t="s">
        <v>1122</v>
      </c>
      <c r="J6" s="191">
        <v>0.5</v>
      </c>
      <c r="K6" s="25"/>
      <c r="L6" s="20"/>
      <c r="M6" s="747" t="s">
        <v>1661</v>
      </c>
      <c r="N6" s="674">
        <v>1</v>
      </c>
      <c r="O6" s="647">
        <v>1</v>
      </c>
      <c r="P6" s="647">
        <v>1</v>
      </c>
      <c r="Q6" s="707">
        <v>1</v>
      </c>
      <c r="R6" s="647" t="s">
        <v>1064</v>
      </c>
      <c r="S6" s="800" t="s">
        <v>1662</v>
      </c>
      <c r="T6" s="355" t="s">
        <v>1093</v>
      </c>
      <c r="U6" s="726" t="str">
        <f>IF(P6&gt;0,"1","0")</f>
        <v>1</v>
      </c>
    </row>
    <row r="7" spans="1:24" s="75" customFormat="1" ht="96.75" customHeight="1">
      <c r="A7" s="119">
        <v>2</v>
      </c>
      <c r="B7" s="186" t="s">
        <v>1690</v>
      </c>
      <c r="C7" s="186" t="s">
        <v>765</v>
      </c>
      <c r="D7" s="187">
        <v>43862</v>
      </c>
      <c r="E7" s="187">
        <v>44196</v>
      </c>
      <c r="F7" s="186" t="s">
        <v>763</v>
      </c>
      <c r="G7" s="119" t="s">
        <v>763</v>
      </c>
      <c r="H7" s="119" t="s">
        <v>764</v>
      </c>
      <c r="I7" s="188"/>
      <c r="J7" s="191"/>
      <c r="K7" s="43"/>
      <c r="L7" s="20"/>
      <c r="M7" s="648" t="s">
        <v>1689</v>
      </c>
      <c r="N7" s="674">
        <v>0.5</v>
      </c>
      <c r="O7" s="648">
        <v>5</v>
      </c>
      <c r="P7" s="648">
        <v>1</v>
      </c>
      <c r="Q7" s="707">
        <v>0.5</v>
      </c>
      <c r="R7" s="647" t="s">
        <v>1064</v>
      </c>
      <c r="S7" s="802" t="s">
        <v>1691</v>
      </c>
      <c r="T7" s="355" t="s">
        <v>1488</v>
      </c>
      <c r="U7" s="726" t="str">
        <f t="shared" ref="U7:U16" si="0">IF(P7&gt;0,"1","0")</f>
        <v>1</v>
      </c>
    </row>
    <row r="8" spans="1:24" s="75" customFormat="1" ht="146.25" customHeight="1">
      <c r="A8" s="119">
        <v>3</v>
      </c>
      <c r="B8" s="186" t="s">
        <v>1052</v>
      </c>
      <c r="C8" s="186" t="s">
        <v>340</v>
      </c>
      <c r="D8" s="187">
        <v>43831</v>
      </c>
      <c r="E8" s="187">
        <v>44196</v>
      </c>
      <c r="F8" s="186" t="s">
        <v>341</v>
      </c>
      <c r="G8" s="120" t="s">
        <v>342</v>
      </c>
      <c r="H8" s="119" t="s">
        <v>347</v>
      </c>
      <c r="I8" s="86" t="s">
        <v>1065</v>
      </c>
      <c r="J8" s="98">
        <v>0.33</v>
      </c>
      <c r="K8" s="43"/>
      <c r="L8" s="20"/>
      <c r="M8" s="767" t="s">
        <v>1590</v>
      </c>
      <c r="N8" s="674">
        <v>0.66</v>
      </c>
      <c r="O8" s="648">
        <v>1</v>
      </c>
      <c r="P8" s="648">
        <v>1</v>
      </c>
      <c r="Q8" s="707">
        <v>0.66</v>
      </c>
      <c r="R8" s="648" t="s">
        <v>1064</v>
      </c>
      <c r="S8" s="764" t="s">
        <v>1591</v>
      </c>
      <c r="T8" s="355" t="s">
        <v>1488</v>
      </c>
      <c r="U8" s="726" t="str">
        <f t="shared" si="0"/>
        <v>1</v>
      </c>
    </row>
    <row r="9" spans="1:24" s="75" customFormat="1" ht="141.75" customHeight="1">
      <c r="A9" s="119">
        <v>4</v>
      </c>
      <c r="B9" s="186" t="s">
        <v>343</v>
      </c>
      <c r="C9" s="186" t="s">
        <v>340</v>
      </c>
      <c r="D9" s="187">
        <v>43831</v>
      </c>
      <c r="E9" s="187">
        <v>44196</v>
      </c>
      <c r="F9" s="186" t="s">
        <v>344</v>
      </c>
      <c r="G9" s="120" t="s">
        <v>345</v>
      </c>
      <c r="H9" s="119" t="s">
        <v>346</v>
      </c>
      <c r="I9" s="156" t="s">
        <v>1066</v>
      </c>
      <c r="J9" s="98">
        <v>0.33</v>
      </c>
      <c r="K9" s="225"/>
      <c r="L9" s="118"/>
      <c r="M9" s="648" t="s">
        <v>1592</v>
      </c>
      <c r="N9" s="674">
        <v>0.66</v>
      </c>
      <c r="O9" s="648">
        <v>2</v>
      </c>
      <c r="P9" s="648">
        <v>1</v>
      </c>
      <c r="Q9" s="707">
        <v>0.66</v>
      </c>
      <c r="R9" s="648" t="s">
        <v>1064</v>
      </c>
      <c r="S9" s="764" t="s">
        <v>1593</v>
      </c>
      <c r="T9" s="355" t="s">
        <v>1488</v>
      </c>
      <c r="U9" s="726" t="str">
        <f t="shared" si="0"/>
        <v>1</v>
      </c>
    </row>
    <row r="10" spans="1:24" s="75" customFormat="1" ht="173.25" customHeight="1">
      <c r="A10" s="119">
        <v>5</v>
      </c>
      <c r="B10" s="186" t="s">
        <v>348</v>
      </c>
      <c r="C10" s="186" t="s">
        <v>351</v>
      </c>
      <c r="D10" s="187">
        <v>43831</v>
      </c>
      <c r="E10" s="187">
        <v>44196</v>
      </c>
      <c r="F10" s="186" t="s">
        <v>349</v>
      </c>
      <c r="G10" s="119" t="s">
        <v>1204</v>
      </c>
      <c r="H10" s="119" t="s">
        <v>350</v>
      </c>
      <c r="I10" s="86" t="s">
        <v>1064</v>
      </c>
      <c r="J10" s="42"/>
      <c r="K10" s="86" t="s">
        <v>1205</v>
      </c>
      <c r="L10" s="20"/>
      <c r="M10" s="648" t="s">
        <v>1697</v>
      </c>
      <c r="N10" s="674">
        <v>0.3</v>
      </c>
      <c r="O10" s="648">
        <v>1</v>
      </c>
      <c r="P10" s="648">
        <v>1</v>
      </c>
      <c r="Q10" s="707">
        <v>0.3</v>
      </c>
      <c r="R10" s="648" t="s">
        <v>1064</v>
      </c>
      <c r="S10" s="804" t="s">
        <v>1696</v>
      </c>
      <c r="T10" s="355" t="s">
        <v>1488</v>
      </c>
      <c r="U10" s="726" t="str">
        <f t="shared" si="0"/>
        <v>1</v>
      </c>
    </row>
    <row r="11" spans="1:24" s="75" customFormat="1" ht="206.25" customHeight="1">
      <c r="A11" s="119">
        <v>6</v>
      </c>
      <c r="B11" s="186" t="s">
        <v>766</v>
      </c>
      <c r="C11" s="186" t="s">
        <v>969</v>
      </c>
      <c r="D11" s="187">
        <v>43831</v>
      </c>
      <c r="E11" s="187">
        <v>44196</v>
      </c>
      <c r="F11" s="186" t="s">
        <v>767</v>
      </c>
      <c r="G11" s="120" t="s">
        <v>768</v>
      </c>
      <c r="H11" s="119" t="s">
        <v>769</v>
      </c>
      <c r="I11" s="156" t="s">
        <v>1255</v>
      </c>
      <c r="J11" s="155">
        <v>0.33</v>
      </c>
      <c r="K11" s="86" t="s">
        <v>1256</v>
      </c>
      <c r="L11" s="118"/>
      <c r="M11" s="648" t="s">
        <v>1594</v>
      </c>
      <c r="N11" s="674">
        <v>0.66</v>
      </c>
      <c r="O11" s="648">
        <v>3</v>
      </c>
      <c r="P11" s="648">
        <v>1</v>
      </c>
      <c r="Q11" s="707">
        <v>0.66</v>
      </c>
      <c r="R11" s="648" t="s">
        <v>1064</v>
      </c>
      <c r="S11" s="720" t="s">
        <v>1595</v>
      </c>
      <c r="T11" s="355" t="s">
        <v>1488</v>
      </c>
      <c r="U11" s="726" t="str">
        <f t="shared" si="0"/>
        <v>1</v>
      </c>
    </row>
    <row r="12" spans="1:24" s="75" customFormat="1" ht="308.25" customHeight="1">
      <c r="A12" s="119">
        <v>7</v>
      </c>
      <c r="B12" s="186" t="s">
        <v>1002</v>
      </c>
      <c r="C12" s="186" t="s">
        <v>969</v>
      </c>
      <c r="D12" s="187">
        <v>43831</v>
      </c>
      <c r="E12" s="187">
        <v>44196</v>
      </c>
      <c r="F12" s="186" t="s">
        <v>770</v>
      </c>
      <c r="G12" s="120" t="s">
        <v>771</v>
      </c>
      <c r="H12" s="119" t="s">
        <v>772</v>
      </c>
      <c r="I12" s="156" t="s">
        <v>1067</v>
      </c>
      <c r="J12" s="155">
        <v>0.33</v>
      </c>
      <c r="K12" s="156" t="s">
        <v>1257</v>
      </c>
      <c r="L12" s="118"/>
      <c r="M12" s="765" t="s">
        <v>1668</v>
      </c>
      <c r="N12" s="674">
        <v>0.66</v>
      </c>
      <c r="O12" s="648">
        <v>4</v>
      </c>
      <c r="P12" s="648">
        <v>1</v>
      </c>
      <c r="Q12" s="707">
        <v>0.66</v>
      </c>
      <c r="R12" s="648" t="s">
        <v>1064</v>
      </c>
      <c r="S12" s="802" t="s">
        <v>1698</v>
      </c>
      <c r="T12" s="355" t="s">
        <v>1488</v>
      </c>
      <c r="U12" s="726" t="str">
        <f t="shared" si="0"/>
        <v>1</v>
      </c>
    </row>
    <row r="13" spans="1:24" s="75" customFormat="1" ht="120" customHeight="1">
      <c r="A13" s="119">
        <v>8</v>
      </c>
      <c r="B13" s="186" t="s">
        <v>773</v>
      </c>
      <c r="C13" s="186" t="s">
        <v>970</v>
      </c>
      <c r="D13" s="187">
        <v>43831</v>
      </c>
      <c r="E13" s="187">
        <v>44196</v>
      </c>
      <c r="F13" s="186" t="s">
        <v>774</v>
      </c>
      <c r="G13" s="120" t="s">
        <v>775</v>
      </c>
      <c r="H13" s="119" t="s">
        <v>772</v>
      </c>
      <c r="I13" s="188" t="s">
        <v>1146</v>
      </c>
      <c r="J13" s="98">
        <v>0.5</v>
      </c>
      <c r="K13" s="188" t="s">
        <v>1108</v>
      </c>
      <c r="L13" s="20"/>
      <c r="M13" s="648" t="s">
        <v>1616</v>
      </c>
      <c r="N13" s="674">
        <v>1</v>
      </c>
      <c r="O13" s="648">
        <v>6</v>
      </c>
      <c r="P13" s="648">
        <v>1</v>
      </c>
      <c r="Q13" s="707">
        <v>1</v>
      </c>
      <c r="R13" s="648" t="s">
        <v>1064</v>
      </c>
      <c r="S13" s="764" t="s">
        <v>1654</v>
      </c>
      <c r="T13" s="355" t="s">
        <v>1093</v>
      </c>
      <c r="U13" s="726" t="str">
        <f t="shared" si="0"/>
        <v>1</v>
      </c>
    </row>
    <row r="14" spans="1:24" s="75" customFormat="1" ht="117" customHeight="1">
      <c r="A14" s="119">
        <v>9</v>
      </c>
      <c r="B14" s="186" t="s">
        <v>1669</v>
      </c>
      <c r="C14" s="186" t="s">
        <v>776</v>
      </c>
      <c r="D14" s="187">
        <v>43831</v>
      </c>
      <c r="E14" s="187">
        <v>44196</v>
      </c>
      <c r="F14" s="186" t="s">
        <v>777</v>
      </c>
      <c r="G14" s="120" t="s">
        <v>778</v>
      </c>
      <c r="H14" s="119" t="s">
        <v>772</v>
      </c>
      <c r="I14" s="188" t="s">
        <v>1109</v>
      </c>
      <c r="J14" s="98">
        <v>0.33</v>
      </c>
      <c r="K14" s="70" t="s">
        <v>1110</v>
      </c>
      <c r="L14" s="118"/>
      <c r="M14" s="648" t="s">
        <v>1670</v>
      </c>
      <c r="N14" s="674">
        <v>0.66600000000000004</v>
      </c>
      <c r="O14" s="648" t="s">
        <v>1600</v>
      </c>
      <c r="P14" s="648">
        <v>1</v>
      </c>
      <c r="Q14" s="707">
        <v>0.67</v>
      </c>
      <c r="R14" s="648" t="s">
        <v>1064</v>
      </c>
      <c r="S14" s="720" t="s">
        <v>1601</v>
      </c>
      <c r="T14" s="355" t="s">
        <v>1488</v>
      </c>
      <c r="U14" s="726" t="str">
        <f t="shared" si="0"/>
        <v>1</v>
      </c>
    </row>
    <row r="15" spans="1:24" s="75" customFormat="1" ht="103.5" customHeight="1">
      <c r="A15" s="119">
        <v>10</v>
      </c>
      <c r="B15" s="72" t="s">
        <v>647</v>
      </c>
      <c r="C15" s="186" t="s">
        <v>644</v>
      </c>
      <c r="D15" s="74">
        <v>43831</v>
      </c>
      <c r="E15" s="74">
        <v>44196</v>
      </c>
      <c r="F15" s="73" t="s">
        <v>648</v>
      </c>
      <c r="G15" s="119" t="s">
        <v>649</v>
      </c>
      <c r="H15" s="119" t="s">
        <v>650</v>
      </c>
      <c r="I15" s="188" t="s">
        <v>1134</v>
      </c>
      <c r="J15" s="98">
        <v>0.27</v>
      </c>
      <c r="K15" s="188" t="s">
        <v>1064</v>
      </c>
      <c r="L15" s="118"/>
      <c r="M15" s="648" t="s">
        <v>1501</v>
      </c>
      <c r="N15" s="674">
        <v>1</v>
      </c>
      <c r="O15" s="648">
        <v>1</v>
      </c>
      <c r="P15" s="718">
        <v>1</v>
      </c>
      <c r="Q15" s="707">
        <v>0.73</v>
      </c>
      <c r="R15" s="648" t="s">
        <v>1064</v>
      </c>
      <c r="S15" s="764" t="s">
        <v>1647</v>
      </c>
      <c r="T15" s="355" t="s">
        <v>1488</v>
      </c>
      <c r="U15" s="726" t="str">
        <f t="shared" si="0"/>
        <v>1</v>
      </c>
      <c r="W15" s="719"/>
      <c r="X15" s="788"/>
    </row>
    <row r="16" spans="1:24" s="75" customFormat="1" ht="126" customHeight="1">
      <c r="A16" s="119">
        <v>11</v>
      </c>
      <c r="B16" s="186" t="s">
        <v>837</v>
      </c>
      <c r="C16" s="186" t="s">
        <v>838</v>
      </c>
      <c r="D16" s="187">
        <v>43831</v>
      </c>
      <c r="E16" s="187">
        <v>44196</v>
      </c>
      <c r="F16" s="186" t="s">
        <v>839</v>
      </c>
      <c r="G16" s="120" t="s">
        <v>840</v>
      </c>
      <c r="H16" s="119" t="s">
        <v>841</v>
      </c>
      <c r="I16" s="188" t="s">
        <v>1193</v>
      </c>
      <c r="J16" s="98">
        <v>0.33</v>
      </c>
      <c r="K16" s="70" t="s">
        <v>1194</v>
      </c>
      <c r="L16" s="118"/>
      <c r="M16" s="648" t="s">
        <v>1536</v>
      </c>
      <c r="N16" s="674">
        <v>0.66</v>
      </c>
      <c r="O16" s="648">
        <v>2</v>
      </c>
      <c r="P16" s="648">
        <v>1</v>
      </c>
      <c r="Q16" s="707">
        <v>0.66</v>
      </c>
      <c r="R16" s="648" t="s">
        <v>1064</v>
      </c>
      <c r="S16" s="720" t="s">
        <v>1537</v>
      </c>
      <c r="T16" s="355" t="s">
        <v>1488</v>
      </c>
      <c r="U16" s="726" t="str">
        <f t="shared" si="0"/>
        <v>1</v>
      </c>
    </row>
    <row r="17" spans="1:21" s="10" customFormat="1" ht="154.5" customHeight="1">
      <c r="A17" s="119">
        <v>12</v>
      </c>
      <c r="B17" s="186" t="s">
        <v>842</v>
      </c>
      <c r="C17" s="186" t="s">
        <v>838</v>
      </c>
      <c r="D17" s="187">
        <v>43891</v>
      </c>
      <c r="E17" s="187">
        <v>44196</v>
      </c>
      <c r="F17" s="186" t="s">
        <v>843</v>
      </c>
      <c r="G17" s="120" t="s">
        <v>844</v>
      </c>
      <c r="H17" s="119" t="s">
        <v>845</v>
      </c>
      <c r="I17" s="188" t="s">
        <v>1196</v>
      </c>
      <c r="J17" s="96">
        <v>0.33</v>
      </c>
      <c r="K17" s="188" t="s">
        <v>1195</v>
      </c>
      <c r="L17" s="19"/>
      <c r="M17" s="463" t="s">
        <v>1538</v>
      </c>
      <c r="N17" s="646">
        <v>0.66</v>
      </c>
      <c r="O17" s="463">
        <v>1</v>
      </c>
      <c r="P17" s="463">
        <v>1</v>
      </c>
      <c r="Q17" s="708">
        <v>0.66</v>
      </c>
      <c r="R17" s="463" t="s">
        <v>1064</v>
      </c>
      <c r="S17" s="755" t="s">
        <v>1539</v>
      </c>
      <c r="T17" s="355" t="s">
        <v>1488</v>
      </c>
      <c r="U17" s="726" t="str">
        <f>IF(P17&gt;0,"1","0")</f>
        <v>1</v>
      </c>
    </row>
    <row r="18" spans="1:21" ht="42.75" customHeight="1">
      <c r="A18" s="1354" t="s">
        <v>64</v>
      </c>
      <c r="B18" s="1355"/>
      <c r="C18" s="1355"/>
      <c r="D18" s="1355"/>
      <c r="E18" s="1355"/>
      <c r="F18" s="1355"/>
      <c r="G18" s="1355"/>
      <c r="H18" s="1355"/>
      <c r="I18" s="1355"/>
      <c r="J18" s="1355"/>
      <c r="K18" s="1355"/>
      <c r="L18" s="1356"/>
      <c r="M18" s="642"/>
      <c r="N18" s="642"/>
      <c r="O18" s="642"/>
      <c r="P18" s="642"/>
      <c r="Q18" s="642"/>
      <c r="R18" s="642"/>
      <c r="S18" s="722"/>
      <c r="T18" s="642"/>
      <c r="U18" s="610"/>
    </row>
    <row r="19" spans="1:21" s="330" customFormat="1" ht="132" customHeight="1">
      <c r="A19" s="323">
        <v>1</v>
      </c>
      <c r="B19" s="323" t="s">
        <v>779</v>
      </c>
      <c r="C19" s="324" t="s">
        <v>801</v>
      </c>
      <c r="D19" s="26">
        <v>43831</v>
      </c>
      <c r="E19" s="26">
        <v>44196</v>
      </c>
      <c r="F19" s="323" t="s">
        <v>1034</v>
      </c>
      <c r="G19" s="323" t="s">
        <v>780</v>
      </c>
      <c r="H19" s="323" t="s">
        <v>781</v>
      </c>
      <c r="I19" s="387" t="s">
        <v>1111</v>
      </c>
      <c r="J19" s="389">
        <v>0.33</v>
      </c>
      <c r="K19" s="328"/>
      <c r="L19" s="329"/>
      <c r="M19" s="640" t="s">
        <v>1602</v>
      </c>
      <c r="N19" s="646">
        <v>0.66600000000000004</v>
      </c>
      <c r="O19" s="640" t="s">
        <v>1603</v>
      </c>
      <c r="P19" s="640">
        <v>1</v>
      </c>
      <c r="Q19" s="708">
        <v>0.67</v>
      </c>
      <c r="R19" s="640" t="s">
        <v>1064</v>
      </c>
      <c r="S19" s="766" t="s">
        <v>1604</v>
      </c>
      <c r="T19" s="355" t="s">
        <v>1488</v>
      </c>
      <c r="U19" s="726" t="str">
        <f>IF(P19&gt;0,"1","0")</f>
        <v>1</v>
      </c>
    </row>
    <row r="20" spans="1:21" s="10" customFormat="1" ht="158.25" customHeight="1">
      <c r="A20" s="141">
        <v>2</v>
      </c>
      <c r="B20" s="141" t="s">
        <v>971</v>
      </c>
      <c r="C20" s="141" t="s">
        <v>776</v>
      </c>
      <c r="D20" s="26">
        <v>43853</v>
      </c>
      <c r="E20" s="26">
        <v>44196</v>
      </c>
      <c r="F20" s="142" t="s">
        <v>1615</v>
      </c>
      <c r="G20" s="142" t="s">
        <v>962</v>
      </c>
      <c r="H20" s="143" t="s">
        <v>963</v>
      </c>
      <c r="I20" s="193" t="s">
        <v>1112</v>
      </c>
      <c r="J20" s="353">
        <v>0.33</v>
      </c>
      <c r="K20" s="141"/>
      <c r="L20" s="76"/>
      <c r="M20" s="463" t="s">
        <v>1605</v>
      </c>
      <c r="N20" s="646">
        <v>0.66600000000000004</v>
      </c>
      <c r="O20" s="463" t="s">
        <v>1606</v>
      </c>
      <c r="P20" s="463">
        <v>1</v>
      </c>
      <c r="Q20" s="708">
        <v>0.67</v>
      </c>
      <c r="R20" s="463" t="s">
        <v>1064</v>
      </c>
      <c r="S20" s="440" t="s">
        <v>1671</v>
      </c>
      <c r="T20" s="355" t="s">
        <v>1488</v>
      </c>
      <c r="U20" s="726" t="str">
        <f>IF(P20&gt;0,"1","0")</f>
        <v>1</v>
      </c>
    </row>
    <row r="21" spans="1:21" s="10" customFormat="1" ht="252" customHeight="1">
      <c r="A21" s="141">
        <v>3</v>
      </c>
      <c r="B21" s="141" t="s">
        <v>782</v>
      </c>
      <c r="C21" s="141" t="s">
        <v>783</v>
      </c>
      <c r="D21" s="26">
        <v>43862</v>
      </c>
      <c r="E21" s="26">
        <v>44090</v>
      </c>
      <c r="F21" s="141" t="s">
        <v>784</v>
      </c>
      <c r="G21" s="142" t="s">
        <v>785</v>
      </c>
      <c r="H21" s="141" t="s">
        <v>786</v>
      </c>
      <c r="I21" s="352" t="s">
        <v>1085</v>
      </c>
      <c r="J21" s="353">
        <v>0.1</v>
      </c>
      <c r="K21" s="352" t="s">
        <v>1095</v>
      </c>
      <c r="L21" s="352" t="s">
        <v>1096</v>
      </c>
      <c r="M21" s="790" t="s">
        <v>1704</v>
      </c>
      <c r="N21" s="646">
        <v>1</v>
      </c>
      <c r="O21" s="463"/>
      <c r="P21" s="463">
        <v>1</v>
      </c>
      <c r="Q21" s="708">
        <v>1</v>
      </c>
      <c r="R21" s="463" t="s">
        <v>1064</v>
      </c>
      <c r="S21" s="440" t="s">
        <v>1705</v>
      </c>
      <c r="T21" s="355" t="s">
        <v>1093</v>
      </c>
      <c r="U21" s="726" t="str">
        <f>IF(P21&gt;0,"1","0")</f>
        <v>1</v>
      </c>
    </row>
    <row r="22" spans="1:21" s="112" customFormat="1" ht="111" customHeight="1">
      <c r="A22" s="193">
        <v>4</v>
      </c>
      <c r="B22" s="297" t="s">
        <v>787</v>
      </c>
      <c r="C22" s="297" t="s">
        <v>788</v>
      </c>
      <c r="D22" s="26">
        <v>43831</v>
      </c>
      <c r="E22" s="26">
        <v>44196</v>
      </c>
      <c r="F22" s="26" t="s">
        <v>789</v>
      </c>
      <c r="G22" s="298" t="s">
        <v>790</v>
      </c>
      <c r="H22" s="193" t="s">
        <v>791</v>
      </c>
      <c r="I22" s="193" t="s">
        <v>1135</v>
      </c>
      <c r="J22" s="353">
        <v>0.33</v>
      </c>
      <c r="K22" s="352" t="s">
        <v>1064</v>
      </c>
      <c r="L22" s="76"/>
      <c r="M22" s="463" t="s">
        <v>1502</v>
      </c>
      <c r="N22" s="646">
        <v>0.66</v>
      </c>
      <c r="O22" s="463">
        <v>2</v>
      </c>
      <c r="P22" s="463">
        <v>1</v>
      </c>
      <c r="Q22" s="706">
        <v>0.66</v>
      </c>
      <c r="R22" s="463" t="s">
        <v>1064</v>
      </c>
      <c r="S22" s="755" t="s">
        <v>1505</v>
      </c>
      <c r="T22" s="355" t="s">
        <v>1488</v>
      </c>
      <c r="U22" s="726" t="str">
        <f>IF(P22&gt;0,"1","0")</f>
        <v>1</v>
      </c>
    </row>
    <row r="23" spans="1:21" ht="221.25" customHeight="1">
      <c r="A23" s="297">
        <v>5</v>
      </c>
      <c r="B23" s="297" t="s">
        <v>792</v>
      </c>
      <c r="C23" s="297" t="s">
        <v>742</v>
      </c>
      <c r="D23" s="26">
        <v>43831</v>
      </c>
      <c r="E23" s="26">
        <v>44196</v>
      </c>
      <c r="F23" s="297" t="s">
        <v>793</v>
      </c>
      <c r="G23" s="298" t="s">
        <v>794</v>
      </c>
      <c r="H23" s="297" t="s">
        <v>795</v>
      </c>
      <c r="I23" s="193" t="s">
        <v>1136</v>
      </c>
      <c r="J23" s="395">
        <v>0.33</v>
      </c>
      <c r="K23" s="352" t="s">
        <v>1064</v>
      </c>
      <c r="L23" s="189"/>
      <c r="M23" s="727" t="s">
        <v>1503</v>
      </c>
      <c r="N23" s="646">
        <v>0.66</v>
      </c>
      <c r="O23" s="650">
        <v>3</v>
      </c>
      <c r="P23" s="650">
        <v>1</v>
      </c>
      <c r="Q23" s="706">
        <v>0.66</v>
      </c>
      <c r="R23" s="650" t="s">
        <v>1064</v>
      </c>
      <c r="S23" s="728" t="s">
        <v>1504</v>
      </c>
      <c r="T23" s="355" t="s">
        <v>1488</v>
      </c>
      <c r="U23" s="726" t="str">
        <f>IF(P23&gt;0,"1","0")</f>
        <v>1</v>
      </c>
    </row>
    <row r="24" spans="1:21" ht="33" customHeight="1">
      <c r="A24" s="1357" t="s">
        <v>65</v>
      </c>
      <c r="B24" s="1358"/>
      <c r="C24" s="1358"/>
      <c r="D24" s="1358"/>
      <c r="E24" s="1358"/>
      <c r="F24" s="1358"/>
      <c r="G24" s="1358"/>
      <c r="H24" s="1358"/>
      <c r="I24" s="1358"/>
      <c r="J24" s="1358"/>
      <c r="K24" s="1358"/>
      <c r="L24" s="1359"/>
      <c r="M24" s="643"/>
      <c r="N24" s="643"/>
      <c r="O24" s="643"/>
      <c r="P24" s="643"/>
      <c r="Q24" s="643"/>
      <c r="R24" s="643"/>
      <c r="S24" s="723"/>
      <c r="T24" s="643"/>
      <c r="U24" s="611"/>
    </row>
    <row r="25" spans="1:21" s="10" customFormat="1" ht="100.5" customHeight="1">
      <c r="A25" s="122">
        <v>1</v>
      </c>
      <c r="B25" s="122" t="s">
        <v>332</v>
      </c>
      <c r="C25" s="122" t="s">
        <v>333</v>
      </c>
      <c r="D25" s="78">
        <v>43831</v>
      </c>
      <c r="E25" s="78">
        <v>44196</v>
      </c>
      <c r="F25" s="122" t="s">
        <v>335</v>
      </c>
      <c r="G25" s="122" t="s">
        <v>336</v>
      </c>
      <c r="H25" s="122" t="s">
        <v>334</v>
      </c>
      <c r="I25" s="60" t="s">
        <v>1183</v>
      </c>
      <c r="J25" s="349">
        <v>0.15</v>
      </c>
      <c r="K25" s="63"/>
      <c r="L25" s="63"/>
      <c r="M25" s="790" t="s">
        <v>1617</v>
      </c>
      <c r="N25" s="646">
        <v>0.51</v>
      </c>
      <c r="O25" s="463" t="s">
        <v>1619</v>
      </c>
      <c r="P25" s="463">
        <v>1</v>
      </c>
      <c r="Q25" s="708">
        <v>0.51</v>
      </c>
      <c r="R25" s="648" t="s">
        <v>1064</v>
      </c>
      <c r="S25" s="440" t="s">
        <v>1655</v>
      </c>
      <c r="T25" s="355" t="s">
        <v>1488</v>
      </c>
      <c r="U25" s="726" t="str">
        <f t="shared" ref="U25:U31" si="1">IF(P25&gt;0,"1","0")</f>
        <v>1</v>
      </c>
    </row>
    <row r="26" spans="1:21" ht="70.5" customHeight="1">
      <c r="A26" s="126">
        <v>2</v>
      </c>
      <c r="B26" s="122" t="s">
        <v>1656</v>
      </c>
      <c r="C26" s="122" t="s">
        <v>333</v>
      </c>
      <c r="D26" s="78">
        <v>43862</v>
      </c>
      <c r="E26" s="78">
        <v>44196</v>
      </c>
      <c r="F26" s="122" t="s">
        <v>339</v>
      </c>
      <c r="G26" s="122" t="s">
        <v>337</v>
      </c>
      <c r="H26" s="122" t="s">
        <v>338</v>
      </c>
      <c r="I26" s="230" t="s">
        <v>1147</v>
      </c>
      <c r="J26" s="91">
        <v>0.25</v>
      </c>
      <c r="K26" s="157"/>
      <c r="L26" s="90"/>
      <c r="M26" s="727" t="s">
        <v>1618</v>
      </c>
      <c r="N26" s="646">
        <v>0.66</v>
      </c>
      <c r="O26" s="650" t="s">
        <v>1620</v>
      </c>
      <c r="P26" s="650">
        <v>1</v>
      </c>
      <c r="Q26" s="708">
        <v>0.66</v>
      </c>
      <c r="R26" s="648" t="s">
        <v>1064</v>
      </c>
      <c r="S26" s="746" t="s">
        <v>1657</v>
      </c>
      <c r="T26" s="355" t="s">
        <v>1488</v>
      </c>
      <c r="U26" s="726" t="str">
        <f t="shared" si="1"/>
        <v>1</v>
      </c>
    </row>
    <row r="27" spans="1:21" s="10" customFormat="1" ht="67.5" customHeight="1">
      <c r="A27" s="122">
        <v>3</v>
      </c>
      <c r="B27" s="122" t="s">
        <v>332</v>
      </c>
      <c r="C27" s="122" t="s">
        <v>333</v>
      </c>
      <c r="D27" s="78">
        <v>43831</v>
      </c>
      <c r="E27" s="78">
        <v>44196</v>
      </c>
      <c r="F27" s="122" t="s">
        <v>565</v>
      </c>
      <c r="G27" s="121" t="s">
        <v>566</v>
      </c>
      <c r="H27" s="122" t="s">
        <v>334</v>
      </c>
      <c r="I27" s="230" t="s">
        <v>1183</v>
      </c>
      <c r="J27" s="95">
        <v>0.15</v>
      </c>
      <c r="K27" s="52"/>
      <c r="L27" s="48"/>
      <c r="M27" s="790" t="s">
        <v>1617</v>
      </c>
      <c r="N27" s="646">
        <v>0.51</v>
      </c>
      <c r="O27" s="463" t="s">
        <v>1619</v>
      </c>
      <c r="P27" s="463">
        <v>1</v>
      </c>
      <c r="Q27" s="708">
        <v>0.51</v>
      </c>
      <c r="R27" s="648" t="s">
        <v>1064</v>
      </c>
      <c r="S27" s="440" t="s">
        <v>1655</v>
      </c>
      <c r="T27" s="355" t="s">
        <v>1488</v>
      </c>
      <c r="U27" s="726" t="str">
        <f t="shared" si="1"/>
        <v>1</v>
      </c>
    </row>
    <row r="28" spans="1:21" s="10" customFormat="1" ht="72" customHeight="1">
      <c r="A28" s="122">
        <v>4</v>
      </c>
      <c r="B28" s="122" t="s">
        <v>1656</v>
      </c>
      <c r="C28" s="122" t="s">
        <v>333</v>
      </c>
      <c r="D28" s="78">
        <v>43862</v>
      </c>
      <c r="E28" s="78">
        <v>44196</v>
      </c>
      <c r="F28" s="122" t="s">
        <v>337</v>
      </c>
      <c r="G28" s="122" t="s">
        <v>337</v>
      </c>
      <c r="H28" s="122" t="s">
        <v>338</v>
      </c>
      <c r="I28" s="348" t="s">
        <v>1147</v>
      </c>
      <c r="J28" s="94">
        <v>0.25</v>
      </c>
      <c r="K28" s="52"/>
      <c r="L28" s="48"/>
      <c r="M28" s="790" t="s">
        <v>1618</v>
      </c>
      <c r="N28" s="646">
        <v>0.66</v>
      </c>
      <c r="O28" s="614"/>
      <c r="P28" s="463">
        <v>1</v>
      </c>
      <c r="Q28" s="708">
        <v>0.66</v>
      </c>
      <c r="R28" s="648" t="s">
        <v>1064</v>
      </c>
      <c r="S28" s="746" t="s">
        <v>1657</v>
      </c>
      <c r="T28" s="355" t="s">
        <v>1488</v>
      </c>
      <c r="U28" s="726" t="str">
        <f t="shared" si="1"/>
        <v>1</v>
      </c>
    </row>
    <row r="29" spans="1:21" s="10" customFormat="1" ht="111" customHeight="1">
      <c r="A29" s="51">
        <v>5</v>
      </c>
      <c r="B29" s="126" t="s">
        <v>796</v>
      </c>
      <c r="C29" s="126" t="s">
        <v>776</v>
      </c>
      <c r="D29" s="259">
        <v>43862</v>
      </c>
      <c r="E29" s="259">
        <v>44196</v>
      </c>
      <c r="F29" s="126" t="s">
        <v>797</v>
      </c>
      <c r="G29" s="260" t="s">
        <v>798</v>
      </c>
      <c r="H29" s="126" t="s">
        <v>366</v>
      </c>
      <c r="I29" s="157" t="s">
        <v>1113</v>
      </c>
      <c r="J29" s="94">
        <v>0.33</v>
      </c>
      <c r="K29" s="122"/>
      <c r="L29" s="77"/>
      <c r="M29" s="463" t="s">
        <v>1607</v>
      </c>
      <c r="N29" s="646">
        <v>0.66600000000000004</v>
      </c>
      <c r="O29" s="463" t="s">
        <v>1608</v>
      </c>
      <c r="P29" s="463">
        <v>1</v>
      </c>
      <c r="Q29" s="708">
        <v>0.67</v>
      </c>
      <c r="R29" s="463" t="s">
        <v>1064</v>
      </c>
      <c r="S29" s="721" t="s">
        <v>1609</v>
      </c>
      <c r="T29" s="355" t="s">
        <v>1488</v>
      </c>
      <c r="U29" s="726" t="str">
        <f t="shared" si="1"/>
        <v>1</v>
      </c>
    </row>
    <row r="30" spans="1:21" s="112" customFormat="1" ht="215.25" customHeight="1">
      <c r="A30" s="122">
        <v>6</v>
      </c>
      <c r="B30" s="122" t="s">
        <v>846</v>
      </c>
      <c r="C30" s="122" t="s">
        <v>799</v>
      </c>
      <c r="D30" s="279">
        <v>43922</v>
      </c>
      <c r="E30" s="279">
        <v>44196</v>
      </c>
      <c r="F30" s="122" t="s">
        <v>800</v>
      </c>
      <c r="G30" s="122" t="s">
        <v>800</v>
      </c>
      <c r="H30" s="122" t="s">
        <v>847</v>
      </c>
      <c r="I30" s="348" t="s">
        <v>1197</v>
      </c>
      <c r="J30" s="94">
        <v>0.33</v>
      </c>
      <c r="K30" s="122" t="s">
        <v>1198</v>
      </c>
      <c r="L30" s="77"/>
      <c r="M30" s="463" t="s">
        <v>1540</v>
      </c>
      <c r="N30" s="646">
        <v>0.66</v>
      </c>
      <c r="O30" s="463">
        <v>2</v>
      </c>
      <c r="P30" s="463">
        <v>1</v>
      </c>
      <c r="Q30" s="708">
        <v>0.66</v>
      </c>
      <c r="R30" s="463" t="s">
        <v>1064</v>
      </c>
      <c r="S30" s="721" t="s">
        <v>1541</v>
      </c>
      <c r="T30" s="355" t="s">
        <v>1488</v>
      </c>
      <c r="U30" s="726" t="str">
        <f t="shared" si="1"/>
        <v>1</v>
      </c>
    </row>
    <row r="31" spans="1:21" s="10" customFormat="1" ht="141" customHeight="1">
      <c r="A31" s="122">
        <v>7</v>
      </c>
      <c r="B31" s="280" t="s">
        <v>848</v>
      </c>
      <c r="C31" s="122" t="s">
        <v>799</v>
      </c>
      <c r="D31" s="279">
        <v>43891</v>
      </c>
      <c r="E31" s="279">
        <v>44196</v>
      </c>
      <c r="F31" s="121" t="s">
        <v>849</v>
      </c>
      <c r="G31" s="121" t="s">
        <v>849</v>
      </c>
      <c r="H31" s="121" t="s">
        <v>850</v>
      </c>
      <c r="I31" s="122" t="s">
        <v>1199</v>
      </c>
      <c r="J31" s="94">
        <v>0.33</v>
      </c>
      <c r="K31" s="122" t="s">
        <v>1200</v>
      </c>
      <c r="L31" s="77"/>
      <c r="M31" s="463" t="s">
        <v>1542</v>
      </c>
      <c r="N31" s="646">
        <v>0.66</v>
      </c>
      <c r="O31" s="463">
        <v>3</v>
      </c>
      <c r="P31" s="463">
        <v>1</v>
      </c>
      <c r="Q31" s="708">
        <v>0.66</v>
      </c>
      <c r="R31" s="463" t="s">
        <v>1064</v>
      </c>
      <c r="S31" s="755" t="s">
        <v>1699</v>
      </c>
      <c r="T31" s="355" t="s">
        <v>1488</v>
      </c>
      <c r="U31" s="726" t="str">
        <f t="shared" si="1"/>
        <v>1</v>
      </c>
    </row>
    <row r="32" spans="1:21" s="310" customFormat="1" ht="141" customHeight="1">
      <c r="A32" s="319">
        <v>8</v>
      </c>
      <c r="B32" s="321" t="s">
        <v>1011</v>
      </c>
      <c r="C32" s="318" t="s">
        <v>1012</v>
      </c>
      <c r="D32" s="320">
        <v>43862</v>
      </c>
      <c r="E32" s="320">
        <v>44196</v>
      </c>
      <c r="F32" s="321" t="s">
        <v>1013</v>
      </c>
      <c r="G32" s="321" t="s">
        <v>1014</v>
      </c>
      <c r="H32" s="321" t="s">
        <v>1015</v>
      </c>
      <c r="I32" s="348" t="s">
        <v>1137</v>
      </c>
      <c r="J32" s="396">
        <v>0.1</v>
      </c>
      <c r="K32" s="60" t="s">
        <v>1064</v>
      </c>
      <c r="L32" s="322"/>
      <c r="M32" s="463" t="s">
        <v>1506</v>
      </c>
      <c r="N32" s="646">
        <v>0.66</v>
      </c>
      <c r="O32" s="463">
        <v>4</v>
      </c>
      <c r="P32" s="463">
        <v>1</v>
      </c>
      <c r="Q32" s="706">
        <v>0.66</v>
      </c>
      <c r="R32" s="463" t="s">
        <v>1064</v>
      </c>
      <c r="S32" s="721" t="s">
        <v>1507</v>
      </c>
      <c r="T32" s="355" t="s">
        <v>1488</v>
      </c>
      <c r="U32" s="726" t="str">
        <f>IF(P32&gt;0,"1","0")</f>
        <v>1</v>
      </c>
    </row>
    <row r="33" spans="1:25">
      <c r="A33" s="1347" t="s">
        <v>66</v>
      </c>
      <c r="B33" s="1348"/>
      <c r="C33" s="1348"/>
      <c r="D33" s="1348"/>
      <c r="E33" s="1348"/>
      <c r="F33" s="1348"/>
      <c r="G33" s="1348"/>
      <c r="H33" s="1348"/>
      <c r="I33" s="1348"/>
      <c r="J33" s="1348"/>
      <c r="K33" s="1348"/>
      <c r="L33" s="1349"/>
      <c r="M33" s="644"/>
      <c r="N33" s="644"/>
      <c r="O33" s="644"/>
      <c r="P33" s="644"/>
      <c r="Q33" s="644"/>
      <c r="R33" s="644"/>
      <c r="S33" s="724"/>
      <c r="T33" s="644"/>
      <c r="U33" s="612"/>
    </row>
    <row r="34" spans="1:25" s="330" customFormat="1" ht="165" customHeight="1">
      <c r="A34" s="291">
        <v>1</v>
      </c>
      <c r="B34" s="325" t="s">
        <v>1035</v>
      </c>
      <c r="C34" s="316" t="s">
        <v>1036</v>
      </c>
      <c r="D34" s="313">
        <v>43862</v>
      </c>
      <c r="E34" s="313">
        <v>44074</v>
      </c>
      <c r="F34" s="326" t="s">
        <v>1037</v>
      </c>
      <c r="G34" s="325" t="s">
        <v>1038</v>
      </c>
      <c r="H34" s="311" t="s">
        <v>1039</v>
      </c>
      <c r="I34" s="293" t="s">
        <v>1258</v>
      </c>
      <c r="J34" s="388">
        <v>0.33</v>
      </c>
      <c r="K34" s="331"/>
      <c r="L34" s="331"/>
      <c r="M34" s="640" t="s">
        <v>1610</v>
      </c>
      <c r="N34" s="646">
        <v>1</v>
      </c>
      <c r="O34" s="640" t="s">
        <v>1611</v>
      </c>
      <c r="P34" s="640">
        <v>1</v>
      </c>
      <c r="Q34" s="708">
        <v>1</v>
      </c>
      <c r="R34" s="640" t="s">
        <v>1064</v>
      </c>
      <c r="S34" s="714" t="s">
        <v>1672</v>
      </c>
      <c r="T34" s="355" t="s">
        <v>1093</v>
      </c>
      <c r="U34" s="726" t="str">
        <f>IF(P34&gt;0,"1","0")</f>
        <v>1</v>
      </c>
    </row>
    <row r="35" spans="1:25" ht="141" customHeight="1">
      <c r="A35" s="291">
        <v>2</v>
      </c>
      <c r="B35" s="317" t="s">
        <v>1007</v>
      </c>
      <c r="C35" s="315" t="s">
        <v>1008</v>
      </c>
      <c r="D35" s="313">
        <v>43983</v>
      </c>
      <c r="E35" s="313">
        <v>44196</v>
      </c>
      <c r="F35" s="314" t="s">
        <v>1009</v>
      </c>
      <c r="G35" s="317" t="s">
        <v>1009</v>
      </c>
      <c r="H35" s="311" t="s">
        <v>1010</v>
      </c>
      <c r="I35" s="311"/>
      <c r="J35" s="312"/>
      <c r="K35" s="311" t="s">
        <v>1138</v>
      </c>
      <c r="L35" s="304"/>
      <c r="M35" s="649" t="s">
        <v>1064</v>
      </c>
      <c r="N35" s="646">
        <v>0</v>
      </c>
      <c r="O35" s="668"/>
      <c r="P35" s="650">
        <v>1</v>
      </c>
      <c r="Q35" s="706">
        <v>0</v>
      </c>
      <c r="R35" s="628" t="s">
        <v>1508</v>
      </c>
      <c r="S35" s="785" t="s">
        <v>1509</v>
      </c>
      <c r="T35" s="355" t="s">
        <v>1488</v>
      </c>
      <c r="U35" s="726" t="str">
        <f>IF(P35&gt;0,"1","0")</f>
        <v>1</v>
      </c>
    </row>
    <row r="36" spans="1:25">
      <c r="A36" s="1344" t="s">
        <v>92</v>
      </c>
      <c r="B36" s="1345"/>
      <c r="C36" s="1345"/>
      <c r="D36" s="1345"/>
      <c r="E36" s="1345"/>
      <c r="F36" s="1345"/>
      <c r="G36" s="1345"/>
      <c r="H36" s="1345"/>
      <c r="I36" s="1345"/>
      <c r="J36" s="1345"/>
      <c r="K36" s="1345"/>
      <c r="L36" s="1346"/>
      <c r="M36" s="645"/>
      <c r="N36" s="645"/>
      <c r="O36" s="645"/>
      <c r="P36" s="645"/>
      <c r="Q36" s="645"/>
      <c r="R36" s="645"/>
      <c r="S36" s="725"/>
      <c r="T36" s="645"/>
      <c r="U36" s="613"/>
    </row>
    <row r="37" spans="1:25" ht="132" customHeight="1">
      <c r="A37" s="307">
        <v>1</v>
      </c>
      <c r="B37" s="306" t="s">
        <v>1003</v>
      </c>
      <c r="C37" s="305" t="s">
        <v>788</v>
      </c>
      <c r="D37" s="308">
        <v>43862</v>
      </c>
      <c r="E37" s="308">
        <v>44196</v>
      </c>
      <c r="F37" s="306" t="s">
        <v>1004</v>
      </c>
      <c r="G37" s="306" t="s">
        <v>1005</v>
      </c>
      <c r="H37" s="306" t="s">
        <v>1006</v>
      </c>
      <c r="I37" s="309" t="s">
        <v>1139</v>
      </c>
      <c r="J37" s="337">
        <v>0.33</v>
      </c>
      <c r="K37" s="309" t="s">
        <v>1064</v>
      </c>
      <c r="L37" s="309"/>
      <c r="M37" s="649" t="s">
        <v>1510</v>
      </c>
      <c r="N37" s="646">
        <v>0.66</v>
      </c>
      <c r="O37" s="650">
        <v>5</v>
      </c>
      <c r="P37" s="650">
        <v>1</v>
      </c>
      <c r="Q37" s="706">
        <v>0.66</v>
      </c>
      <c r="R37" s="650" t="s">
        <v>1064</v>
      </c>
      <c r="S37" s="728" t="s">
        <v>1511</v>
      </c>
      <c r="T37" s="355" t="s">
        <v>1488</v>
      </c>
      <c r="U37" s="726" t="str">
        <f>IF(P37&gt;0,"1","0")</f>
        <v>1</v>
      </c>
    </row>
    <row r="38" spans="1:25" s="184" customFormat="1" ht="111" customHeight="1">
      <c r="A38" s="332">
        <v>2</v>
      </c>
      <c r="B38" s="333" t="s">
        <v>1053</v>
      </c>
      <c r="C38" s="333" t="s">
        <v>801</v>
      </c>
      <c r="D38" s="334">
        <v>43952</v>
      </c>
      <c r="E38" s="334">
        <v>44196</v>
      </c>
      <c r="F38" s="335" t="s">
        <v>1054</v>
      </c>
      <c r="G38" s="336" t="s">
        <v>1055</v>
      </c>
      <c r="H38" s="306" t="s">
        <v>1040</v>
      </c>
      <c r="I38" s="337"/>
      <c r="J38" s="338"/>
      <c r="K38" s="435" t="s">
        <v>1114</v>
      </c>
      <c r="L38" s="426"/>
      <c r="M38" s="614" t="s">
        <v>1612</v>
      </c>
      <c r="N38" s="626">
        <v>0.66600000000000004</v>
      </c>
      <c r="O38" s="614" t="s">
        <v>1608</v>
      </c>
      <c r="P38" s="614">
        <v>1</v>
      </c>
      <c r="Q38" s="706">
        <v>0.67</v>
      </c>
      <c r="R38" s="640" t="s">
        <v>1064</v>
      </c>
      <c r="S38" s="746" t="s">
        <v>1673</v>
      </c>
      <c r="T38" s="355" t="s">
        <v>1488</v>
      </c>
      <c r="U38" s="726" t="str">
        <f>IF(P38&gt;0,"1","0")</f>
        <v>1</v>
      </c>
      <c r="V38" s="185"/>
      <c r="W38" s="185"/>
      <c r="X38" s="185"/>
      <c r="Y38" s="185"/>
    </row>
    <row r="39" spans="1:25" ht="18">
      <c r="P39" s="622"/>
      <c r="Q39" s="600">
        <f>AVERAGE(Q6:Q38)</f>
        <v>0.66</v>
      </c>
    </row>
    <row r="40" spans="1:25" ht="30">
      <c r="P40" s="430" t="s">
        <v>1226</v>
      </c>
      <c r="Q40" s="431">
        <f>COUNTA(U6:U38)</f>
        <v>29</v>
      </c>
    </row>
    <row r="41" spans="1:25" ht="30">
      <c r="P41" s="430" t="s">
        <v>1225</v>
      </c>
      <c r="Q41" s="431">
        <f>COUNTIF(U6:U38,1)</f>
        <v>29</v>
      </c>
    </row>
  </sheetData>
  <autoFilter ref="A4:Y41"/>
  <mergeCells count="9">
    <mergeCell ref="M3:O3"/>
    <mergeCell ref="P3:T3"/>
    <mergeCell ref="A36:L36"/>
    <mergeCell ref="A33:L33"/>
    <mergeCell ref="A1:L2"/>
    <mergeCell ref="A3:L3"/>
    <mergeCell ref="A5:L5"/>
    <mergeCell ref="A18:L18"/>
    <mergeCell ref="A24:L24"/>
  </mergeCells>
  <conditionalFormatting sqref="T6:T17">
    <cfRule type="containsText" dxfId="20" priority="26" operator="containsText" text="NO REQUIERE SEGUIMIENTO PARA ESTE CORTE">
      <formula>NOT(ISERROR(SEARCH("NO REQUIERE SEGUIMIENTO PARA ESTE CORTE",T6)))</formula>
    </cfRule>
    <cfRule type="containsText" dxfId="19" priority="27" operator="containsText" text="CUMPLIDA FUERA DE TÉRMINO">
      <formula>NOT(ISERROR(SEARCH("CUMPLIDA FUERA DE TÉRMINO",T6)))</formula>
    </cfRule>
    <cfRule type="containsText" dxfId="18" priority="28" operator="containsText" text="EN CURSO">
      <formula>NOT(ISERROR(SEARCH("EN CURSO",T6)))</formula>
    </cfRule>
    <cfRule type="containsText" dxfId="17" priority="29" operator="containsText" text="VENCIDA">
      <formula>NOT(ISERROR(SEARCH("VENCIDA",T6)))</formula>
    </cfRule>
    <cfRule type="containsText" dxfId="16" priority="30" operator="containsText" text="CUMPLIDA">
      <formula>NOT(ISERROR(SEARCH("CUMPLIDA",T6)))</formula>
    </cfRule>
  </conditionalFormatting>
  <conditionalFormatting sqref="T37:T38 T34:T35 T25:T32 T19:T23">
    <cfRule type="containsText" dxfId="15" priority="1" operator="containsText" text="NO REQUIERE SEGUIMIENTO PARA ESTE CORTE">
      <formula>NOT(ISERROR(SEARCH("NO REQUIERE SEGUIMIENTO PARA ESTE CORTE",T19)))</formula>
    </cfRule>
    <cfRule type="containsText" dxfId="14" priority="2" operator="containsText" text="CUMPLIDA FUERA DE TÉRMINO">
      <formula>NOT(ISERROR(SEARCH("CUMPLIDA FUERA DE TÉRMINO",T19)))</formula>
    </cfRule>
    <cfRule type="containsText" dxfId="13" priority="3" operator="containsText" text="EN CURSO">
      <formula>NOT(ISERROR(SEARCH("EN CURSO",T19)))</formula>
    </cfRule>
    <cfRule type="containsText" dxfId="12" priority="4" operator="containsText" text="VENCIDA">
      <formula>NOT(ISERROR(SEARCH("VENCIDA",T19)))</formula>
    </cfRule>
    <cfRule type="containsText" dxfId="11" priority="5" operator="containsText" text="CUMPLIDA">
      <formula>NOT(ISERROR(SEARCH("CUMPLIDA",T19)))</formula>
    </cfRule>
  </conditionalFormatting>
  <hyperlinks>
    <hyperlink ref="G11" r:id="rId1" display="http://www.cajaviviendapopular.gov.co/?q=content/transparencia"/>
    <hyperlink ref="G12" r:id="rId2" display="http://www.cajaviviendapopular.gov.co/?q=content/transparencia"/>
    <hyperlink ref="G29" r:id="rId3" display="http://www.cajaviviendapopular.gov.co/?q=content/transparencia_x000a__x000a_10.4 Esquema de públicación de información"/>
    <hyperlink ref="G16" r:id="rId4" display="http://www.cajaviviendapopular.gov.co/?q=content/transparencia"/>
    <hyperlink ref="G17" r:id="rId5" display="http://www.cajaviviendapopular.gov.co/?q=content/transparencia"/>
    <hyperlink ref="I19" r:id="rId6"/>
    <hyperlink ref="I29" r:id="rId7" location="10-instrumentos-de-gesti-n-de-informaci-n-p-blica"/>
  </hyperlinks>
  <pageMargins left="0.7" right="0.7" top="0.75" bottom="0.75" header="0.3" footer="0.3"/>
  <pageSetup scale="19" orientation="portrait" r:id="rId8"/>
  <extLst>
    <ext xmlns:x14="http://schemas.microsoft.com/office/spreadsheetml/2009/9/main" uri="{CCE6A557-97BC-4b89-ADB6-D9C93CAAB3DF}">
      <x14:dataValidations xmlns:xm="http://schemas.microsoft.com/office/excel/2006/main" count="1">
        <x14:dataValidation type="list" allowBlank="1" showInputMessage="1" showErrorMessage="1">
          <x14:formula1>
            <xm:f>'Resultados Comp . pro'!$R$3:$R$7</xm:f>
          </x14:formula1>
          <xm:sqref>T34:T35 T6:T17 T19:T23 T25:T32 T37:T38</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T13"/>
  <sheetViews>
    <sheetView view="pageBreakPreview" topLeftCell="C1" zoomScale="85" zoomScaleNormal="70" zoomScaleSheetLayoutView="85" workbookViewId="0">
      <pane ySplit="5" topLeftCell="A6" activePane="bottomLeft" state="frozen"/>
      <selection pane="bottomLeft" activeCell="A3" sqref="A3:K3"/>
    </sheetView>
  </sheetViews>
  <sheetFormatPr baseColWidth="10" defaultColWidth="10.875" defaultRowHeight="12.75"/>
  <cols>
    <col min="1" max="1" width="13.375" style="10" customWidth="1"/>
    <col min="2" max="2" width="37.875" style="10" customWidth="1"/>
    <col min="3" max="3" width="25.125" style="10" customWidth="1"/>
    <col min="4" max="4" width="17.25" style="10" customWidth="1"/>
    <col min="5" max="5" width="17.75" style="10" customWidth="1"/>
    <col min="6" max="6" width="18.125" style="10" customWidth="1"/>
    <col min="7" max="7" width="20.125" style="10" customWidth="1"/>
    <col min="8" max="8" width="46" style="10" customWidth="1"/>
    <col min="9" max="9" width="10.875" style="21" customWidth="1"/>
    <col min="10" max="10" width="25.75" style="10" customWidth="1"/>
    <col min="11" max="11" width="29" style="10" customWidth="1"/>
    <col min="12" max="12" width="54.375" style="310" customWidth="1"/>
    <col min="13" max="13" width="16.125" style="185" customWidth="1"/>
    <col min="14" max="14" width="16" style="10" customWidth="1"/>
    <col min="15" max="15" width="18" style="10" customWidth="1"/>
    <col min="16" max="16" width="15.125" style="10" customWidth="1"/>
    <col min="17" max="17" width="10.875" style="10"/>
    <col min="18" max="18" width="37.25" style="10" customWidth="1"/>
    <col min="19" max="19" width="15" style="10" customWidth="1"/>
    <col min="20" max="20" width="10.875" style="10" customWidth="1"/>
    <col min="21" max="16384" width="10.875" style="185"/>
  </cols>
  <sheetData>
    <row r="1" spans="1:20" s="10" customFormat="1" ht="18">
      <c r="A1" s="1316" t="s">
        <v>67</v>
      </c>
      <c r="B1" s="1316"/>
      <c r="C1" s="1316"/>
      <c r="D1" s="1316"/>
      <c r="E1" s="1316"/>
      <c r="F1" s="1316"/>
      <c r="G1" s="1316"/>
      <c r="H1" s="1316"/>
      <c r="I1" s="1316"/>
      <c r="J1" s="1316"/>
      <c r="K1" s="1316"/>
      <c r="L1" s="592"/>
      <c r="M1" s="185"/>
    </row>
    <row r="2" spans="1:20" s="10" customFormat="1" ht="18">
      <c r="A2" s="1316"/>
      <c r="B2" s="1316"/>
      <c r="C2" s="1316"/>
      <c r="D2" s="1316"/>
      <c r="E2" s="1316"/>
      <c r="F2" s="1316"/>
      <c r="G2" s="1316"/>
      <c r="H2" s="1316"/>
      <c r="I2" s="1316"/>
      <c r="J2" s="1316"/>
      <c r="K2" s="1316"/>
      <c r="L2" s="592"/>
      <c r="M2" s="185"/>
    </row>
    <row r="3" spans="1:20" s="10" customFormat="1" ht="13.5" customHeight="1">
      <c r="A3" s="1360" t="s">
        <v>1779</v>
      </c>
      <c r="B3" s="1360"/>
      <c r="C3" s="1360"/>
      <c r="D3" s="1360"/>
      <c r="E3" s="1360"/>
      <c r="F3" s="1360"/>
      <c r="G3" s="1360"/>
      <c r="H3" s="1360"/>
      <c r="I3" s="1360"/>
      <c r="J3" s="1360"/>
      <c r="K3" s="1360"/>
      <c r="L3" s="1289" t="s">
        <v>1295</v>
      </c>
      <c r="M3" s="1290"/>
      <c r="N3" s="1291"/>
      <c r="O3" s="1309" t="s">
        <v>1296</v>
      </c>
      <c r="P3" s="1310"/>
      <c r="Q3" s="1310"/>
      <c r="R3" s="1310"/>
      <c r="S3" s="1311"/>
    </row>
    <row r="4" spans="1:20" s="27" customFormat="1" ht="37.5" customHeight="1">
      <c r="A4" s="81" t="s">
        <v>11</v>
      </c>
      <c r="B4" s="11" t="s">
        <v>50</v>
      </c>
      <c r="C4" s="11" t="s">
        <v>51</v>
      </c>
      <c r="D4" s="11" t="s">
        <v>52</v>
      </c>
      <c r="E4" s="11" t="s">
        <v>53</v>
      </c>
      <c r="F4" s="11" t="s">
        <v>54</v>
      </c>
      <c r="G4" s="11" t="s">
        <v>55</v>
      </c>
      <c r="H4" s="11" t="s">
        <v>56</v>
      </c>
      <c r="I4" s="12" t="s">
        <v>21</v>
      </c>
      <c r="J4" s="11" t="s">
        <v>57</v>
      </c>
      <c r="K4" s="616" t="s">
        <v>58</v>
      </c>
      <c r="L4" s="629" t="s">
        <v>1297</v>
      </c>
      <c r="M4" s="652" t="s">
        <v>1298</v>
      </c>
      <c r="N4" s="629" t="s">
        <v>1299</v>
      </c>
      <c r="O4" s="658" t="s">
        <v>1300</v>
      </c>
      <c r="P4" s="659" t="s">
        <v>1301</v>
      </c>
      <c r="Q4" s="660" t="s">
        <v>1302</v>
      </c>
      <c r="R4" s="661" t="s">
        <v>1303</v>
      </c>
      <c r="S4" s="664" t="s">
        <v>1484</v>
      </c>
      <c r="T4" s="683" t="s">
        <v>1234</v>
      </c>
    </row>
    <row r="5" spans="1:20" s="10" customFormat="1">
      <c r="A5" s="1361" t="s">
        <v>63</v>
      </c>
      <c r="B5" s="1362"/>
      <c r="C5" s="1362"/>
      <c r="D5" s="1362"/>
      <c r="E5" s="1362"/>
      <c r="F5" s="1362"/>
      <c r="G5" s="1362"/>
      <c r="H5" s="1362"/>
      <c r="I5" s="1362"/>
      <c r="J5" s="1362"/>
      <c r="K5" s="1362"/>
      <c r="L5" s="615"/>
      <c r="M5" s="615"/>
      <c r="N5" s="615"/>
      <c r="O5" s="615"/>
      <c r="P5" s="615"/>
      <c r="Q5" s="615"/>
      <c r="R5" s="615"/>
      <c r="S5" s="615"/>
      <c r="T5" s="615"/>
    </row>
    <row r="6" spans="1:20" ht="156" customHeight="1">
      <c r="A6" s="192">
        <v>1</v>
      </c>
      <c r="B6" s="197" t="s">
        <v>1259</v>
      </c>
      <c r="C6" s="186" t="s">
        <v>192</v>
      </c>
      <c r="D6" s="187">
        <v>44013</v>
      </c>
      <c r="E6" s="187">
        <v>44196</v>
      </c>
      <c r="F6" s="197" t="s">
        <v>1260</v>
      </c>
      <c r="G6" s="119" t="s">
        <v>1261</v>
      </c>
      <c r="H6" s="188" t="s">
        <v>1262</v>
      </c>
      <c r="I6" s="191">
        <v>0</v>
      </c>
      <c r="J6" s="158"/>
      <c r="K6" s="602"/>
      <c r="L6" s="614" t="s">
        <v>1530</v>
      </c>
      <c r="M6" s="626">
        <v>0.1</v>
      </c>
      <c r="N6" s="614">
        <v>4</v>
      </c>
      <c r="O6" s="614">
        <v>1</v>
      </c>
      <c r="P6" s="706">
        <v>0.1</v>
      </c>
      <c r="Q6" s="614" t="s">
        <v>1064</v>
      </c>
      <c r="R6" s="614" t="s">
        <v>1531</v>
      </c>
      <c r="S6" s="355" t="s">
        <v>1488</v>
      </c>
      <c r="T6" s="726" t="str">
        <f>IF(O6&gt;0,"1","0")</f>
        <v>1</v>
      </c>
    </row>
    <row r="7" spans="1:20" ht="117" customHeight="1">
      <c r="A7" s="192">
        <v>2</v>
      </c>
      <c r="B7" s="197" t="s">
        <v>1263</v>
      </c>
      <c r="C7" s="186" t="s">
        <v>192</v>
      </c>
      <c r="D7" s="187">
        <v>44013</v>
      </c>
      <c r="E7" s="187">
        <v>44196</v>
      </c>
      <c r="F7" s="186" t="s">
        <v>1264</v>
      </c>
      <c r="G7" s="119" t="s">
        <v>1265</v>
      </c>
      <c r="H7" s="188" t="s">
        <v>1266</v>
      </c>
      <c r="I7" s="191">
        <v>0</v>
      </c>
      <c r="J7" s="158"/>
      <c r="K7" s="602"/>
      <c r="L7" s="614" t="s">
        <v>1532</v>
      </c>
      <c r="M7" s="626">
        <v>0.1</v>
      </c>
      <c r="N7" s="614">
        <v>4</v>
      </c>
      <c r="O7" s="614">
        <v>1</v>
      </c>
      <c r="P7" s="706">
        <v>0.1</v>
      </c>
      <c r="Q7" s="614" t="s">
        <v>1064</v>
      </c>
      <c r="R7" s="614" t="s">
        <v>1531</v>
      </c>
      <c r="S7" s="355" t="s">
        <v>1488</v>
      </c>
      <c r="T7" s="726" t="str">
        <f>IF(O7&gt;0,"1","0")</f>
        <v>1</v>
      </c>
    </row>
    <row r="8" spans="1:20" ht="111" customHeight="1">
      <c r="A8" s="192">
        <v>3</v>
      </c>
      <c r="B8" s="261" t="s">
        <v>1057</v>
      </c>
      <c r="C8" s="186" t="s">
        <v>801</v>
      </c>
      <c r="D8" s="187">
        <v>43862</v>
      </c>
      <c r="E8" s="187">
        <v>44196</v>
      </c>
      <c r="F8" s="261" t="s">
        <v>802</v>
      </c>
      <c r="G8" s="262" t="s">
        <v>803</v>
      </c>
      <c r="H8" s="158" t="s">
        <v>1115</v>
      </c>
      <c r="I8" s="191">
        <v>0.33</v>
      </c>
      <c r="J8" s="158"/>
      <c r="K8" s="602"/>
      <c r="L8" s="614" t="s">
        <v>1613</v>
      </c>
      <c r="M8" s="626">
        <v>0.66600000000000004</v>
      </c>
      <c r="N8" s="614" t="s">
        <v>1606</v>
      </c>
      <c r="O8" s="614">
        <v>1</v>
      </c>
      <c r="P8" s="706">
        <v>0.67</v>
      </c>
      <c r="Q8" s="614" t="s">
        <v>1064</v>
      </c>
      <c r="R8" s="614" t="s">
        <v>1671</v>
      </c>
      <c r="S8" s="355" t="s">
        <v>1488</v>
      </c>
      <c r="T8" s="726" t="str">
        <f>IF(O8&gt;0,"1","0")</f>
        <v>1</v>
      </c>
    </row>
    <row r="9" spans="1:20" ht="160.5" customHeight="1">
      <c r="A9" s="192">
        <v>4</v>
      </c>
      <c r="B9" s="186" t="s">
        <v>1060</v>
      </c>
      <c r="C9" s="186" t="s">
        <v>801</v>
      </c>
      <c r="D9" s="187">
        <v>43862</v>
      </c>
      <c r="E9" s="187">
        <v>43951</v>
      </c>
      <c r="F9" s="264" t="s">
        <v>1058</v>
      </c>
      <c r="G9" s="265" t="s">
        <v>1059</v>
      </c>
      <c r="H9" s="188"/>
      <c r="I9" s="191">
        <v>0</v>
      </c>
      <c r="J9" s="390" t="s">
        <v>1206</v>
      </c>
      <c r="K9" s="602"/>
      <c r="L9" s="614" t="s">
        <v>1614</v>
      </c>
      <c r="M9" s="626">
        <v>1</v>
      </c>
      <c r="N9" s="614" t="s">
        <v>1608</v>
      </c>
      <c r="O9" s="614">
        <v>1</v>
      </c>
      <c r="P9" s="706">
        <v>1</v>
      </c>
      <c r="Q9" s="614" t="s">
        <v>1064</v>
      </c>
      <c r="R9" s="614" t="s">
        <v>1674</v>
      </c>
      <c r="S9" s="355" t="s">
        <v>1093</v>
      </c>
      <c r="T9" s="726" t="str">
        <f>IF(O9&gt;0,"1","0")</f>
        <v>1</v>
      </c>
    </row>
    <row r="10" spans="1:20" ht="147.75" customHeight="1">
      <c r="A10" s="82">
        <v>5</v>
      </c>
      <c r="B10" s="263" t="s">
        <v>851</v>
      </c>
      <c r="C10" s="186" t="s">
        <v>222</v>
      </c>
      <c r="D10" s="187">
        <v>43831</v>
      </c>
      <c r="E10" s="187">
        <v>44196</v>
      </c>
      <c r="F10" s="264" t="s">
        <v>852</v>
      </c>
      <c r="G10" s="265" t="s">
        <v>853</v>
      </c>
      <c r="H10" s="25" t="s">
        <v>1068</v>
      </c>
      <c r="I10" s="65">
        <v>0.16</v>
      </c>
      <c r="J10" s="158"/>
      <c r="K10" s="602"/>
      <c r="L10" s="463" t="s">
        <v>1596</v>
      </c>
      <c r="M10" s="626">
        <v>0.33</v>
      </c>
      <c r="N10" s="463">
        <v>1</v>
      </c>
      <c r="O10" s="463">
        <v>1</v>
      </c>
      <c r="P10" s="708">
        <v>0.33</v>
      </c>
      <c r="Q10" s="463" t="s">
        <v>1064</v>
      </c>
      <c r="R10" s="463" t="s">
        <v>1597</v>
      </c>
      <c r="S10" s="355" t="s">
        <v>1488</v>
      </c>
      <c r="T10" s="726" t="str">
        <f>IF(O10&gt;0,"1","0")</f>
        <v>1</v>
      </c>
    </row>
    <row r="11" spans="1:20" ht="18">
      <c r="O11" s="310"/>
      <c r="P11" s="600">
        <f>AVERAGE(P6:P10)</f>
        <v>0.44000000000000006</v>
      </c>
    </row>
    <row r="12" spans="1:20" ht="30">
      <c r="O12" s="430" t="s">
        <v>1226</v>
      </c>
      <c r="P12" s="431">
        <f>COUNTA(T6:T10)</f>
        <v>5</v>
      </c>
    </row>
    <row r="13" spans="1:20" ht="30">
      <c r="O13" s="430" t="s">
        <v>1225</v>
      </c>
      <c r="P13" s="431">
        <f>COUNTIF(T6:T10,1)</f>
        <v>5</v>
      </c>
    </row>
  </sheetData>
  <autoFilter ref="A4:T13"/>
  <mergeCells count="5">
    <mergeCell ref="A1:K2"/>
    <mergeCell ref="A3:K3"/>
    <mergeCell ref="A5:K5"/>
    <mergeCell ref="L3:N3"/>
    <mergeCell ref="O3:S3"/>
  </mergeCells>
  <conditionalFormatting sqref="D8 D10">
    <cfRule type="timePeriod" dxfId="10" priority="22" timePeriod="lastWeek">
      <formula>AND(TODAY()-ROUNDDOWN(D8,0)&gt;=(WEEKDAY(TODAY())),TODAY()-ROUNDDOWN(D8,0)&lt;(WEEKDAY(TODAY())+7))</formula>
    </cfRule>
  </conditionalFormatting>
  <conditionalFormatting sqref="S6:S10">
    <cfRule type="containsText" dxfId="9" priority="1" operator="containsText" text="NO REQUIERE SEGUIMIENTO PARA ESTE CORTE">
      <formula>NOT(ISERROR(SEARCH("NO REQUIERE SEGUIMIENTO PARA ESTE CORTE",S6)))</formula>
    </cfRule>
    <cfRule type="containsText" dxfId="8" priority="2" operator="containsText" text="CUMPLIDA FUERA DE TÉRMINO">
      <formula>NOT(ISERROR(SEARCH("CUMPLIDA FUERA DE TÉRMINO",S6)))</formula>
    </cfRule>
    <cfRule type="containsText" dxfId="7" priority="3" operator="containsText" text="EN CURSO">
      <formula>NOT(ISERROR(SEARCH("EN CURSO",S6)))</formula>
    </cfRule>
    <cfRule type="containsText" dxfId="6" priority="4" operator="containsText" text="VENCIDA">
      <formula>NOT(ISERROR(SEARCH("VENCIDA",S6)))</formula>
    </cfRule>
    <cfRule type="containsText" dxfId="5" priority="5" operator="containsText" text="CUMPLIDA">
      <formula>NOT(ISERROR(SEARCH("CUMPLIDA",S6)))</formula>
    </cfRule>
  </conditionalFormatting>
  <hyperlinks>
    <hyperlink ref="G8" r:id="rId1"/>
    <hyperlink ref="H8" r:id="rId2"/>
  </hyperlinks>
  <pageMargins left="0.7" right="0.7" top="0.75" bottom="0.75" header="0.3" footer="0.3"/>
  <pageSetup paperSize="9" scale="19" orientation="portrait"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'Resultados Comp . pro'!$R$3:$R$7</xm:f>
          </x14:formula1>
          <xm:sqref>S6:S10</xm:sqref>
        </x14:dataValidation>
      </x14:dataValidations>
    </ext>
  </extLst>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Q16"/>
  <sheetViews>
    <sheetView zoomScale="70" zoomScaleNormal="70" zoomScaleSheetLayoutView="55" workbookViewId="0">
      <selection activeCell="A4" sqref="A4:A5"/>
    </sheetView>
  </sheetViews>
  <sheetFormatPr baseColWidth="10" defaultColWidth="11.375" defaultRowHeight="27.75" customHeight="1"/>
  <cols>
    <col min="1" max="1" width="7" customWidth="1"/>
    <col min="2" max="2" width="11.875" customWidth="1"/>
    <col min="3" max="3" width="35.25" customWidth="1"/>
    <col min="4" max="4" width="25" customWidth="1"/>
    <col min="5" max="5" width="25.125" customWidth="1"/>
    <col min="6" max="6" width="55.625" customWidth="1"/>
    <col min="7" max="8" width="14.875" customWidth="1"/>
    <col min="9" max="9" width="45.25" style="425" customWidth="1"/>
    <col min="10" max="10" width="19.625" customWidth="1"/>
    <col min="11" max="11" width="16.125" customWidth="1"/>
    <col min="12" max="12" width="20.625" customWidth="1"/>
    <col min="13" max="13" width="17.75" style="28" customWidth="1"/>
    <col min="14" max="14" width="11.375" style="28"/>
    <col min="15" max="15" width="64.875" style="28" customWidth="1"/>
    <col min="16" max="16" width="17.375" style="28" customWidth="1"/>
    <col min="17" max="16384" width="11.375" style="28"/>
  </cols>
  <sheetData>
    <row r="1" spans="1:17" ht="27.75" customHeight="1">
      <c r="A1" s="1367" t="s">
        <v>83</v>
      </c>
      <c r="B1" s="1368"/>
      <c r="C1" s="1368"/>
      <c r="D1" s="1368"/>
      <c r="E1" s="1368"/>
      <c r="F1" s="1368"/>
      <c r="G1" s="1368"/>
      <c r="H1" s="1369"/>
      <c r="I1" s="617"/>
    </row>
    <row r="2" spans="1:17" ht="59.25" customHeight="1" thickBot="1">
      <c r="A2" s="1370"/>
      <c r="B2" s="1371"/>
      <c r="C2" s="1371"/>
      <c r="D2" s="1371"/>
      <c r="E2" s="1371"/>
      <c r="F2" s="1371"/>
      <c r="G2" s="1371"/>
      <c r="H2" s="1372"/>
      <c r="I2" s="617"/>
    </row>
    <row r="3" spans="1:17" ht="36.75" customHeight="1" thickBot="1">
      <c r="A3" s="1373" t="s">
        <v>1780</v>
      </c>
      <c r="B3" s="1374"/>
      <c r="C3" s="1374"/>
      <c r="D3" s="1374"/>
      <c r="E3" s="1374"/>
      <c r="F3" s="1374"/>
      <c r="G3" s="1374"/>
      <c r="H3" s="1375"/>
      <c r="I3" s="592"/>
      <c r="J3" s="80"/>
      <c r="K3" s="80"/>
      <c r="L3" s="80"/>
      <c r="M3" s="29"/>
    </row>
    <row r="4" spans="1:17" ht="27.75" customHeight="1">
      <c r="A4" s="1376" t="s">
        <v>68</v>
      </c>
      <c r="B4" s="1378" t="s">
        <v>69</v>
      </c>
      <c r="C4" s="1378"/>
      <c r="D4" s="1380" t="s">
        <v>70</v>
      </c>
      <c r="E4" s="1378" t="s">
        <v>51</v>
      </c>
      <c r="F4" s="1382" t="s">
        <v>84</v>
      </c>
      <c r="G4" s="1378" t="s">
        <v>71</v>
      </c>
      <c r="H4" s="1383"/>
      <c r="I4" s="1289" t="s">
        <v>1295</v>
      </c>
      <c r="J4" s="1290"/>
      <c r="K4" s="1291"/>
      <c r="L4" s="1309" t="s">
        <v>1296</v>
      </c>
      <c r="M4" s="1310"/>
      <c r="N4" s="1310"/>
      <c r="O4" s="1310"/>
      <c r="P4" s="1311"/>
    </row>
    <row r="5" spans="1:17" ht="74.25" customHeight="1">
      <c r="A5" s="1377"/>
      <c r="B5" s="1379"/>
      <c r="C5" s="1379"/>
      <c r="D5" s="1381"/>
      <c r="E5" s="1379"/>
      <c r="F5" s="1380"/>
      <c r="G5" s="212" t="s">
        <v>72</v>
      </c>
      <c r="H5" s="618" t="s">
        <v>73</v>
      </c>
      <c r="I5" s="629" t="s">
        <v>1297</v>
      </c>
      <c r="J5" s="652" t="s">
        <v>1298</v>
      </c>
      <c r="K5" s="629" t="s">
        <v>1299</v>
      </c>
      <c r="L5" s="653" t="s">
        <v>1300</v>
      </c>
      <c r="M5" s="654" t="s">
        <v>1301</v>
      </c>
      <c r="N5" s="655" t="s">
        <v>1302</v>
      </c>
      <c r="O5" s="656" t="s">
        <v>1303</v>
      </c>
      <c r="P5" s="664" t="s">
        <v>1484</v>
      </c>
      <c r="Q5" s="630" t="s">
        <v>1234</v>
      </c>
    </row>
    <row r="6" spans="1:17" ht="80.25" customHeight="1">
      <c r="A6" s="1363" t="s">
        <v>93</v>
      </c>
      <c r="B6" s="79">
        <v>1</v>
      </c>
      <c r="C6" s="71" t="s">
        <v>1621</v>
      </c>
      <c r="D6" s="108" t="s">
        <v>567</v>
      </c>
      <c r="E6" s="106" t="s">
        <v>568</v>
      </c>
      <c r="F6" s="394" t="s">
        <v>1623</v>
      </c>
      <c r="G6" s="460">
        <v>43862</v>
      </c>
      <c r="H6" s="461">
        <v>43890</v>
      </c>
      <c r="I6" s="772" t="s">
        <v>1622</v>
      </c>
      <c r="J6" s="773">
        <v>1</v>
      </c>
      <c r="K6" s="772">
        <v>7</v>
      </c>
      <c r="L6" s="772">
        <v>1</v>
      </c>
      <c r="M6" s="774">
        <v>1</v>
      </c>
      <c r="N6" s="775" t="s">
        <v>1064</v>
      </c>
      <c r="O6" s="791" t="s">
        <v>1626</v>
      </c>
      <c r="P6" s="355" t="s">
        <v>1093</v>
      </c>
      <c r="Q6" s="776" t="str">
        <f>IF(L6&gt;0,"1","0")</f>
        <v>1</v>
      </c>
    </row>
    <row r="7" spans="1:17" ht="122.25" customHeight="1">
      <c r="A7" s="1364"/>
      <c r="B7" s="79">
        <v>2</v>
      </c>
      <c r="C7" s="71" t="s">
        <v>569</v>
      </c>
      <c r="D7" s="108" t="s">
        <v>570</v>
      </c>
      <c r="E7" s="106" t="s">
        <v>568</v>
      </c>
      <c r="F7" s="394" t="s">
        <v>1624</v>
      </c>
      <c r="G7" s="461">
        <v>43891</v>
      </c>
      <c r="H7" s="461">
        <v>44012</v>
      </c>
      <c r="I7" s="772" t="s">
        <v>1625</v>
      </c>
      <c r="J7" s="773">
        <v>1</v>
      </c>
      <c r="K7" s="772">
        <v>8</v>
      </c>
      <c r="L7" s="772">
        <v>1</v>
      </c>
      <c r="M7" s="774">
        <v>1</v>
      </c>
      <c r="N7" s="775" t="s">
        <v>1064</v>
      </c>
      <c r="O7" s="792" t="s">
        <v>1627</v>
      </c>
      <c r="P7" s="355" t="s">
        <v>1093</v>
      </c>
      <c r="Q7" s="776" t="str">
        <f t="shared" ref="Q7:Q13" si="0">IF(L7&gt;0,"1","0")</f>
        <v>1</v>
      </c>
    </row>
    <row r="8" spans="1:17" ht="88.5" customHeight="1">
      <c r="A8" s="1364"/>
      <c r="B8" s="79">
        <v>3</v>
      </c>
      <c r="C8" s="71" t="s">
        <v>571</v>
      </c>
      <c r="D8" s="108" t="s">
        <v>572</v>
      </c>
      <c r="E8" s="106" t="s">
        <v>568</v>
      </c>
      <c r="F8" s="217" t="s">
        <v>1628</v>
      </c>
      <c r="G8" s="460">
        <v>44013</v>
      </c>
      <c r="H8" s="619">
        <v>44043</v>
      </c>
      <c r="I8" s="772" t="s">
        <v>1629</v>
      </c>
      <c r="J8" s="773">
        <v>1</v>
      </c>
      <c r="K8" s="772">
        <v>9</v>
      </c>
      <c r="L8" s="772">
        <v>1</v>
      </c>
      <c r="M8" s="774">
        <v>1</v>
      </c>
      <c r="N8" s="775" t="s">
        <v>1064</v>
      </c>
      <c r="O8" s="792" t="s">
        <v>1693</v>
      </c>
      <c r="P8" s="355" t="s">
        <v>1093</v>
      </c>
      <c r="Q8" s="776" t="str">
        <f t="shared" si="0"/>
        <v>1</v>
      </c>
    </row>
    <row r="9" spans="1:17" ht="87" customHeight="1">
      <c r="A9" s="1364"/>
      <c r="B9" s="79">
        <v>4</v>
      </c>
      <c r="C9" s="71" t="s">
        <v>573</v>
      </c>
      <c r="D9" s="108" t="s">
        <v>574</v>
      </c>
      <c r="E9" s="106" t="s">
        <v>568</v>
      </c>
      <c r="F9" s="71" t="s">
        <v>1630</v>
      </c>
      <c r="G9" s="460">
        <v>44044</v>
      </c>
      <c r="H9" s="619">
        <v>44063</v>
      </c>
      <c r="I9" s="772" t="s">
        <v>1629</v>
      </c>
      <c r="J9" s="773">
        <v>1</v>
      </c>
      <c r="K9" s="772">
        <v>10</v>
      </c>
      <c r="L9" s="772">
        <v>1</v>
      </c>
      <c r="M9" s="774">
        <v>1</v>
      </c>
      <c r="N9" s="775" t="s">
        <v>1064</v>
      </c>
      <c r="O9" s="792" t="s">
        <v>1694</v>
      </c>
      <c r="P9" s="355" t="s">
        <v>1093</v>
      </c>
      <c r="Q9" s="776" t="str">
        <f t="shared" si="0"/>
        <v>1</v>
      </c>
    </row>
    <row r="10" spans="1:17" ht="100.5" customHeight="1">
      <c r="A10" s="1365"/>
      <c r="B10" s="103">
        <v>5</v>
      </c>
      <c r="C10" s="104" t="s">
        <v>575</v>
      </c>
      <c r="D10" s="109" t="s">
        <v>576</v>
      </c>
      <c r="E10" s="107" t="s">
        <v>568</v>
      </c>
      <c r="F10" s="777" t="s">
        <v>1631</v>
      </c>
      <c r="G10" s="462">
        <v>44064</v>
      </c>
      <c r="H10" s="620">
        <v>44089</v>
      </c>
      <c r="I10" s="772" t="s">
        <v>1629</v>
      </c>
      <c r="J10" s="773">
        <v>0.8</v>
      </c>
      <c r="K10" s="772">
        <v>11</v>
      </c>
      <c r="L10" s="772">
        <v>1</v>
      </c>
      <c r="M10" s="774">
        <v>0.8</v>
      </c>
      <c r="N10" s="775" t="s">
        <v>1064</v>
      </c>
      <c r="O10" s="803" t="s">
        <v>1695</v>
      </c>
      <c r="P10" s="355" t="s">
        <v>1488</v>
      </c>
      <c r="Q10" s="776" t="str">
        <f t="shared" si="0"/>
        <v>1</v>
      </c>
    </row>
    <row r="11" spans="1:17" ht="101.25" customHeight="1">
      <c r="A11" s="1366" t="s">
        <v>94</v>
      </c>
      <c r="B11" s="103">
        <v>1</v>
      </c>
      <c r="C11" s="104" t="s">
        <v>577</v>
      </c>
      <c r="D11" s="110" t="s">
        <v>578</v>
      </c>
      <c r="E11" s="107" t="s">
        <v>579</v>
      </c>
      <c r="F11" s="218" t="s">
        <v>1632</v>
      </c>
      <c r="G11" s="462">
        <v>44075</v>
      </c>
      <c r="H11" s="620">
        <v>44089</v>
      </c>
      <c r="I11" s="772" t="s">
        <v>1633</v>
      </c>
      <c r="J11" s="773">
        <v>1</v>
      </c>
      <c r="K11" s="772">
        <v>12</v>
      </c>
      <c r="L11" s="772">
        <v>1</v>
      </c>
      <c r="M11" s="774">
        <v>1</v>
      </c>
      <c r="N11" s="775" t="s">
        <v>1064</v>
      </c>
      <c r="O11" s="792" t="s">
        <v>1652</v>
      </c>
      <c r="P11" s="355" t="s">
        <v>1093</v>
      </c>
      <c r="Q11" s="776" t="str">
        <f t="shared" si="0"/>
        <v>1</v>
      </c>
    </row>
    <row r="12" spans="1:17" ht="79.5" customHeight="1">
      <c r="A12" s="1366"/>
      <c r="B12" s="103">
        <v>2</v>
      </c>
      <c r="C12" s="104" t="s">
        <v>580</v>
      </c>
      <c r="D12" s="110" t="s">
        <v>581</v>
      </c>
      <c r="E12" s="107" t="s">
        <v>582</v>
      </c>
      <c r="F12" s="219" t="s">
        <v>1634</v>
      </c>
      <c r="G12" s="462">
        <v>44075</v>
      </c>
      <c r="H12" s="620">
        <v>44165</v>
      </c>
      <c r="I12" s="772" t="s">
        <v>1635</v>
      </c>
      <c r="J12" s="773">
        <v>0.8</v>
      </c>
      <c r="K12" s="772">
        <v>13</v>
      </c>
      <c r="L12" s="772">
        <v>1</v>
      </c>
      <c r="M12" s="774">
        <v>0.8</v>
      </c>
      <c r="N12" s="775" t="s">
        <v>1064</v>
      </c>
      <c r="O12" s="792" t="s">
        <v>1653</v>
      </c>
      <c r="P12" s="355" t="s">
        <v>1488</v>
      </c>
      <c r="Q12" s="776" t="str">
        <f t="shared" si="0"/>
        <v>1</v>
      </c>
    </row>
    <row r="13" spans="1:17" ht="75" customHeight="1">
      <c r="A13" s="105" t="s">
        <v>95</v>
      </c>
      <c r="B13" s="79">
        <v>1</v>
      </c>
      <c r="C13" s="71" t="s">
        <v>583</v>
      </c>
      <c r="D13" s="111" t="s">
        <v>584</v>
      </c>
      <c r="E13" s="106" t="s">
        <v>568</v>
      </c>
      <c r="F13" s="219"/>
      <c r="G13" s="460">
        <v>44166</v>
      </c>
      <c r="H13" s="619">
        <v>44196</v>
      </c>
      <c r="I13" s="772"/>
      <c r="J13" s="773"/>
      <c r="K13" s="772"/>
      <c r="L13" s="772">
        <v>0</v>
      </c>
      <c r="M13" s="774">
        <v>0</v>
      </c>
      <c r="N13" s="775"/>
      <c r="O13" s="793"/>
      <c r="P13" s="355" t="s">
        <v>1487</v>
      </c>
      <c r="Q13" s="772" t="str">
        <f t="shared" si="0"/>
        <v>0</v>
      </c>
    </row>
    <row r="14" spans="1:17" ht="27.75" customHeight="1">
      <c r="L14" s="425"/>
      <c r="M14" s="600">
        <f>AVERAGE(M6:M12)</f>
        <v>0.94285714285714284</v>
      </c>
    </row>
    <row r="15" spans="1:17" ht="27.75" customHeight="1">
      <c r="L15" s="430" t="s">
        <v>1226</v>
      </c>
      <c r="M15" s="431">
        <f>COUNTA(Q6:Q12)</f>
        <v>7</v>
      </c>
    </row>
    <row r="16" spans="1:17" ht="27.75" customHeight="1">
      <c r="L16" s="430" t="s">
        <v>1225</v>
      </c>
      <c r="M16" s="431">
        <f>COUNTIF(Q6:Q12,1)</f>
        <v>7</v>
      </c>
    </row>
  </sheetData>
  <autoFilter ref="A5:Q5">
    <filterColumn colId="1" showButton="0"/>
  </autoFilter>
  <mergeCells count="12">
    <mergeCell ref="I4:K4"/>
    <mergeCell ref="L4:P4"/>
    <mergeCell ref="A6:A10"/>
    <mergeCell ref="A11:A12"/>
    <mergeCell ref="A1:H2"/>
    <mergeCell ref="A3:H3"/>
    <mergeCell ref="A4:A5"/>
    <mergeCell ref="B4:C5"/>
    <mergeCell ref="D4:D5"/>
    <mergeCell ref="E4:E5"/>
    <mergeCell ref="F4:F5"/>
    <mergeCell ref="G4:H4"/>
  </mergeCells>
  <conditionalFormatting sqref="P6:P13">
    <cfRule type="containsText" dxfId="4" priority="1" operator="containsText" text="NO REQUIERE SEGUIMIENTO PARA ESTE CORTE">
      <formula>NOT(ISERROR(SEARCH("NO REQUIERE SEGUIMIENTO PARA ESTE CORTE",P6)))</formula>
    </cfRule>
    <cfRule type="containsText" dxfId="3" priority="2" operator="containsText" text="CUMPLIDA FUERA DE TÉRMINO">
      <formula>NOT(ISERROR(SEARCH("CUMPLIDA FUERA DE TÉRMINO",P6)))</formula>
    </cfRule>
    <cfRule type="containsText" dxfId="2" priority="3" operator="containsText" text="EN CURSO">
      <formula>NOT(ISERROR(SEARCH("EN CURSO",P6)))</formula>
    </cfRule>
    <cfRule type="containsText" dxfId="1" priority="4" operator="containsText" text="VENCIDA">
      <formula>NOT(ISERROR(SEARCH("VENCIDA",P6)))</formula>
    </cfRule>
    <cfRule type="containsText" dxfId="0" priority="5" operator="containsText" text="CUMPLIDA">
      <formula>NOT(ISERROR(SEARCH("CUMPLIDA",P6)))</formula>
    </cfRule>
  </conditionalFormatting>
  <pageMargins left="0.7" right="0.7" top="0.75" bottom="0.75" header="0.3" footer="0.3"/>
  <pageSetup scale="33" orientation="portrait" r:id="rId1"/>
  <colBreaks count="1" manualBreakCount="1">
    <brk id="9" max="1048575" man="1"/>
  </colBreaks>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'Resultados Comp . pro'!$R$3:$R$7</xm:f>
          </x14:formula1>
          <xm:sqref>P6:P13</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83"/>
  <sheetViews>
    <sheetView zoomScale="85" zoomScaleNormal="85" workbookViewId="0">
      <selection activeCell="G6" sqref="G6:O6"/>
    </sheetView>
  </sheetViews>
  <sheetFormatPr baseColWidth="10" defaultColWidth="11.375" defaultRowHeight="14.25"/>
  <cols>
    <col min="1" max="1" width="11.375" style="147"/>
    <col min="2" max="4" width="11.375" style="152"/>
    <col min="5" max="6" width="11.375" style="153"/>
    <col min="7" max="15" width="11.375" style="147"/>
    <col min="16" max="18" width="11.375" style="154"/>
    <col min="19" max="22" width="0" style="147" hidden="1" customWidth="1"/>
    <col min="23" max="16384" width="11.375" style="147"/>
  </cols>
  <sheetData>
    <row r="1" spans="1:22" ht="14.25" customHeight="1">
      <c r="A1" s="1422" t="s">
        <v>977</v>
      </c>
      <c r="B1" s="1423"/>
      <c r="C1" s="1423"/>
      <c r="D1" s="1423"/>
      <c r="E1" s="1423"/>
      <c r="F1" s="1423"/>
      <c r="G1" s="1423"/>
      <c r="H1" s="1423"/>
      <c r="I1" s="1423"/>
      <c r="J1" s="1423"/>
      <c r="K1" s="1423"/>
      <c r="L1" s="1423"/>
      <c r="M1" s="1423"/>
      <c r="N1" s="1423"/>
      <c r="O1" s="1423"/>
      <c r="P1" s="83"/>
      <c r="Q1" s="83"/>
      <c r="R1" s="83"/>
    </row>
    <row r="2" spans="1:22">
      <c r="A2" s="1423"/>
      <c r="B2" s="1423"/>
      <c r="C2" s="1423"/>
      <c r="D2" s="1423"/>
      <c r="E2" s="1423"/>
      <c r="F2" s="1423"/>
      <c r="G2" s="1423"/>
      <c r="H2" s="1423"/>
      <c r="I2" s="1423"/>
      <c r="J2" s="1423"/>
      <c r="K2" s="1423"/>
      <c r="L2" s="1423"/>
      <c r="M2" s="1423"/>
      <c r="N2" s="1423"/>
      <c r="O2" s="1423"/>
      <c r="P2" s="83"/>
      <c r="Q2" s="83"/>
      <c r="R2" s="83"/>
    </row>
    <row r="3" spans="1:22">
      <c r="A3" s="1423"/>
      <c r="B3" s="1423"/>
      <c r="C3" s="1423"/>
      <c r="D3" s="1423"/>
      <c r="E3" s="1423"/>
      <c r="F3" s="1423"/>
      <c r="G3" s="1423"/>
      <c r="H3" s="1423"/>
      <c r="I3" s="1423"/>
      <c r="J3" s="1423"/>
      <c r="K3" s="1423"/>
      <c r="L3" s="1423"/>
      <c r="M3" s="1423"/>
      <c r="N3" s="1423"/>
      <c r="O3" s="1423"/>
      <c r="P3" s="83"/>
      <c r="Q3" s="83"/>
      <c r="R3" s="83"/>
    </row>
    <row r="4" spans="1:22">
      <c r="A4" s="447" t="s">
        <v>74</v>
      </c>
      <c r="B4" s="1423" t="s">
        <v>75</v>
      </c>
      <c r="C4" s="1423"/>
      <c r="D4" s="1423"/>
      <c r="E4" s="1424" t="s">
        <v>76</v>
      </c>
      <c r="F4" s="1424"/>
      <c r="G4" s="1425" t="s">
        <v>77</v>
      </c>
      <c r="H4" s="1425"/>
      <c r="I4" s="1425"/>
      <c r="J4" s="1425"/>
      <c r="K4" s="1425"/>
      <c r="L4" s="1425"/>
      <c r="M4" s="1425"/>
      <c r="N4" s="1425"/>
      <c r="O4" s="1425"/>
      <c r="P4" s="84"/>
      <c r="Q4" s="84"/>
      <c r="R4" s="84"/>
    </row>
    <row r="5" spans="1:22" ht="22.5" customHeight="1">
      <c r="A5" s="1426" t="s">
        <v>8</v>
      </c>
      <c r="B5" s="1426"/>
      <c r="C5" s="1426"/>
      <c r="D5" s="1426"/>
      <c r="E5" s="1426"/>
      <c r="F5" s="1426"/>
      <c r="G5" s="1426"/>
      <c r="H5" s="1426"/>
      <c r="I5" s="1426"/>
      <c r="J5" s="1426"/>
      <c r="K5" s="1426"/>
      <c r="L5" s="1426"/>
      <c r="M5" s="1426"/>
      <c r="N5" s="1426"/>
      <c r="O5" s="1426"/>
      <c r="P5" s="84"/>
      <c r="Q5" s="84"/>
      <c r="R5" s="84"/>
    </row>
    <row r="6" spans="1:22" ht="92.25" customHeight="1">
      <c r="A6" s="446">
        <v>3</v>
      </c>
      <c r="B6" s="1391" t="s">
        <v>1267</v>
      </c>
      <c r="C6" s="1384"/>
      <c r="D6" s="1384"/>
      <c r="E6" s="1385">
        <v>44012</v>
      </c>
      <c r="F6" s="1385"/>
      <c r="G6" s="1390" t="s">
        <v>1268</v>
      </c>
      <c r="H6" s="1389"/>
      <c r="I6" s="1389"/>
      <c r="J6" s="1389"/>
      <c r="K6" s="1389"/>
      <c r="L6" s="1389"/>
      <c r="M6" s="1389"/>
      <c r="N6" s="1389"/>
      <c r="O6" s="1389"/>
      <c r="P6" s="148"/>
      <c r="Q6" s="148"/>
      <c r="R6" s="148"/>
    </row>
    <row r="7" spans="1:22" ht="92.25" customHeight="1">
      <c r="A7" s="446">
        <v>3</v>
      </c>
      <c r="B7" s="1391" t="s">
        <v>1267</v>
      </c>
      <c r="C7" s="1384"/>
      <c r="D7" s="1384"/>
      <c r="E7" s="1385">
        <v>44012</v>
      </c>
      <c r="F7" s="1385"/>
      <c r="G7" s="1390" t="s">
        <v>1278</v>
      </c>
      <c r="H7" s="1389"/>
      <c r="I7" s="1389"/>
      <c r="J7" s="1389"/>
      <c r="K7" s="1389"/>
      <c r="L7" s="1389"/>
      <c r="M7" s="1389"/>
      <c r="N7" s="1389"/>
      <c r="O7" s="1389"/>
      <c r="P7" s="148"/>
      <c r="Q7" s="148"/>
      <c r="R7" s="148"/>
    </row>
    <row r="8" spans="1:22" ht="81" customHeight="1">
      <c r="A8" s="446">
        <v>3</v>
      </c>
      <c r="B8" s="1395" t="s">
        <v>1269</v>
      </c>
      <c r="C8" s="1384"/>
      <c r="D8" s="1384"/>
      <c r="E8" s="1385">
        <v>44012</v>
      </c>
      <c r="F8" s="1385"/>
      <c r="G8" s="1390" t="s">
        <v>1280</v>
      </c>
      <c r="H8" s="1389"/>
      <c r="I8" s="1389"/>
      <c r="J8" s="1389"/>
      <c r="K8" s="1389"/>
      <c r="L8" s="1389"/>
      <c r="M8" s="1389"/>
      <c r="N8" s="1389"/>
      <c r="O8" s="1389"/>
      <c r="P8" s="148"/>
      <c r="Q8" s="148"/>
      <c r="R8" s="148"/>
    </row>
    <row r="9" spans="1:22" ht="79.5" customHeight="1">
      <c r="A9" s="446">
        <v>3</v>
      </c>
      <c r="B9" s="1395" t="s">
        <v>1270</v>
      </c>
      <c r="C9" s="1384"/>
      <c r="D9" s="1384"/>
      <c r="E9" s="1385">
        <v>44012</v>
      </c>
      <c r="F9" s="1385"/>
      <c r="G9" s="1390" t="s">
        <v>1279</v>
      </c>
      <c r="H9" s="1389"/>
      <c r="I9" s="1389"/>
      <c r="J9" s="1389"/>
      <c r="K9" s="1389"/>
      <c r="L9" s="1389"/>
      <c r="M9" s="1389"/>
      <c r="N9" s="1389"/>
      <c r="O9" s="1389"/>
      <c r="P9" s="148"/>
      <c r="Q9" s="148"/>
      <c r="R9" s="148"/>
      <c r="S9" s="149"/>
      <c r="T9" s="150"/>
      <c r="U9" s="150"/>
      <c r="V9" s="151"/>
    </row>
    <row r="10" spans="1:22" ht="170.25" customHeight="1">
      <c r="A10" s="446">
        <v>3</v>
      </c>
      <c r="B10" s="1395" t="s">
        <v>1271</v>
      </c>
      <c r="C10" s="1384"/>
      <c r="D10" s="1384"/>
      <c r="E10" s="1385">
        <v>44012</v>
      </c>
      <c r="F10" s="1385"/>
      <c r="G10" s="1390" t="s">
        <v>1281</v>
      </c>
      <c r="H10" s="1389"/>
      <c r="I10" s="1389"/>
      <c r="J10" s="1389"/>
      <c r="K10" s="1389"/>
      <c r="L10" s="1389"/>
      <c r="M10" s="1389"/>
      <c r="N10" s="1389"/>
      <c r="O10" s="1389"/>
      <c r="P10" s="148"/>
      <c r="Q10" s="148"/>
      <c r="R10" s="148"/>
      <c r="S10" s="163"/>
      <c r="T10" s="163"/>
      <c r="U10" s="163"/>
      <c r="V10" s="164"/>
    </row>
    <row r="11" spans="1:22" ht="27.75" customHeight="1">
      <c r="A11" s="446"/>
      <c r="B11" s="1391"/>
      <c r="C11" s="1384"/>
      <c r="D11" s="1384"/>
      <c r="E11" s="1385"/>
      <c r="F11" s="1385"/>
      <c r="G11" s="1390"/>
      <c r="H11" s="1389"/>
      <c r="I11" s="1389"/>
      <c r="J11" s="1389"/>
      <c r="K11" s="1389"/>
      <c r="L11" s="1389"/>
      <c r="M11" s="1389"/>
      <c r="N11" s="1389"/>
      <c r="O11" s="1389"/>
      <c r="P11" s="148"/>
      <c r="Q11" s="148"/>
      <c r="R11" s="148"/>
      <c r="S11" s="163"/>
      <c r="T11" s="163"/>
      <c r="U11" s="163"/>
      <c r="V11" s="164"/>
    </row>
    <row r="12" spans="1:22" ht="27.75" customHeight="1">
      <c r="A12" s="446"/>
      <c r="B12" s="1391"/>
      <c r="C12" s="1384"/>
      <c r="D12" s="1384"/>
      <c r="E12" s="1385"/>
      <c r="F12" s="1385"/>
      <c r="G12" s="1390"/>
      <c r="H12" s="1389"/>
      <c r="I12" s="1389"/>
      <c r="J12" s="1389"/>
      <c r="K12" s="1389"/>
      <c r="L12" s="1389"/>
      <c r="M12" s="1389"/>
      <c r="N12" s="1389"/>
      <c r="O12" s="1389"/>
      <c r="P12" s="148"/>
      <c r="Q12" s="148"/>
      <c r="R12" s="148"/>
      <c r="S12" s="163"/>
      <c r="T12" s="163"/>
      <c r="U12" s="163"/>
      <c r="V12" s="164"/>
    </row>
    <row r="13" spans="1:22" ht="27.75" customHeight="1">
      <c r="A13" s="446"/>
      <c r="B13" s="1391"/>
      <c r="C13" s="1384"/>
      <c r="D13" s="1384"/>
      <c r="E13" s="1385"/>
      <c r="F13" s="1385"/>
      <c r="G13" s="1390"/>
      <c r="H13" s="1389"/>
      <c r="I13" s="1389"/>
      <c r="J13" s="1389"/>
      <c r="K13" s="1389"/>
      <c r="L13" s="1389"/>
      <c r="M13" s="1389"/>
      <c r="N13" s="1389"/>
      <c r="O13" s="1389"/>
      <c r="P13" s="148"/>
      <c r="Q13" s="148"/>
      <c r="R13" s="148"/>
    </row>
    <row r="14" spans="1:22" ht="27.75" customHeight="1">
      <c r="A14" s="446"/>
      <c r="B14" s="1391"/>
      <c r="C14" s="1419"/>
      <c r="D14" s="1419"/>
      <c r="E14" s="1420"/>
      <c r="F14" s="1420"/>
      <c r="G14" s="1390"/>
      <c r="H14" s="1421"/>
      <c r="I14" s="1421"/>
      <c r="J14" s="1421"/>
      <c r="K14" s="1421"/>
      <c r="L14" s="1421"/>
      <c r="M14" s="1421"/>
      <c r="N14" s="1421"/>
      <c r="O14" s="1421"/>
      <c r="P14" s="148"/>
      <c r="Q14" s="148"/>
      <c r="R14" s="148"/>
    </row>
    <row r="15" spans="1:22" ht="27.75" customHeight="1">
      <c r="A15" s="446"/>
      <c r="B15" s="1411"/>
      <c r="C15" s="1412"/>
      <c r="D15" s="1413"/>
      <c r="E15" s="1414"/>
      <c r="F15" s="1415"/>
      <c r="G15" s="1416"/>
      <c r="H15" s="1417"/>
      <c r="I15" s="1417"/>
      <c r="J15" s="1417"/>
      <c r="K15" s="1417"/>
      <c r="L15" s="1417"/>
      <c r="M15" s="1417"/>
      <c r="N15" s="1417"/>
      <c r="O15" s="1418"/>
      <c r="P15" s="148"/>
      <c r="Q15" s="148"/>
      <c r="R15" s="148"/>
    </row>
    <row r="16" spans="1:22" ht="30" customHeight="1">
      <c r="A16" s="1400" t="s">
        <v>98</v>
      </c>
      <c r="B16" s="1400"/>
      <c r="C16" s="1400"/>
      <c r="D16" s="1400"/>
      <c r="E16" s="1400"/>
      <c r="F16" s="1400"/>
      <c r="G16" s="1400"/>
      <c r="H16" s="1400"/>
      <c r="I16" s="1400"/>
      <c r="J16" s="1400"/>
      <c r="K16" s="1400"/>
      <c r="L16" s="1400"/>
      <c r="M16" s="1400"/>
      <c r="N16" s="1400"/>
      <c r="O16" s="1400"/>
      <c r="P16" s="84"/>
      <c r="Q16" s="84"/>
      <c r="R16" s="84"/>
    </row>
    <row r="17" spans="1:18" ht="39" customHeight="1">
      <c r="A17" s="446"/>
      <c r="B17" s="1391"/>
      <c r="C17" s="1384"/>
      <c r="D17" s="1384"/>
      <c r="E17" s="1385"/>
      <c r="F17" s="1385"/>
      <c r="G17" s="1390"/>
      <c r="H17" s="1389"/>
      <c r="I17" s="1389"/>
      <c r="J17" s="1389"/>
      <c r="K17" s="1389"/>
      <c r="L17" s="1389"/>
      <c r="M17" s="1389"/>
      <c r="N17" s="1389"/>
      <c r="O17" s="1389"/>
      <c r="P17" s="84"/>
      <c r="Q17" s="84"/>
      <c r="R17" s="84"/>
    </row>
    <row r="18" spans="1:18" s="154" customFormat="1" ht="39" customHeight="1">
      <c r="A18" s="355"/>
      <c r="B18" s="1405"/>
      <c r="C18" s="1406"/>
      <c r="D18" s="1406"/>
      <c r="E18" s="1407"/>
      <c r="F18" s="1408"/>
      <c r="G18" s="1409"/>
      <c r="H18" s="1410"/>
      <c r="I18" s="1410"/>
      <c r="J18" s="1410"/>
      <c r="K18" s="1410"/>
      <c r="L18" s="1410"/>
      <c r="M18" s="1410"/>
      <c r="N18" s="1410"/>
      <c r="O18" s="1410"/>
      <c r="P18" s="84"/>
      <c r="Q18" s="84"/>
      <c r="R18" s="84"/>
    </row>
    <row r="19" spans="1:18" ht="22.5" customHeight="1">
      <c r="A19" s="1401" t="s">
        <v>78</v>
      </c>
      <c r="B19" s="1401"/>
      <c r="C19" s="1401"/>
      <c r="D19" s="1401"/>
      <c r="E19" s="1401"/>
      <c r="F19" s="1401"/>
      <c r="G19" s="1401"/>
      <c r="H19" s="1401"/>
      <c r="I19" s="1401"/>
      <c r="J19" s="1401"/>
      <c r="K19" s="1401"/>
      <c r="L19" s="1401"/>
      <c r="M19" s="1401"/>
      <c r="N19" s="1401"/>
      <c r="O19" s="1401"/>
      <c r="P19" s="84"/>
      <c r="Q19" s="84"/>
      <c r="R19" s="84"/>
    </row>
    <row r="20" spans="1:18" ht="34.5" customHeight="1">
      <c r="A20" s="446"/>
      <c r="B20" s="1391"/>
      <c r="C20" s="1384"/>
      <c r="D20" s="1384"/>
      <c r="E20" s="1385"/>
      <c r="F20" s="1385"/>
      <c r="G20" s="1390"/>
      <c r="H20" s="1389"/>
      <c r="I20" s="1389"/>
      <c r="J20" s="1389"/>
      <c r="K20" s="1389"/>
      <c r="L20" s="1389"/>
      <c r="M20" s="1389"/>
      <c r="N20" s="1389"/>
      <c r="O20" s="1389"/>
      <c r="P20" s="148"/>
      <c r="Q20" s="148"/>
      <c r="R20" s="148"/>
    </row>
    <row r="21" spans="1:18" ht="30" customHeight="1">
      <c r="A21" s="1402" t="s">
        <v>105</v>
      </c>
      <c r="B21" s="1402"/>
      <c r="C21" s="1402"/>
      <c r="D21" s="1402"/>
      <c r="E21" s="1402"/>
      <c r="F21" s="1402"/>
      <c r="G21" s="1402"/>
      <c r="H21" s="1402"/>
      <c r="I21" s="1402"/>
      <c r="J21" s="1402"/>
      <c r="K21" s="1402"/>
      <c r="L21" s="1402"/>
      <c r="M21" s="1402"/>
      <c r="N21" s="1402"/>
      <c r="O21" s="1402"/>
      <c r="P21" s="84"/>
      <c r="Q21" s="84"/>
      <c r="R21" s="84"/>
    </row>
    <row r="22" spans="1:18" ht="115.5" customHeight="1">
      <c r="A22" s="446">
        <v>3</v>
      </c>
      <c r="B22" s="1391" t="s">
        <v>1272</v>
      </c>
      <c r="C22" s="1384"/>
      <c r="D22" s="1384"/>
      <c r="E22" s="1385">
        <v>44012</v>
      </c>
      <c r="F22" s="1385"/>
      <c r="G22" s="1390" t="s">
        <v>1282</v>
      </c>
      <c r="H22" s="1389"/>
      <c r="I22" s="1389"/>
      <c r="J22" s="1389"/>
      <c r="K22" s="1389"/>
      <c r="L22" s="1389"/>
      <c r="M22" s="1389"/>
      <c r="N22" s="1389"/>
      <c r="O22" s="1389"/>
      <c r="P22" s="84"/>
      <c r="Q22" s="84"/>
      <c r="R22" s="84"/>
    </row>
    <row r="23" spans="1:18" ht="95.25" customHeight="1">
      <c r="A23" s="446">
        <v>3</v>
      </c>
      <c r="B23" s="1391" t="s">
        <v>1273</v>
      </c>
      <c r="C23" s="1384"/>
      <c r="D23" s="1384"/>
      <c r="E23" s="1385">
        <v>44012</v>
      </c>
      <c r="F23" s="1385"/>
      <c r="G23" s="1390" t="s">
        <v>1274</v>
      </c>
      <c r="H23" s="1389"/>
      <c r="I23" s="1389"/>
      <c r="J23" s="1389"/>
      <c r="K23" s="1389"/>
      <c r="L23" s="1389"/>
      <c r="M23" s="1389"/>
      <c r="N23" s="1389"/>
      <c r="O23" s="1389"/>
      <c r="P23" s="84"/>
      <c r="Q23" s="84"/>
      <c r="R23" s="84"/>
    </row>
    <row r="24" spans="1:18" ht="27" customHeight="1">
      <c r="A24" s="1403" t="s">
        <v>79</v>
      </c>
      <c r="B24" s="1403"/>
      <c r="C24" s="1403"/>
      <c r="D24" s="1403"/>
      <c r="E24" s="1403"/>
      <c r="F24" s="1403"/>
      <c r="G24" s="1403"/>
      <c r="H24" s="1403"/>
      <c r="I24" s="1403"/>
      <c r="J24" s="1403"/>
      <c r="K24" s="1403"/>
      <c r="L24" s="1403"/>
      <c r="M24" s="1403"/>
      <c r="N24" s="1403"/>
      <c r="O24" s="1403"/>
      <c r="P24" s="84"/>
      <c r="Q24" s="84"/>
      <c r="R24" s="84"/>
    </row>
    <row r="25" spans="1:18" ht="214.5" customHeight="1">
      <c r="A25" s="446">
        <v>2</v>
      </c>
      <c r="B25" s="1384" t="s">
        <v>1081</v>
      </c>
      <c r="C25" s="1384"/>
      <c r="D25" s="1384"/>
      <c r="E25" s="1385" t="s">
        <v>1080</v>
      </c>
      <c r="F25" s="1385"/>
      <c r="G25" s="1389" t="s">
        <v>1082</v>
      </c>
      <c r="H25" s="1389"/>
      <c r="I25" s="1389"/>
      <c r="J25" s="1389"/>
      <c r="K25" s="1389"/>
      <c r="L25" s="1389"/>
      <c r="M25" s="1389"/>
      <c r="N25" s="1389"/>
      <c r="O25" s="1389"/>
      <c r="P25" s="148"/>
      <c r="Q25" s="148"/>
      <c r="R25" s="148"/>
    </row>
    <row r="26" spans="1:18" ht="99.75" customHeight="1">
      <c r="A26" s="446">
        <v>3</v>
      </c>
      <c r="B26" s="1404" t="s">
        <v>1275</v>
      </c>
      <c r="C26" s="1384"/>
      <c r="D26" s="1384"/>
      <c r="E26" s="1385">
        <v>44012</v>
      </c>
      <c r="F26" s="1385"/>
      <c r="G26" s="1389" t="s">
        <v>1283</v>
      </c>
      <c r="H26" s="1389"/>
      <c r="I26" s="1389"/>
      <c r="J26" s="1389"/>
      <c r="K26" s="1389"/>
      <c r="L26" s="1389"/>
      <c r="M26" s="1389"/>
      <c r="N26" s="1389"/>
      <c r="O26" s="1389"/>
      <c r="P26" s="148"/>
      <c r="Q26" s="148"/>
      <c r="R26" s="148"/>
    </row>
    <row r="27" spans="1:18" ht="234" customHeight="1">
      <c r="A27" s="446">
        <v>3</v>
      </c>
      <c r="B27" s="1386" t="s">
        <v>1276</v>
      </c>
      <c r="C27" s="1387"/>
      <c r="D27" s="1388"/>
      <c r="E27" s="1385">
        <v>44012</v>
      </c>
      <c r="F27" s="1385"/>
      <c r="G27" s="1389" t="s">
        <v>1284</v>
      </c>
      <c r="H27" s="1389"/>
      <c r="I27" s="1389"/>
      <c r="J27" s="1389"/>
      <c r="K27" s="1389"/>
      <c r="L27" s="1389"/>
      <c r="M27" s="1389"/>
      <c r="N27" s="1389"/>
      <c r="O27" s="1389"/>
      <c r="P27" s="84"/>
      <c r="Q27" s="84"/>
      <c r="R27" s="84"/>
    </row>
    <row r="28" spans="1:18" s="166" customFormat="1" ht="260.25" customHeight="1">
      <c r="A28" s="446">
        <v>3</v>
      </c>
      <c r="B28" s="1386" t="s">
        <v>1276</v>
      </c>
      <c r="C28" s="1387"/>
      <c r="D28" s="1388"/>
      <c r="E28" s="1385">
        <v>44012</v>
      </c>
      <c r="F28" s="1385"/>
      <c r="G28" s="1397" t="s">
        <v>1285</v>
      </c>
      <c r="H28" s="1398"/>
      <c r="I28" s="1398"/>
      <c r="J28" s="1398"/>
      <c r="K28" s="1398"/>
      <c r="L28" s="1398"/>
      <c r="M28" s="1398"/>
      <c r="N28" s="1398"/>
      <c r="O28" s="1398"/>
      <c r="P28" s="165"/>
      <c r="Q28" s="165"/>
      <c r="R28" s="165"/>
    </row>
    <row r="29" spans="1:18" ht="252" customHeight="1">
      <c r="A29" s="446">
        <v>3</v>
      </c>
      <c r="B29" s="1386" t="s">
        <v>1276</v>
      </c>
      <c r="C29" s="1387"/>
      <c r="D29" s="1388"/>
      <c r="E29" s="1385">
        <v>44012</v>
      </c>
      <c r="F29" s="1385"/>
      <c r="G29" s="1397" t="s">
        <v>1286</v>
      </c>
      <c r="H29" s="1398"/>
      <c r="I29" s="1398"/>
      <c r="J29" s="1398"/>
      <c r="K29" s="1398"/>
      <c r="L29" s="1398"/>
      <c r="M29" s="1398"/>
      <c r="N29" s="1398"/>
      <c r="O29" s="1398"/>
      <c r="P29" s="84"/>
      <c r="Q29" s="84"/>
      <c r="R29" s="84"/>
    </row>
    <row r="30" spans="1:18" ht="262.5" customHeight="1">
      <c r="A30" s="446">
        <v>3</v>
      </c>
      <c r="B30" s="1386" t="s">
        <v>1276</v>
      </c>
      <c r="C30" s="1387"/>
      <c r="D30" s="1388"/>
      <c r="E30" s="1385">
        <v>44012</v>
      </c>
      <c r="F30" s="1385"/>
      <c r="G30" s="1389" t="s">
        <v>1287</v>
      </c>
      <c r="H30" s="1389"/>
      <c r="I30" s="1389"/>
      <c r="J30" s="1389"/>
      <c r="K30" s="1389"/>
      <c r="L30" s="1389"/>
      <c r="M30" s="1389"/>
      <c r="N30" s="1389"/>
      <c r="O30" s="1389"/>
      <c r="P30" s="148"/>
      <c r="Q30" s="148"/>
      <c r="R30" s="148"/>
    </row>
    <row r="31" spans="1:18" ht="40.5" customHeight="1">
      <c r="A31" s="446"/>
      <c r="B31" s="1391"/>
      <c r="C31" s="1384"/>
      <c r="D31" s="1384"/>
      <c r="E31" s="1385"/>
      <c r="F31" s="1385"/>
      <c r="G31" s="1389"/>
      <c r="H31" s="1389"/>
      <c r="I31" s="1389"/>
      <c r="J31" s="1389"/>
      <c r="K31" s="1389"/>
      <c r="L31" s="1389"/>
      <c r="M31" s="1389"/>
      <c r="N31" s="1389"/>
      <c r="O31" s="1389"/>
      <c r="P31" s="148"/>
      <c r="Q31" s="148"/>
      <c r="R31" s="148"/>
    </row>
    <row r="32" spans="1:18" ht="41.25" customHeight="1">
      <c r="A32" s="1427" t="s">
        <v>80</v>
      </c>
      <c r="B32" s="1427"/>
      <c r="C32" s="1427"/>
      <c r="D32" s="1427"/>
      <c r="E32" s="1427"/>
      <c r="F32" s="1427"/>
      <c r="G32" s="1427"/>
      <c r="H32" s="1427"/>
      <c r="I32" s="1427"/>
      <c r="J32" s="1427"/>
      <c r="K32" s="1427"/>
      <c r="L32" s="1427"/>
      <c r="M32" s="1427"/>
      <c r="N32" s="1427"/>
      <c r="O32" s="1427"/>
      <c r="P32" s="148"/>
      <c r="Q32" s="148"/>
      <c r="R32" s="148"/>
    </row>
    <row r="33" spans="1:18" ht="12" customHeight="1">
      <c r="A33" s="446"/>
      <c r="B33" s="1384"/>
      <c r="C33" s="1384"/>
      <c r="D33" s="1384"/>
      <c r="E33" s="1385"/>
      <c r="F33" s="1385"/>
      <c r="G33" s="1390"/>
      <c r="H33" s="1389"/>
      <c r="I33" s="1389"/>
      <c r="J33" s="1389"/>
      <c r="K33" s="1389"/>
      <c r="L33" s="1389"/>
      <c r="M33" s="1389"/>
      <c r="N33" s="1389"/>
      <c r="O33" s="1389"/>
      <c r="P33" s="148"/>
      <c r="Q33" s="148"/>
      <c r="R33" s="148"/>
    </row>
    <row r="34" spans="1:18" ht="12" customHeight="1">
      <c r="A34" s="446"/>
      <c r="B34" s="1384"/>
      <c r="C34" s="1384"/>
      <c r="D34" s="1384"/>
      <c r="E34" s="1385"/>
      <c r="F34" s="1385"/>
      <c r="G34" s="1390"/>
      <c r="H34" s="1389"/>
      <c r="I34" s="1389"/>
      <c r="J34" s="1389"/>
      <c r="K34" s="1389"/>
      <c r="L34" s="1389"/>
      <c r="M34" s="1389"/>
      <c r="N34" s="1389"/>
      <c r="O34" s="1389"/>
      <c r="P34" s="148"/>
      <c r="Q34" s="148"/>
      <c r="R34" s="148"/>
    </row>
    <row r="35" spans="1:18">
      <c r="A35" s="446"/>
      <c r="B35" s="1384"/>
      <c r="C35" s="1384"/>
      <c r="D35" s="1384"/>
      <c r="E35" s="1385"/>
      <c r="F35" s="1385"/>
      <c r="G35" s="1390"/>
      <c r="H35" s="1389"/>
      <c r="I35" s="1389"/>
      <c r="J35" s="1389"/>
      <c r="K35" s="1389"/>
      <c r="L35" s="1389"/>
      <c r="M35" s="1389"/>
      <c r="N35" s="1389"/>
      <c r="O35" s="1389"/>
      <c r="P35" s="148"/>
      <c r="Q35" s="148"/>
      <c r="R35" s="148"/>
    </row>
    <row r="36" spans="1:18">
      <c r="A36" s="1428" t="s">
        <v>96</v>
      </c>
      <c r="B36" s="1428"/>
      <c r="C36" s="1428"/>
      <c r="D36" s="1428"/>
      <c r="E36" s="1428"/>
      <c r="F36" s="1428"/>
      <c r="G36" s="1428"/>
      <c r="H36" s="1428"/>
      <c r="I36" s="1428"/>
      <c r="J36" s="1428"/>
      <c r="K36" s="1428"/>
      <c r="L36" s="1428"/>
      <c r="M36" s="1428"/>
      <c r="N36" s="1428"/>
      <c r="O36" s="1428"/>
      <c r="P36" s="148"/>
      <c r="Q36" s="148"/>
      <c r="R36" s="148"/>
    </row>
    <row r="37" spans="1:18">
      <c r="A37" s="446"/>
      <c r="B37" s="1384"/>
      <c r="C37" s="1384"/>
      <c r="D37" s="1384"/>
      <c r="E37" s="1385"/>
      <c r="F37" s="1385"/>
      <c r="G37" s="1390"/>
      <c r="H37" s="1389"/>
      <c r="I37" s="1389"/>
      <c r="J37" s="1389"/>
      <c r="K37" s="1389"/>
      <c r="L37" s="1389"/>
      <c r="M37" s="1389"/>
      <c r="N37" s="1389"/>
      <c r="O37" s="1389"/>
      <c r="P37" s="148"/>
      <c r="Q37" s="148"/>
      <c r="R37" s="148"/>
    </row>
    <row r="38" spans="1:18">
      <c r="A38" s="446"/>
      <c r="B38" s="1391"/>
      <c r="C38" s="1384"/>
      <c r="D38" s="1384"/>
      <c r="E38" s="1385"/>
      <c r="F38" s="1385"/>
      <c r="G38" s="1390"/>
      <c r="H38" s="1389"/>
      <c r="I38" s="1389"/>
      <c r="J38" s="1389"/>
      <c r="K38" s="1389"/>
      <c r="L38" s="1389"/>
      <c r="M38" s="1389"/>
      <c r="N38" s="1389"/>
      <c r="O38" s="1389"/>
      <c r="P38" s="148"/>
      <c r="Q38" s="148"/>
      <c r="R38" s="148"/>
    </row>
    <row r="39" spans="1:18">
      <c r="A39" s="446"/>
      <c r="B39" s="1391"/>
      <c r="C39" s="1384"/>
      <c r="D39" s="1384"/>
      <c r="E39" s="1385"/>
      <c r="F39" s="1385"/>
      <c r="G39" s="1390"/>
      <c r="H39" s="1389"/>
      <c r="I39" s="1389"/>
      <c r="J39" s="1389"/>
      <c r="K39" s="1389"/>
      <c r="L39" s="1389"/>
      <c r="M39" s="1389"/>
      <c r="N39" s="1389"/>
      <c r="O39" s="1389"/>
      <c r="P39" s="148"/>
      <c r="Q39" s="148"/>
      <c r="R39" s="148"/>
    </row>
    <row r="40" spans="1:18">
      <c r="A40" s="446"/>
      <c r="B40" s="1391"/>
      <c r="C40" s="1384"/>
      <c r="D40" s="1384"/>
      <c r="E40" s="1385"/>
      <c r="F40" s="1385"/>
      <c r="G40" s="1390"/>
      <c r="H40" s="1389"/>
      <c r="I40" s="1389"/>
      <c r="J40" s="1389"/>
      <c r="K40" s="1389"/>
      <c r="L40" s="1389"/>
      <c r="M40" s="1389"/>
      <c r="N40" s="1389"/>
      <c r="O40" s="1389"/>
      <c r="P40" s="148"/>
      <c r="Q40" s="148"/>
      <c r="R40" s="148"/>
    </row>
    <row r="41" spans="1:18">
      <c r="A41" s="446"/>
      <c r="B41" s="1391"/>
      <c r="C41" s="1384"/>
      <c r="D41" s="1384"/>
      <c r="E41" s="1385"/>
      <c r="F41" s="1385"/>
      <c r="G41" s="1390"/>
      <c r="H41" s="1389"/>
      <c r="I41" s="1389"/>
      <c r="J41" s="1389"/>
      <c r="K41" s="1389"/>
      <c r="L41" s="1389"/>
      <c r="M41" s="1389"/>
      <c r="N41" s="1389"/>
      <c r="O41" s="1389"/>
      <c r="P41" s="148"/>
      <c r="Q41" s="148"/>
      <c r="R41" s="148"/>
    </row>
    <row r="42" spans="1:18">
      <c r="A42" s="464"/>
      <c r="B42" s="1384"/>
      <c r="C42" s="1384"/>
      <c r="D42" s="1384"/>
      <c r="E42" s="1385"/>
      <c r="F42" s="1385"/>
      <c r="G42" s="1392"/>
      <c r="H42" s="1392"/>
      <c r="I42" s="1392"/>
      <c r="J42" s="1392"/>
      <c r="K42" s="1392"/>
      <c r="L42" s="1392"/>
      <c r="M42" s="1392"/>
      <c r="N42" s="1392"/>
      <c r="O42" s="1392"/>
      <c r="P42" s="148"/>
      <c r="Q42" s="148"/>
      <c r="R42" s="148"/>
    </row>
    <row r="43" spans="1:18">
      <c r="A43" s="464"/>
      <c r="B43" s="1384"/>
      <c r="C43" s="1384"/>
      <c r="D43" s="1384"/>
      <c r="E43" s="1385"/>
      <c r="F43" s="1385"/>
      <c r="G43" s="1392"/>
      <c r="H43" s="1392"/>
      <c r="I43" s="1392"/>
      <c r="J43" s="1392"/>
      <c r="K43" s="1392"/>
      <c r="L43" s="1392"/>
      <c r="M43" s="1392"/>
      <c r="N43" s="1392"/>
      <c r="O43" s="1392"/>
      <c r="P43" s="148"/>
      <c r="Q43" s="148"/>
      <c r="R43" s="148"/>
    </row>
    <row r="44" spans="1:18">
      <c r="A44" s="464"/>
      <c r="B44" s="1384"/>
      <c r="C44" s="1384"/>
      <c r="D44" s="1384"/>
      <c r="E44" s="1385"/>
      <c r="F44" s="1385"/>
      <c r="G44" s="1384"/>
      <c r="H44" s="1384"/>
      <c r="I44" s="1384"/>
      <c r="J44" s="1384"/>
      <c r="K44" s="1384"/>
      <c r="L44" s="1384"/>
      <c r="M44" s="1384"/>
      <c r="N44" s="1384"/>
      <c r="O44" s="1384"/>
      <c r="P44" s="148"/>
      <c r="Q44" s="148"/>
      <c r="R44" s="148"/>
    </row>
    <row r="45" spans="1:18">
      <c r="A45" s="464"/>
      <c r="B45" s="1384"/>
      <c r="C45" s="1384"/>
      <c r="D45" s="1384"/>
      <c r="E45" s="1385"/>
      <c r="F45" s="1385"/>
      <c r="G45" s="1384"/>
      <c r="H45" s="1384"/>
      <c r="I45" s="1384"/>
      <c r="J45" s="1384"/>
      <c r="K45" s="1384"/>
      <c r="L45" s="1384"/>
      <c r="M45" s="1384"/>
      <c r="N45" s="1384"/>
      <c r="O45" s="1384"/>
      <c r="P45" s="148"/>
      <c r="Q45" s="148"/>
      <c r="R45" s="148"/>
    </row>
    <row r="46" spans="1:18">
      <c r="A46" s="464"/>
      <c r="B46" s="1384"/>
      <c r="C46" s="1384"/>
      <c r="D46" s="1384"/>
      <c r="E46" s="1385"/>
      <c r="F46" s="1385"/>
      <c r="G46" s="1384"/>
      <c r="H46" s="1384"/>
      <c r="I46" s="1384"/>
      <c r="J46" s="1384"/>
      <c r="K46" s="1384"/>
      <c r="L46" s="1384"/>
      <c r="M46" s="1384"/>
      <c r="N46" s="1384"/>
      <c r="O46" s="1384"/>
      <c r="P46" s="84"/>
      <c r="Q46" s="84"/>
      <c r="R46" s="84"/>
    </row>
    <row r="47" spans="1:18">
      <c r="A47" s="464"/>
      <c r="B47" s="1384"/>
      <c r="C47" s="1384"/>
      <c r="D47" s="1384"/>
      <c r="E47" s="1385"/>
      <c r="F47" s="1385"/>
      <c r="G47" s="1384"/>
      <c r="H47" s="1384"/>
      <c r="I47" s="1384"/>
      <c r="J47" s="1384"/>
      <c r="K47" s="1384"/>
      <c r="L47" s="1384"/>
      <c r="M47" s="1384"/>
      <c r="N47" s="1384"/>
      <c r="O47" s="1384"/>
      <c r="P47" s="148"/>
      <c r="Q47" s="148"/>
      <c r="R47" s="148"/>
    </row>
    <row r="48" spans="1:18">
      <c r="A48" s="1399" t="s">
        <v>81</v>
      </c>
      <c r="B48" s="1399"/>
      <c r="C48" s="1399"/>
      <c r="D48" s="1399"/>
      <c r="E48" s="1399"/>
      <c r="F48" s="1399"/>
      <c r="G48" s="1399"/>
      <c r="H48" s="1399"/>
      <c r="I48" s="1399"/>
      <c r="J48" s="1399"/>
      <c r="K48" s="1399"/>
      <c r="L48" s="1399"/>
      <c r="M48" s="1399"/>
      <c r="N48" s="1399"/>
      <c r="O48" s="1399"/>
      <c r="P48" s="148"/>
      <c r="Q48" s="148"/>
      <c r="R48" s="148"/>
    </row>
    <row r="49" spans="1:18" ht="239.25" customHeight="1">
      <c r="A49" s="446">
        <v>3</v>
      </c>
      <c r="B49" s="1386" t="s">
        <v>1276</v>
      </c>
      <c r="C49" s="1387"/>
      <c r="D49" s="1388"/>
      <c r="E49" s="1385">
        <v>44012</v>
      </c>
      <c r="F49" s="1385"/>
      <c r="G49" s="1397" t="s">
        <v>1288</v>
      </c>
      <c r="H49" s="1398"/>
      <c r="I49" s="1398"/>
      <c r="J49" s="1398"/>
      <c r="K49" s="1398"/>
      <c r="L49" s="1398"/>
      <c r="M49" s="1398"/>
      <c r="N49" s="1398"/>
      <c r="O49" s="1398"/>
      <c r="P49" s="148"/>
      <c r="Q49" s="148"/>
      <c r="R49" s="148"/>
    </row>
    <row r="50" spans="1:18" ht="262.5" customHeight="1">
      <c r="A50" s="446">
        <v>3</v>
      </c>
      <c r="B50" s="1386" t="s">
        <v>1276</v>
      </c>
      <c r="C50" s="1387"/>
      <c r="D50" s="1388"/>
      <c r="E50" s="1385">
        <v>44012</v>
      </c>
      <c r="F50" s="1385"/>
      <c r="G50" s="1389" t="s">
        <v>1289</v>
      </c>
      <c r="H50" s="1389"/>
      <c r="I50" s="1389"/>
      <c r="J50" s="1389"/>
      <c r="K50" s="1389"/>
      <c r="L50" s="1389"/>
      <c r="M50" s="1389"/>
      <c r="N50" s="1389"/>
      <c r="O50" s="1389"/>
      <c r="P50" s="148"/>
      <c r="Q50" s="148"/>
      <c r="R50" s="148"/>
    </row>
    <row r="51" spans="1:18">
      <c r="A51" s="464"/>
      <c r="B51" s="1384"/>
      <c r="C51" s="1384"/>
      <c r="D51" s="1384"/>
      <c r="E51" s="1385"/>
      <c r="F51" s="1385"/>
      <c r="G51" s="1384"/>
      <c r="H51" s="1384"/>
      <c r="I51" s="1384"/>
      <c r="J51" s="1384"/>
      <c r="K51" s="1384"/>
      <c r="L51" s="1384"/>
      <c r="M51" s="1384"/>
      <c r="N51" s="1384"/>
      <c r="O51" s="1384"/>
      <c r="P51" s="148"/>
      <c r="Q51" s="148"/>
      <c r="R51" s="148"/>
    </row>
    <row r="52" spans="1:18">
      <c r="A52" s="464"/>
      <c r="B52" s="1384"/>
      <c r="C52" s="1384"/>
      <c r="D52" s="1384"/>
      <c r="E52" s="1385"/>
      <c r="F52" s="1385"/>
      <c r="G52" s="1384"/>
      <c r="H52" s="1384"/>
      <c r="I52" s="1384"/>
      <c r="J52" s="1384"/>
      <c r="K52" s="1384"/>
      <c r="L52" s="1384"/>
      <c r="M52" s="1384"/>
      <c r="N52" s="1384"/>
      <c r="O52" s="1384"/>
      <c r="P52" s="148"/>
      <c r="Q52" s="148"/>
      <c r="R52" s="148"/>
    </row>
    <row r="53" spans="1:18">
      <c r="A53" s="464"/>
      <c r="B53" s="1384"/>
      <c r="C53" s="1384"/>
      <c r="D53" s="1384"/>
      <c r="E53" s="1385"/>
      <c r="F53" s="1385"/>
      <c r="G53" s="1384"/>
      <c r="H53" s="1384"/>
      <c r="I53" s="1384"/>
      <c r="J53" s="1384"/>
      <c r="K53" s="1384"/>
      <c r="L53" s="1384"/>
      <c r="M53" s="1384"/>
      <c r="N53" s="1384"/>
      <c r="O53" s="1384"/>
      <c r="P53" s="148"/>
      <c r="Q53" s="148"/>
      <c r="R53" s="148"/>
    </row>
    <row r="54" spans="1:18">
      <c r="A54" s="464"/>
      <c r="B54" s="1384"/>
      <c r="C54" s="1384"/>
      <c r="D54" s="1384"/>
      <c r="E54" s="1385"/>
      <c r="F54" s="1385"/>
      <c r="G54" s="1384"/>
      <c r="H54" s="1384"/>
      <c r="I54" s="1384"/>
      <c r="J54" s="1384"/>
      <c r="K54" s="1384"/>
      <c r="L54" s="1384"/>
      <c r="M54" s="1384"/>
      <c r="N54" s="1384"/>
      <c r="O54" s="1384"/>
      <c r="P54" s="148"/>
      <c r="Q54" s="148"/>
      <c r="R54" s="148"/>
    </row>
    <row r="55" spans="1:18">
      <c r="A55" s="464"/>
      <c r="B55" s="1384"/>
      <c r="C55" s="1384"/>
      <c r="D55" s="1384"/>
      <c r="E55" s="1385"/>
      <c r="F55" s="1385"/>
      <c r="G55" s="1384"/>
      <c r="H55" s="1384"/>
      <c r="I55" s="1384"/>
      <c r="J55" s="1384"/>
      <c r="K55" s="1384"/>
      <c r="L55" s="1384"/>
      <c r="M55" s="1384"/>
      <c r="N55" s="1384"/>
      <c r="O55" s="1384"/>
      <c r="P55" s="148"/>
      <c r="Q55" s="148"/>
      <c r="R55" s="148"/>
    </row>
    <row r="56" spans="1:18">
      <c r="A56" s="464"/>
      <c r="B56" s="1384"/>
      <c r="C56" s="1384"/>
      <c r="D56" s="1384"/>
      <c r="E56" s="1385"/>
      <c r="F56" s="1385"/>
      <c r="G56" s="1384"/>
      <c r="H56" s="1384"/>
      <c r="I56" s="1384"/>
      <c r="J56" s="1384"/>
      <c r="K56" s="1384"/>
      <c r="L56" s="1384"/>
      <c r="M56" s="1384"/>
      <c r="N56" s="1384"/>
      <c r="O56" s="1384"/>
      <c r="P56" s="148"/>
      <c r="Q56" s="148"/>
      <c r="R56" s="148"/>
    </row>
    <row r="57" spans="1:18">
      <c r="A57" s="464"/>
      <c r="B57" s="1384"/>
      <c r="C57" s="1384"/>
      <c r="D57" s="1384"/>
      <c r="E57" s="1385"/>
      <c r="F57" s="1385"/>
      <c r="G57" s="1384"/>
      <c r="H57" s="1384"/>
      <c r="I57" s="1384"/>
      <c r="J57" s="1384"/>
      <c r="K57" s="1384"/>
      <c r="L57" s="1384"/>
      <c r="M57" s="1384"/>
      <c r="N57" s="1384"/>
      <c r="O57" s="1384"/>
      <c r="P57" s="148"/>
      <c r="Q57" s="148"/>
      <c r="R57" s="148"/>
    </row>
    <row r="58" spans="1:18">
      <c r="A58" s="464"/>
      <c r="B58" s="1384"/>
      <c r="C58" s="1384"/>
      <c r="D58" s="1384"/>
      <c r="E58" s="1385"/>
      <c r="F58" s="1385"/>
      <c r="G58" s="1384"/>
      <c r="H58" s="1384"/>
      <c r="I58" s="1384"/>
      <c r="J58" s="1384"/>
      <c r="K58" s="1384"/>
      <c r="L58" s="1384"/>
      <c r="M58" s="1384"/>
      <c r="N58" s="1384"/>
      <c r="O58" s="1384"/>
      <c r="P58" s="148"/>
      <c r="Q58" s="148"/>
      <c r="R58" s="148"/>
    </row>
    <row r="59" spans="1:18">
      <c r="A59" s="464"/>
      <c r="B59" s="1384"/>
      <c r="C59" s="1384"/>
      <c r="D59" s="1384"/>
      <c r="E59" s="1385"/>
      <c r="F59" s="1385"/>
      <c r="G59" s="1384"/>
      <c r="H59" s="1384"/>
      <c r="I59" s="1384"/>
      <c r="J59" s="1384"/>
      <c r="K59" s="1384"/>
      <c r="L59" s="1384"/>
      <c r="M59" s="1384"/>
      <c r="N59" s="1384"/>
      <c r="O59" s="1384"/>
      <c r="P59" s="148"/>
      <c r="Q59" s="148"/>
      <c r="R59" s="148"/>
    </row>
    <row r="60" spans="1:18">
      <c r="A60" s="464"/>
      <c r="B60" s="1384"/>
      <c r="C60" s="1384"/>
      <c r="D60" s="1384"/>
      <c r="E60" s="1385"/>
      <c r="F60" s="1385"/>
      <c r="G60" s="1384"/>
      <c r="H60" s="1384"/>
      <c r="I60" s="1384"/>
      <c r="J60" s="1384"/>
      <c r="K60" s="1384"/>
      <c r="L60" s="1384"/>
      <c r="M60" s="1384"/>
      <c r="N60" s="1384"/>
      <c r="O60" s="1384"/>
      <c r="P60" s="148"/>
      <c r="Q60" s="148"/>
      <c r="R60" s="148"/>
    </row>
    <row r="61" spans="1:18">
      <c r="A61" s="464"/>
      <c r="B61" s="1384"/>
      <c r="C61" s="1384"/>
      <c r="D61" s="1384"/>
      <c r="E61" s="1385"/>
      <c r="F61" s="1385"/>
      <c r="G61" s="1384"/>
      <c r="H61" s="1384"/>
      <c r="I61" s="1384"/>
      <c r="J61" s="1384"/>
      <c r="K61" s="1384"/>
      <c r="L61" s="1384"/>
      <c r="M61" s="1384"/>
      <c r="N61" s="1384"/>
      <c r="O61" s="1384"/>
      <c r="P61" s="148"/>
      <c r="Q61" s="148"/>
      <c r="R61" s="148"/>
    </row>
    <row r="62" spans="1:18">
      <c r="A62" s="464"/>
      <c r="B62" s="1384"/>
      <c r="C62" s="1384"/>
      <c r="D62" s="1384"/>
      <c r="E62" s="1385"/>
      <c r="F62" s="1385"/>
      <c r="G62" s="1384"/>
      <c r="H62" s="1384"/>
      <c r="I62" s="1384"/>
      <c r="J62" s="1384"/>
      <c r="K62" s="1384"/>
      <c r="L62" s="1384"/>
      <c r="M62" s="1384"/>
      <c r="N62" s="1384"/>
      <c r="O62" s="1384"/>
      <c r="P62" s="148"/>
      <c r="Q62" s="148"/>
      <c r="R62" s="148"/>
    </row>
    <row r="63" spans="1:18">
      <c r="A63" s="464"/>
      <c r="B63" s="1384"/>
      <c r="C63" s="1384"/>
      <c r="D63" s="1384"/>
      <c r="E63" s="1385"/>
      <c r="F63" s="1385"/>
      <c r="G63" s="1384"/>
      <c r="H63" s="1384"/>
      <c r="I63" s="1384"/>
      <c r="J63" s="1384"/>
      <c r="K63" s="1384"/>
      <c r="L63" s="1384"/>
      <c r="M63" s="1384"/>
      <c r="N63" s="1384"/>
      <c r="O63" s="1384"/>
      <c r="P63" s="84"/>
      <c r="Q63" s="84"/>
      <c r="R63" s="84"/>
    </row>
    <row r="64" spans="1:18" ht="14.25" customHeight="1">
      <c r="A64" s="464"/>
      <c r="B64" s="1384"/>
      <c r="C64" s="1384"/>
      <c r="D64" s="1384"/>
      <c r="E64" s="1385"/>
      <c r="F64" s="1385"/>
      <c r="G64" s="1384"/>
      <c r="H64" s="1384"/>
      <c r="I64" s="1384"/>
      <c r="J64" s="1384"/>
      <c r="K64" s="1384"/>
      <c r="L64" s="1384"/>
      <c r="M64" s="1384"/>
      <c r="N64" s="1384"/>
      <c r="O64" s="1384"/>
      <c r="P64" s="148"/>
      <c r="Q64" s="148"/>
      <c r="R64" s="148"/>
    </row>
    <row r="65" spans="1:18">
      <c r="A65" s="1396" t="s">
        <v>82</v>
      </c>
      <c r="B65" s="1396"/>
      <c r="C65" s="1396"/>
      <c r="D65" s="1396"/>
      <c r="E65" s="1396"/>
      <c r="F65" s="1396"/>
      <c r="G65" s="1396"/>
      <c r="H65" s="1396"/>
      <c r="I65" s="1396"/>
      <c r="J65" s="1396"/>
      <c r="K65" s="1396"/>
      <c r="L65" s="1396"/>
      <c r="M65" s="1396"/>
      <c r="N65" s="1396"/>
      <c r="O65" s="1396"/>
      <c r="P65" s="148"/>
      <c r="Q65" s="148"/>
      <c r="R65" s="148"/>
    </row>
    <row r="66" spans="1:18" ht="122.25" customHeight="1">
      <c r="A66" s="446">
        <v>3</v>
      </c>
      <c r="B66" s="1395" t="s">
        <v>1277</v>
      </c>
      <c r="C66" s="1384"/>
      <c r="D66" s="1384"/>
      <c r="E66" s="1385">
        <v>44012</v>
      </c>
      <c r="F66" s="1385"/>
      <c r="G66" s="1390" t="s">
        <v>1290</v>
      </c>
      <c r="H66" s="1392"/>
      <c r="I66" s="1392"/>
      <c r="J66" s="1392"/>
      <c r="K66" s="1392"/>
      <c r="L66" s="1392"/>
      <c r="M66" s="1392"/>
      <c r="N66" s="1392"/>
      <c r="O66" s="1392"/>
      <c r="P66" s="148"/>
      <c r="Q66" s="85"/>
      <c r="R66" s="148"/>
    </row>
    <row r="67" spans="1:18" ht="122.25" customHeight="1">
      <c r="A67" s="446">
        <v>3</v>
      </c>
      <c r="B67" s="1395" t="s">
        <v>1277</v>
      </c>
      <c r="C67" s="1384"/>
      <c r="D67" s="1384"/>
      <c r="E67" s="1385">
        <v>44012</v>
      </c>
      <c r="F67" s="1385"/>
      <c r="G67" s="1390" t="s">
        <v>1290</v>
      </c>
      <c r="H67" s="1392"/>
      <c r="I67" s="1392"/>
      <c r="J67" s="1392"/>
      <c r="K67" s="1392"/>
      <c r="L67" s="1392"/>
      <c r="M67" s="1392"/>
      <c r="N67" s="1392"/>
      <c r="O67" s="1392"/>
      <c r="P67" s="148"/>
      <c r="Q67" s="148"/>
      <c r="R67" s="148"/>
    </row>
    <row r="68" spans="1:18" ht="122.25" customHeight="1">
      <c r="A68" s="446">
        <v>3</v>
      </c>
      <c r="B68" s="1395" t="s">
        <v>1277</v>
      </c>
      <c r="C68" s="1384"/>
      <c r="D68" s="1384"/>
      <c r="E68" s="1385">
        <v>44012</v>
      </c>
      <c r="F68" s="1385"/>
      <c r="G68" s="1390" t="s">
        <v>1291</v>
      </c>
      <c r="H68" s="1392"/>
      <c r="I68" s="1392"/>
      <c r="J68" s="1392"/>
      <c r="K68" s="1392"/>
      <c r="L68" s="1392"/>
      <c r="M68" s="1392"/>
      <c r="N68" s="1392"/>
      <c r="O68" s="1392"/>
      <c r="P68" s="148"/>
      <c r="Q68" s="148"/>
      <c r="R68" s="148"/>
    </row>
    <row r="69" spans="1:18" ht="122.25" customHeight="1">
      <c r="A69" s="446">
        <v>3</v>
      </c>
      <c r="B69" s="1395" t="s">
        <v>1277</v>
      </c>
      <c r="C69" s="1384"/>
      <c r="D69" s="1384"/>
      <c r="E69" s="1385">
        <v>44012</v>
      </c>
      <c r="F69" s="1385"/>
      <c r="G69" s="1390" t="s">
        <v>1292</v>
      </c>
      <c r="H69" s="1392"/>
      <c r="I69" s="1392"/>
      <c r="J69" s="1392"/>
      <c r="K69" s="1392"/>
      <c r="L69" s="1392"/>
      <c r="M69" s="1392"/>
      <c r="N69" s="1392"/>
      <c r="O69" s="1392"/>
      <c r="P69" s="148"/>
      <c r="Q69" s="148"/>
      <c r="R69" s="148"/>
    </row>
    <row r="70" spans="1:18" ht="122.25" customHeight="1">
      <c r="A70" s="446">
        <v>3</v>
      </c>
      <c r="B70" s="1395" t="s">
        <v>1277</v>
      </c>
      <c r="C70" s="1384"/>
      <c r="D70" s="1384"/>
      <c r="E70" s="1385">
        <v>44012</v>
      </c>
      <c r="F70" s="1385"/>
      <c r="G70" s="1390" t="s">
        <v>1293</v>
      </c>
      <c r="H70" s="1392"/>
      <c r="I70" s="1392"/>
      <c r="J70" s="1392"/>
      <c r="K70" s="1392"/>
      <c r="L70" s="1392"/>
      <c r="M70" s="1392"/>
      <c r="N70" s="1392"/>
      <c r="O70" s="1392"/>
      <c r="P70" s="148"/>
      <c r="Q70" s="148"/>
      <c r="R70" s="148"/>
    </row>
    <row r="71" spans="1:18" ht="105.75" customHeight="1">
      <c r="A71" s="446">
        <v>3</v>
      </c>
      <c r="B71" s="1395" t="s">
        <v>1277</v>
      </c>
      <c r="C71" s="1384"/>
      <c r="D71" s="1384"/>
      <c r="E71" s="1385">
        <v>44012</v>
      </c>
      <c r="F71" s="1385"/>
      <c r="G71" s="1390" t="s">
        <v>1294</v>
      </c>
      <c r="H71" s="1392"/>
      <c r="I71" s="1392"/>
      <c r="J71" s="1392"/>
      <c r="K71" s="1392"/>
      <c r="L71" s="1392"/>
      <c r="M71" s="1392"/>
      <c r="N71" s="1392"/>
      <c r="O71" s="1392"/>
      <c r="P71" s="148"/>
      <c r="Q71" s="148"/>
      <c r="R71" s="148"/>
    </row>
    <row r="72" spans="1:18" ht="12.75" customHeight="1">
      <c r="A72" s="446"/>
      <c r="B72" s="1391"/>
      <c r="C72" s="1384"/>
      <c r="D72" s="1384"/>
      <c r="E72" s="1385"/>
      <c r="F72" s="1385"/>
      <c r="G72" s="1390"/>
      <c r="H72" s="1389"/>
      <c r="I72" s="1389"/>
      <c r="J72" s="1389"/>
      <c r="K72" s="1389"/>
      <c r="L72" s="1389"/>
      <c r="M72" s="1389"/>
      <c r="N72" s="1389"/>
      <c r="O72" s="1389"/>
      <c r="P72" s="148"/>
      <c r="Q72" s="148"/>
      <c r="R72" s="148"/>
    </row>
    <row r="73" spans="1:18" ht="12.75" customHeight="1">
      <c r="A73" s="446"/>
      <c r="B73" s="1391"/>
      <c r="C73" s="1384"/>
      <c r="D73" s="1384"/>
      <c r="E73" s="1385"/>
      <c r="F73" s="1385"/>
      <c r="G73" s="1390"/>
      <c r="H73" s="1389"/>
      <c r="I73" s="1389"/>
      <c r="J73" s="1389"/>
      <c r="K73" s="1389"/>
      <c r="L73" s="1389"/>
      <c r="M73" s="1389"/>
      <c r="N73" s="1389"/>
      <c r="O73" s="1389"/>
      <c r="P73" s="148"/>
      <c r="Q73" s="148"/>
      <c r="R73" s="148"/>
    </row>
    <row r="74" spans="1:18" ht="12.75" customHeight="1">
      <c r="A74" s="446"/>
      <c r="B74" s="1391"/>
      <c r="C74" s="1384"/>
      <c r="D74" s="1384"/>
      <c r="E74" s="1385"/>
      <c r="F74" s="1385"/>
      <c r="G74" s="1390"/>
      <c r="H74" s="1389"/>
      <c r="I74" s="1389"/>
      <c r="J74" s="1389"/>
      <c r="K74" s="1389"/>
      <c r="L74" s="1389"/>
      <c r="M74" s="1389"/>
      <c r="N74" s="1389"/>
      <c r="O74" s="1389"/>
      <c r="P74" s="148"/>
      <c r="Q74" s="148"/>
      <c r="R74" s="148"/>
    </row>
    <row r="75" spans="1:18" ht="12.75" customHeight="1">
      <c r="A75" s="446"/>
      <c r="B75" s="1391"/>
      <c r="C75" s="1384"/>
      <c r="D75" s="1384"/>
      <c r="E75" s="1385"/>
      <c r="F75" s="1385"/>
      <c r="G75" s="1390"/>
      <c r="H75" s="1389"/>
      <c r="I75" s="1389"/>
      <c r="J75" s="1389"/>
      <c r="K75" s="1389"/>
      <c r="L75" s="1389"/>
      <c r="M75" s="1389"/>
      <c r="N75" s="1389"/>
      <c r="O75" s="1389"/>
      <c r="P75" s="148"/>
      <c r="Q75" s="148"/>
      <c r="R75" s="148"/>
    </row>
    <row r="76" spans="1:18" ht="12.75" customHeight="1">
      <c r="A76" s="446"/>
      <c r="B76" s="1391"/>
      <c r="C76" s="1384"/>
      <c r="D76" s="1384"/>
      <c r="E76" s="1385"/>
      <c r="F76" s="1385"/>
      <c r="G76" s="1390"/>
      <c r="H76" s="1389"/>
      <c r="I76" s="1389"/>
      <c r="J76" s="1389"/>
      <c r="K76" s="1389"/>
      <c r="L76" s="1389"/>
      <c r="M76" s="1389"/>
      <c r="N76" s="1389"/>
      <c r="O76" s="1389"/>
      <c r="P76" s="148"/>
      <c r="Q76" s="148"/>
      <c r="R76" s="148"/>
    </row>
    <row r="77" spans="1:18" ht="12.75" customHeight="1">
      <c r="A77" s="446"/>
      <c r="B77" s="1391"/>
      <c r="C77" s="1384"/>
      <c r="D77" s="1384"/>
      <c r="E77" s="1385"/>
      <c r="F77" s="1385"/>
      <c r="G77" s="1390"/>
      <c r="H77" s="1389"/>
      <c r="I77" s="1389"/>
      <c r="J77" s="1389"/>
      <c r="K77" s="1389"/>
      <c r="L77" s="1389"/>
      <c r="M77" s="1389"/>
      <c r="N77" s="1389"/>
      <c r="O77" s="1389"/>
      <c r="P77" s="148"/>
      <c r="Q77" s="148"/>
      <c r="R77" s="148"/>
    </row>
    <row r="78" spans="1:18" ht="12.75" customHeight="1">
      <c r="A78" s="446"/>
      <c r="B78" s="1391"/>
      <c r="C78" s="1384"/>
      <c r="D78" s="1384"/>
      <c r="E78" s="1385"/>
      <c r="F78" s="1385"/>
      <c r="G78" s="1389"/>
      <c r="H78" s="1392"/>
      <c r="I78" s="1392"/>
      <c r="J78" s="1392"/>
      <c r="K78" s="1392"/>
      <c r="L78" s="1392"/>
      <c r="M78" s="1392"/>
      <c r="N78" s="1392"/>
      <c r="O78" s="1392"/>
      <c r="P78" s="148"/>
      <c r="Q78" s="148"/>
      <c r="R78" s="148"/>
    </row>
    <row r="79" spans="1:18" ht="12.75" customHeight="1">
      <c r="A79" s="446"/>
      <c r="B79" s="1391"/>
      <c r="C79" s="1384"/>
      <c r="D79" s="1384"/>
      <c r="E79" s="1385"/>
      <c r="F79" s="1385"/>
      <c r="G79" s="1394"/>
      <c r="H79" s="1394"/>
      <c r="I79" s="1394"/>
      <c r="J79" s="1394"/>
      <c r="K79" s="1394"/>
      <c r="L79" s="1394"/>
      <c r="M79" s="1394"/>
      <c r="N79" s="1394"/>
      <c r="O79" s="1394"/>
      <c r="P79" s="148"/>
      <c r="Q79" s="148"/>
      <c r="R79" s="148"/>
    </row>
    <row r="80" spans="1:18" ht="12.75" customHeight="1">
      <c r="A80" s="464"/>
      <c r="B80" s="1384"/>
      <c r="C80" s="1384"/>
      <c r="D80" s="1384"/>
      <c r="E80" s="1385"/>
      <c r="F80" s="1385"/>
      <c r="G80" s="1393"/>
      <c r="H80" s="1393"/>
      <c r="I80" s="1393"/>
      <c r="J80" s="1393"/>
      <c r="K80" s="1393"/>
      <c r="L80" s="1393"/>
      <c r="M80" s="1393"/>
      <c r="N80" s="1393"/>
      <c r="O80" s="1393"/>
      <c r="P80" s="148"/>
      <c r="Q80" s="148"/>
      <c r="R80" s="148"/>
    </row>
    <row r="81" spans="1:18">
      <c r="A81" s="464"/>
      <c r="B81" s="1384"/>
      <c r="C81" s="1384"/>
      <c r="D81" s="1384"/>
      <c r="E81" s="1385"/>
      <c r="F81" s="1385"/>
      <c r="G81" s="1393"/>
      <c r="H81" s="1393"/>
      <c r="I81" s="1393"/>
      <c r="J81" s="1393"/>
      <c r="K81" s="1393"/>
      <c r="L81" s="1393"/>
      <c r="M81" s="1393"/>
      <c r="N81" s="1393"/>
      <c r="O81" s="1393"/>
      <c r="P81" s="148"/>
      <c r="Q81" s="148"/>
      <c r="R81" s="148"/>
    </row>
    <row r="82" spans="1:18">
      <c r="A82" s="464"/>
      <c r="B82" s="1384"/>
      <c r="C82" s="1384"/>
      <c r="D82" s="1384"/>
      <c r="E82" s="1385"/>
      <c r="F82" s="1385"/>
      <c r="G82" s="1393"/>
      <c r="H82" s="1393"/>
      <c r="I82" s="1393"/>
      <c r="J82" s="1393"/>
      <c r="K82" s="1393"/>
      <c r="L82" s="1393"/>
      <c r="M82" s="1393"/>
      <c r="N82" s="1393"/>
      <c r="O82" s="1393"/>
    </row>
    <row r="83" spans="1:18">
      <c r="A83" s="464"/>
      <c r="B83" s="1384"/>
      <c r="C83" s="1384"/>
      <c r="D83" s="1384"/>
      <c r="E83" s="1385"/>
      <c r="F83" s="1385"/>
      <c r="G83" s="1393"/>
      <c r="H83" s="1393"/>
      <c r="I83" s="1393"/>
      <c r="J83" s="1393"/>
      <c r="K83" s="1393"/>
      <c r="L83" s="1393"/>
      <c r="M83" s="1393"/>
      <c r="N83" s="1393"/>
      <c r="O83" s="1393"/>
    </row>
  </sheetData>
  <autoFilter ref="A4:O4">
    <filterColumn colId="1" showButton="0"/>
    <filterColumn colId="2" showButton="0"/>
    <filterColumn colId="4" showButton="0"/>
    <filterColumn colId="6" showButton="0"/>
    <filterColumn colId="7" showButton="0"/>
    <filterColumn colId="8" showButton="0"/>
    <filterColumn colId="9" showButton="0"/>
    <filterColumn colId="10" showButton="0"/>
    <filterColumn colId="11" showButton="0"/>
    <filterColumn colId="12" showButton="0"/>
    <filterColumn colId="13" showButton="0"/>
  </autoFilter>
  <mergeCells count="223">
    <mergeCell ref="B82:D82"/>
    <mergeCell ref="E82:F82"/>
    <mergeCell ref="G82:O82"/>
    <mergeCell ref="B83:D83"/>
    <mergeCell ref="E83:F83"/>
    <mergeCell ref="G83:O83"/>
    <mergeCell ref="B56:D56"/>
    <mergeCell ref="E56:F56"/>
    <mergeCell ref="G56:O56"/>
    <mergeCell ref="B68:D68"/>
    <mergeCell ref="B59:D59"/>
    <mergeCell ref="E59:F59"/>
    <mergeCell ref="G59:O59"/>
    <mergeCell ref="B60:D60"/>
    <mergeCell ref="E60:F60"/>
    <mergeCell ref="G60:O60"/>
    <mergeCell ref="E68:F68"/>
    <mergeCell ref="G68:O68"/>
    <mergeCell ref="B64:D64"/>
    <mergeCell ref="E64:F64"/>
    <mergeCell ref="G64:O64"/>
    <mergeCell ref="B61:D61"/>
    <mergeCell ref="E61:F61"/>
    <mergeCell ref="G61:O61"/>
    <mergeCell ref="B27:D27"/>
    <mergeCell ref="E27:F27"/>
    <mergeCell ref="G27:O27"/>
    <mergeCell ref="B29:D29"/>
    <mergeCell ref="E29:F29"/>
    <mergeCell ref="G29:O29"/>
    <mergeCell ref="A32:O32"/>
    <mergeCell ref="A36:O36"/>
    <mergeCell ref="B46:D46"/>
    <mergeCell ref="E46:F46"/>
    <mergeCell ref="G46:O46"/>
    <mergeCell ref="B30:D30"/>
    <mergeCell ref="E30:F30"/>
    <mergeCell ref="G30:O30"/>
    <mergeCell ref="B31:D31"/>
    <mergeCell ref="E31:F31"/>
    <mergeCell ref="G31:O31"/>
    <mergeCell ref="B28:D28"/>
    <mergeCell ref="E28:F28"/>
    <mergeCell ref="G28:O28"/>
    <mergeCell ref="B33:D33"/>
    <mergeCell ref="E33:F33"/>
    <mergeCell ref="G33:O33"/>
    <mergeCell ref="B38:D38"/>
    <mergeCell ref="B8:D8"/>
    <mergeCell ref="E8:F8"/>
    <mergeCell ref="G8:O8"/>
    <mergeCell ref="A1:O3"/>
    <mergeCell ref="B4:D4"/>
    <mergeCell ref="E4:F4"/>
    <mergeCell ref="G4:O4"/>
    <mergeCell ref="B12:D12"/>
    <mergeCell ref="E12:F12"/>
    <mergeCell ref="G12:O12"/>
    <mergeCell ref="A5:O5"/>
    <mergeCell ref="B6:D6"/>
    <mergeCell ref="E6:F6"/>
    <mergeCell ref="G6:O6"/>
    <mergeCell ref="B10:D10"/>
    <mergeCell ref="E10:F10"/>
    <mergeCell ref="G10:O10"/>
    <mergeCell ref="B11:D11"/>
    <mergeCell ref="B7:D7"/>
    <mergeCell ref="E7:F7"/>
    <mergeCell ref="G7:O7"/>
    <mergeCell ref="B9:D9"/>
    <mergeCell ref="E9:F9"/>
    <mergeCell ref="G9:O9"/>
    <mergeCell ref="E11:F11"/>
    <mergeCell ref="G11:O11"/>
    <mergeCell ref="B20:D20"/>
    <mergeCell ref="E20:F20"/>
    <mergeCell ref="G20:O20"/>
    <mergeCell ref="B18:D18"/>
    <mergeCell ref="E18:F18"/>
    <mergeCell ref="G18:O18"/>
    <mergeCell ref="B17:D17"/>
    <mergeCell ref="E17:F17"/>
    <mergeCell ref="G17:O17"/>
    <mergeCell ref="B13:D13"/>
    <mergeCell ref="E13:F13"/>
    <mergeCell ref="G13:O13"/>
    <mergeCell ref="B15:D15"/>
    <mergeCell ref="E15:F15"/>
    <mergeCell ref="G15:O15"/>
    <mergeCell ref="B14:D14"/>
    <mergeCell ref="E14:F14"/>
    <mergeCell ref="G14:O14"/>
    <mergeCell ref="G38:O38"/>
    <mergeCell ref="B37:D37"/>
    <mergeCell ref="E37:F37"/>
    <mergeCell ref="G37:O37"/>
    <mergeCell ref="G40:O40"/>
    <mergeCell ref="B41:D41"/>
    <mergeCell ref="E41:F41"/>
    <mergeCell ref="G41:O41"/>
    <mergeCell ref="A16:O16"/>
    <mergeCell ref="A19:O19"/>
    <mergeCell ref="A21:O21"/>
    <mergeCell ref="A24:O24"/>
    <mergeCell ref="B25:D25"/>
    <mergeCell ref="E25:F25"/>
    <mergeCell ref="G25:O25"/>
    <mergeCell ref="B26:D26"/>
    <mergeCell ref="E26:F26"/>
    <mergeCell ref="G26:O26"/>
    <mergeCell ref="B22:D22"/>
    <mergeCell ref="E22:F22"/>
    <mergeCell ref="G22:O22"/>
    <mergeCell ref="B23:D23"/>
    <mergeCell ref="E23:F23"/>
    <mergeCell ref="G23:O23"/>
    <mergeCell ref="G49:O49"/>
    <mergeCell ref="B45:D45"/>
    <mergeCell ref="E45:F45"/>
    <mergeCell ref="G45:O45"/>
    <mergeCell ref="B47:D47"/>
    <mergeCell ref="E47:F47"/>
    <mergeCell ref="G47:O47"/>
    <mergeCell ref="B49:D49"/>
    <mergeCell ref="E49:F49"/>
    <mergeCell ref="A48:O48"/>
    <mergeCell ref="B62:D62"/>
    <mergeCell ref="E62:F62"/>
    <mergeCell ref="G62:O62"/>
    <mergeCell ref="B67:D67"/>
    <mergeCell ref="E67:F67"/>
    <mergeCell ref="G67:O67"/>
    <mergeCell ref="B66:D66"/>
    <mergeCell ref="E66:F66"/>
    <mergeCell ref="G66:O66"/>
    <mergeCell ref="B63:D63"/>
    <mergeCell ref="E63:F63"/>
    <mergeCell ref="G63:O63"/>
    <mergeCell ref="A65:O65"/>
    <mergeCell ref="B72:D72"/>
    <mergeCell ref="E72:F72"/>
    <mergeCell ref="G72:O72"/>
    <mergeCell ref="G73:O73"/>
    <mergeCell ref="E73:F73"/>
    <mergeCell ref="B73:D73"/>
    <mergeCell ref="B69:D69"/>
    <mergeCell ref="E69:F69"/>
    <mergeCell ref="G69:O69"/>
    <mergeCell ref="B70:D70"/>
    <mergeCell ref="E70:F70"/>
    <mergeCell ref="G70:O70"/>
    <mergeCell ref="B71:D71"/>
    <mergeCell ref="E71:F71"/>
    <mergeCell ref="G71:O71"/>
    <mergeCell ref="B76:D76"/>
    <mergeCell ref="E76:F76"/>
    <mergeCell ref="G76:O76"/>
    <mergeCell ref="B77:D77"/>
    <mergeCell ref="E77:F77"/>
    <mergeCell ref="G77:O77"/>
    <mergeCell ref="B74:D74"/>
    <mergeCell ref="E74:F74"/>
    <mergeCell ref="G74:O74"/>
    <mergeCell ref="B75:D75"/>
    <mergeCell ref="E75:F75"/>
    <mergeCell ref="G75:O75"/>
    <mergeCell ref="B80:D80"/>
    <mergeCell ref="E80:F80"/>
    <mergeCell ref="G80:O80"/>
    <mergeCell ref="B81:D81"/>
    <mergeCell ref="E81:F81"/>
    <mergeCell ref="G81:O81"/>
    <mergeCell ref="B78:D78"/>
    <mergeCell ref="E78:F78"/>
    <mergeCell ref="G78:O78"/>
    <mergeCell ref="B79:D79"/>
    <mergeCell ref="E79:F79"/>
    <mergeCell ref="G79:O79"/>
    <mergeCell ref="B34:D34"/>
    <mergeCell ref="E34:F34"/>
    <mergeCell ref="G34:O34"/>
    <mergeCell ref="B35:D35"/>
    <mergeCell ref="E35:F35"/>
    <mergeCell ref="G35:O35"/>
    <mergeCell ref="E38:F38"/>
    <mergeCell ref="B57:D57"/>
    <mergeCell ref="E57:F57"/>
    <mergeCell ref="G57:O57"/>
    <mergeCell ref="B39:D39"/>
    <mergeCell ref="E39:F39"/>
    <mergeCell ref="G39:O39"/>
    <mergeCell ref="B44:D44"/>
    <mergeCell ref="E44:F44"/>
    <mergeCell ref="G44:O44"/>
    <mergeCell ref="B42:D42"/>
    <mergeCell ref="E42:F42"/>
    <mergeCell ref="G42:O42"/>
    <mergeCell ref="B43:D43"/>
    <mergeCell ref="E43:F43"/>
    <mergeCell ref="G43:O43"/>
    <mergeCell ref="B40:D40"/>
    <mergeCell ref="E40:F40"/>
    <mergeCell ref="B58:D58"/>
    <mergeCell ref="E58:F58"/>
    <mergeCell ref="G58:O58"/>
    <mergeCell ref="B50:D50"/>
    <mergeCell ref="E50:F50"/>
    <mergeCell ref="G50:O50"/>
    <mergeCell ref="B51:D51"/>
    <mergeCell ref="E51:F51"/>
    <mergeCell ref="G51:O51"/>
    <mergeCell ref="B54:D54"/>
    <mergeCell ref="E54:F54"/>
    <mergeCell ref="G54:O54"/>
    <mergeCell ref="B52:D52"/>
    <mergeCell ref="E52:F52"/>
    <mergeCell ref="G52:O52"/>
    <mergeCell ref="B53:D53"/>
    <mergeCell ref="E53:F53"/>
    <mergeCell ref="G53:O53"/>
    <mergeCell ref="B55:D55"/>
    <mergeCell ref="E55:F55"/>
    <mergeCell ref="G55:O55"/>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O21"/>
  <sheetViews>
    <sheetView zoomScale="80" zoomScaleNormal="80" workbookViewId="0">
      <selection activeCell="A25" sqref="A25"/>
    </sheetView>
  </sheetViews>
  <sheetFormatPr baseColWidth="10" defaultColWidth="11.375" defaultRowHeight="15"/>
  <cols>
    <col min="1" max="1" width="49.75" style="425" bestFit="1" customWidth="1"/>
    <col min="2" max="2" width="10" style="425" customWidth="1"/>
    <col min="3" max="3" width="11.875" style="425" customWidth="1"/>
    <col min="4" max="4" width="12.25" style="425" customWidth="1"/>
    <col min="5" max="5" width="13" style="425" customWidth="1"/>
    <col min="6" max="6" width="11" style="425" customWidth="1"/>
    <col min="7" max="7" width="17.625" style="425" customWidth="1"/>
    <col min="8" max="9" width="10" style="425" customWidth="1"/>
    <col min="10" max="10" width="12.25" style="425" customWidth="1"/>
    <col min="11" max="11" width="12.875" style="425" customWidth="1"/>
    <col min="12" max="12" width="11.375" style="425" customWidth="1"/>
    <col min="13" max="13" width="11.375" style="425"/>
    <col min="14" max="14" width="17" style="425" customWidth="1"/>
    <col min="15" max="16384" width="11.375" style="425"/>
  </cols>
  <sheetData>
    <row r="1" spans="1:15" ht="30" customHeight="1" thickBot="1">
      <c r="A1" s="575"/>
      <c r="B1" s="922" t="s">
        <v>1470</v>
      </c>
      <c r="C1" s="923"/>
      <c r="D1" s="923"/>
      <c r="E1" s="923"/>
      <c r="F1" s="923"/>
      <c r="G1" s="923"/>
      <c r="H1" s="924"/>
      <c r="I1" s="925" t="s">
        <v>1471</v>
      </c>
      <c r="J1" s="926"/>
      <c r="K1" s="926"/>
      <c r="L1" s="926"/>
      <c r="M1" s="926"/>
      <c r="N1" s="926"/>
      <c r="O1" s="927"/>
    </row>
    <row r="2" spans="1:15" ht="36.75" thickBot="1">
      <c r="A2" s="576" t="s">
        <v>1227</v>
      </c>
      <c r="B2" s="577" t="s">
        <v>1725</v>
      </c>
      <c r="C2" s="578" t="s">
        <v>1473</v>
      </c>
      <c r="D2" s="861" t="s">
        <v>1093</v>
      </c>
      <c r="E2" s="862" t="s">
        <v>1726</v>
      </c>
      <c r="F2" s="579" t="s">
        <v>1309</v>
      </c>
      <c r="G2" s="580" t="s">
        <v>1313</v>
      </c>
      <c r="H2" s="863" t="s">
        <v>1706</v>
      </c>
      <c r="I2" s="864" t="s">
        <v>1472</v>
      </c>
      <c r="J2" s="581" t="s">
        <v>1473</v>
      </c>
      <c r="K2" s="861" t="s">
        <v>1093</v>
      </c>
      <c r="L2" s="862" t="s">
        <v>1726</v>
      </c>
      <c r="M2" s="579" t="s">
        <v>1309</v>
      </c>
      <c r="N2" s="865" t="s">
        <v>1313</v>
      </c>
      <c r="O2" s="866" t="s">
        <v>1706</v>
      </c>
    </row>
    <row r="3" spans="1:15">
      <c r="A3" s="867" t="s">
        <v>218</v>
      </c>
      <c r="B3" s="582">
        <v>3</v>
      </c>
      <c r="C3" s="582">
        <v>7</v>
      </c>
      <c r="D3" s="582">
        <v>2</v>
      </c>
      <c r="E3" s="582"/>
      <c r="F3" s="582">
        <v>1</v>
      </c>
      <c r="G3" s="582">
        <v>4</v>
      </c>
      <c r="H3" s="868"/>
      <c r="I3" s="869">
        <v>1</v>
      </c>
      <c r="J3" s="582">
        <v>1</v>
      </c>
      <c r="K3" s="582">
        <v>1</v>
      </c>
      <c r="L3" s="582"/>
      <c r="M3" s="582"/>
      <c r="N3" s="582"/>
      <c r="O3" s="870"/>
    </row>
    <row r="4" spans="1:15">
      <c r="A4" s="871" t="s">
        <v>805</v>
      </c>
      <c r="B4" s="855">
        <v>1</v>
      </c>
      <c r="C4" s="855">
        <v>2</v>
      </c>
      <c r="D4" s="855">
        <v>1</v>
      </c>
      <c r="E4" s="855"/>
      <c r="F4" s="855">
        <v>1</v>
      </c>
      <c r="G4" s="855"/>
      <c r="H4" s="853"/>
      <c r="I4" s="872">
        <v>1</v>
      </c>
      <c r="J4" s="855">
        <v>1</v>
      </c>
      <c r="K4" s="855"/>
      <c r="L4" s="855"/>
      <c r="M4" s="855">
        <v>1</v>
      </c>
      <c r="N4" s="855"/>
      <c r="O4" s="870"/>
    </row>
    <row r="5" spans="1:15">
      <c r="A5" s="871" t="s">
        <v>886</v>
      </c>
      <c r="B5" s="855">
        <v>3</v>
      </c>
      <c r="C5" s="855">
        <v>5</v>
      </c>
      <c r="D5" s="855"/>
      <c r="E5" s="855"/>
      <c r="F5" s="855"/>
      <c r="G5" s="855">
        <v>2</v>
      </c>
      <c r="H5" s="853">
        <v>3</v>
      </c>
      <c r="I5" s="872">
        <v>1</v>
      </c>
      <c r="J5" s="855">
        <v>2</v>
      </c>
      <c r="K5" s="855"/>
      <c r="L5" s="855"/>
      <c r="M5" s="855"/>
      <c r="N5" s="855">
        <v>2</v>
      </c>
      <c r="O5" s="870"/>
    </row>
    <row r="6" spans="1:15">
      <c r="A6" s="871" t="s">
        <v>393</v>
      </c>
      <c r="B6" s="855">
        <v>3</v>
      </c>
      <c r="C6" s="855">
        <v>6</v>
      </c>
      <c r="D6" s="855">
        <v>2</v>
      </c>
      <c r="E6" s="855"/>
      <c r="F6" s="855">
        <v>3</v>
      </c>
      <c r="G6" s="855">
        <v>1</v>
      </c>
      <c r="H6" s="853"/>
      <c r="I6" s="872">
        <v>1</v>
      </c>
      <c r="J6" s="855">
        <v>1</v>
      </c>
      <c r="K6" s="855">
        <v>1</v>
      </c>
      <c r="L6" s="855"/>
      <c r="M6" s="855"/>
      <c r="N6" s="855"/>
      <c r="O6" s="870"/>
    </row>
    <row r="7" spans="1:15">
      <c r="A7" s="871" t="s">
        <v>194</v>
      </c>
      <c r="B7" s="855">
        <v>1</v>
      </c>
      <c r="C7" s="855">
        <v>2</v>
      </c>
      <c r="D7" s="855"/>
      <c r="E7" s="855"/>
      <c r="F7" s="855"/>
      <c r="G7" s="855">
        <v>1</v>
      </c>
      <c r="H7" s="853">
        <v>1</v>
      </c>
      <c r="I7" s="872">
        <v>2</v>
      </c>
      <c r="J7" s="855">
        <v>3</v>
      </c>
      <c r="K7" s="855"/>
      <c r="L7" s="855"/>
      <c r="M7" s="855"/>
      <c r="N7" s="855">
        <v>3</v>
      </c>
      <c r="O7" s="870"/>
    </row>
    <row r="8" spans="1:15">
      <c r="A8" s="871" t="s">
        <v>658</v>
      </c>
      <c r="B8" s="855">
        <v>3</v>
      </c>
      <c r="C8" s="855">
        <v>8</v>
      </c>
      <c r="D8" s="855"/>
      <c r="E8" s="855"/>
      <c r="F8" s="855"/>
      <c r="G8" s="855">
        <v>4</v>
      </c>
      <c r="H8" s="853">
        <v>4</v>
      </c>
      <c r="I8" s="872">
        <v>1</v>
      </c>
      <c r="J8" s="855">
        <v>2</v>
      </c>
      <c r="K8" s="855"/>
      <c r="L8" s="855"/>
      <c r="M8" s="855"/>
      <c r="N8" s="855">
        <v>1</v>
      </c>
      <c r="O8" s="583">
        <v>1</v>
      </c>
    </row>
    <row r="9" spans="1:15">
      <c r="A9" s="871" t="s">
        <v>966</v>
      </c>
      <c r="B9" s="855">
        <v>2</v>
      </c>
      <c r="C9" s="855">
        <v>3</v>
      </c>
      <c r="D9" s="855"/>
      <c r="E9" s="855"/>
      <c r="F9" s="855">
        <v>3</v>
      </c>
      <c r="G9" s="855"/>
      <c r="H9" s="853"/>
      <c r="I9" s="872">
        <v>1</v>
      </c>
      <c r="J9" s="855">
        <v>1</v>
      </c>
      <c r="K9" s="855"/>
      <c r="L9" s="855"/>
      <c r="M9" s="855">
        <v>1</v>
      </c>
      <c r="N9" s="855"/>
      <c r="O9" s="583"/>
    </row>
    <row r="10" spans="1:15">
      <c r="A10" s="871" t="s">
        <v>448</v>
      </c>
      <c r="B10" s="855">
        <v>1</v>
      </c>
      <c r="C10" s="855">
        <v>2</v>
      </c>
      <c r="D10" s="855">
        <v>1</v>
      </c>
      <c r="E10" s="855"/>
      <c r="F10" s="855"/>
      <c r="G10" s="855">
        <v>1</v>
      </c>
      <c r="H10" s="853"/>
      <c r="I10" s="872">
        <v>1</v>
      </c>
      <c r="J10" s="855">
        <v>2</v>
      </c>
      <c r="K10" s="855">
        <v>2</v>
      </c>
      <c r="L10" s="855"/>
      <c r="M10" s="855"/>
      <c r="N10" s="855"/>
      <c r="O10" s="583"/>
    </row>
    <row r="11" spans="1:15">
      <c r="A11" s="871" t="s">
        <v>1237</v>
      </c>
      <c r="B11" s="855">
        <v>1</v>
      </c>
      <c r="C11" s="855">
        <v>2</v>
      </c>
      <c r="D11" s="855">
        <v>2</v>
      </c>
      <c r="E11" s="855"/>
      <c r="F11" s="855"/>
      <c r="G11" s="855"/>
      <c r="H11" s="853"/>
      <c r="I11" s="872">
        <v>1</v>
      </c>
      <c r="J11" s="855">
        <v>1</v>
      </c>
      <c r="K11" s="855">
        <v>1</v>
      </c>
      <c r="L11" s="855"/>
      <c r="M11" s="855"/>
      <c r="N11" s="855"/>
      <c r="O11" s="583"/>
    </row>
    <row r="12" spans="1:15">
      <c r="A12" s="871" t="s">
        <v>967</v>
      </c>
      <c r="B12" s="855">
        <v>3</v>
      </c>
      <c r="C12" s="855">
        <v>6</v>
      </c>
      <c r="D12" s="855">
        <v>2</v>
      </c>
      <c r="E12" s="855"/>
      <c r="F12" s="855">
        <v>4</v>
      </c>
      <c r="G12" s="855"/>
      <c r="H12" s="853"/>
      <c r="I12" s="872">
        <v>1</v>
      </c>
      <c r="J12" s="855">
        <v>3</v>
      </c>
      <c r="K12" s="855"/>
      <c r="L12" s="855"/>
      <c r="M12" s="855">
        <v>1</v>
      </c>
      <c r="N12" s="855">
        <v>2</v>
      </c>
      <c r="O12" s="583"/>
    </row>
    <row r="13" spans="1:15">
      <c r="A13" s="871" t="s">
        <v>249</v>
      </c>
      <c r="B13" s="855">
        <v>2</v>
      </c>
      <c r="C13" s="855">
        <v>2</v>
      </c>
      <c r="D13" s="855"/>
      <c r="E13" s="855"/>
      <c r="F13" s="855"/>
      <c r="G13" s="855">
        <v>2</v>
      </c>
      <c r="H13" s="853"/>
      <c r="I13" s="872">
        <v>1</v>
      </c>
      <c r="J13" s="855">
        <v>2</v>
      </c>
      <c r="K13" s="855">
        <v>2</v>
      </c>
      <c r="L13" s="855"/>
      <c r="M13" s="855"/>
      <c r="N13" s="855"/>
      <c r="O13" s="583"/>
    </row>
    <row r="14" spans="1:15">
      <c r="A14" s="871" t="s">
        <v>964</v>
      </c>
      <c r="B14" s="855">
        <v>1</v>
      </c>
      <c r="C14" s="855">
        <v>1</v>
      </c>
      <c r="D14" s="855"/>
      <c r="E14" s="855">
        <v>1</v>
      </c>
      <c r="F14" s="855"/>
      <c r="G14" s="855">
        <v>1</v>
      </c>
      <c r="H14" s="853"/>
      <c r="I14" s="872">
        <v>1</v>
      </c>
      <c r="J14" s="855">
        <v>1</v>
      </c>
      <c r="K14" s="855"/>
      <c r="L14" s="855"/>
      <c r="M14" s="855"/>
      <c r="N14" s="855"/>
      <c r="O14" s="583"/>
    </row>
    <row r="15" spans="1:15">
      <c r="A15" s="871" t="s">
        <v>862</v>
      </c>
      <c r="B15" s="855">
        <v>1</v>
      </c>
      <c r="C15" s="855">
        <v>1</v>
      </c>
      <c r="D15" s="855"/>
      <c r="E15" s="855"/>
      <c r="F15" s="855"/>
      <c r="G15" s="855"/>
      <c r="H15" s="853"/>
      <c r="I15" s="872">
        <v>2</v>
      </c>
      <c r="J15" s="855">
        <v>2</v>
      </c>
      <c r="K15" s="855">
        <v>2</v>
      </c>
      <c r="L15" s="855">
        <v>1</v>
      </c>
      <c r="M15" s="855"/>
      <c r="N15" s="855"/>
      <c r="O15" s="583"/>
    </row>
    <row r="16" spans="1:15">
      <c r="A16" s="871" t="s">
        <v>258</v>
      </c>
      <c r="B16" s="855">
        <v>2</v>
      </c>
      <c r="C16" s="855">
        <v>4</v>
      </c>
      <c r="D16" s="855">
        <v>3</v>
      </c>
      <c r="E16" s="855"/>
      <c r="F16" s="855">
        <v>1</v>
      </c>
      <c r="G16" s="855"/>
      <c r="H16" s="853"/>
      <c r="I16" s="872">
        <v>1</v>
      </c>
      <c r="J16" s="855">
        <v>3</v>
      </c>
      <c r="K16" s="855"/>
      <c r="L16" s="855">
        <v>1</v>
      </c>
      <c r="M16" s="855">
        <v>2</v>
      </c>
      <c r="N16" s="855"/>
      <c r="O16" s="583"/>
    </row>
    <row r="17" spans="1:15">
      <c r="A17" s="871" t="s">
        <v>434</v>
      </c>
      <c r="B17" s="855">
        <v>1</v>
      </c>
      <c r="C17" s="855">
        <v>1</v>
      </c>
      <c r="D17" s="855">
        <v>1</v>
      </c>
      <c r="E17" s="855"/>
      <c r="F17" s="855"/>
      <c r="G17" s="855"/>
      <c r="H17" s="853"/>
      <c r="I17" s="872">
        <v>1</v>
      </c>
      <c r="J17" s="855">
        <v>1</v>
      </c>
      <c r="K17" s="854">
        <v>1</v>
      </c>
      <c r="L17" s="855"/>
      <c r="M17" s="855"/>
      <c r="N17" s="855"/>
      <c r="O17" s="583"/>
    </row>
    <row r="18" spans="1:15">
      <c r="A18" s="871" t="s">
        <v>717</v>
      </c>
      <c r="B18" s="855">
        <v>1</v>
      </c>
      <c r="C18" s="855">
        <v>1</v>
      </c>
      <c r="D18" s="855"/>
      <c r="E18" s="855"/>
      <c r="F18" s="855"/>
      <c r="G18" s="855">
        <v>1</v>
      </c>
      <c r="H18" s="853"/>
      <c r="I18" s="872">
        <v>1</v>
      </c>
      <c r="J18" s="855">
        <v>1</v>
      </c>
      <c r="K18" s="854"/>
      <c r="L18" s="855"/>
      <c r="M18" s="855"/>
      <c r="N18" s="855">
        <v>1</v>
      </c>
      <c r="O18" s="583"/>
    </row>
    <row r="19" spans="1:15" ht="15.75" thickBot="1">
      <c r="A19" s="873" t="s">
        <v>1474</v>
      </c>
      <c r="B19" s="585">
        <f>SUM(B3:B18)</f>
        <v>29</v>
      </c>
      <c r="C19" s="585">
        <f>SUM(C3:C18)</f>
        <v>53</v>
      </c>
      <c r="D19" s="585">
        <f>SUM(D3:D18)</f>
        <v>14</v>
      </c>
      <c r="E19" s="585">
        <f t="shared" ref="E19:H19" si="0">SUM(E3:E18)</f>
        <v>1</v>
      </c>
      <c r="F19" s="585">
        <f t="shared" si="0"/>
        <v>13</v>
      </c>
      <c r="G19" s="585">
        <f t="shared" si="0"/>
        <v>17</v>
      </c>
      <c r="H19" s="585">
        <f t="shared" si="0"/>
        <v>8</v>
      </c>
      <c r="I19" s="584">
        <f>SUM(I3:I18)</f>
        <v>18</v>
      </c>
      <c r="J19" s="585">
        <f>SUM(J3:J18)</f>
        <v>27</v>
      </c>
      <c r="K19" s="585">
        <f t="shared" ref="K19:O19" si="1">SUM(K3:K18)</f>
        <v>10</v>
      </c>
      <c r="L19" s="585">
        <f t="shared" si="1"/>
        <v>2</v>
      </c>
      <c r="M19" s="585">
        <f t="shared" si="1"/>
        <v>5</v>
      </c>
      <c r="N19" s="585">
        <f t="shared" si="1"/>
        <v>9</v>
      </c>
      <c r="O19" s="586">
        <f t="shared" si="1"/>
        <v>1</v>
      </c>
    </row>
    <row r="20" spans="1:15">
      <c r="A20" s="427"/>
      <c r="B20" s="427"/>
      <c r="C20" s="427"/>
      <c r="D20" s="427"/>
      <c r="E20" s="427"/>
      <c r="F20" s="427"/>
      <c r="G20" s="427"/>
      <c r="H20" s="427"/>
      <c r="I20" s="427"/>
      <c r="J20" s="427"/>
      <c r="K20" s="427"/>
      <c r="L20" s="427"/>
      <c r="M20" s="427"/>
    </row>
    <row r="21" spans="1:15">
      <c r="A21" s="427"/>
      <c r="B21" s="427"/>
      <c r="C21" s="427"/>
      <c r="D21" s="427"/>
      <c r="E21" s="427"/>
      <c r="F21" s="427"/>
      <c r="G21" s="427"/>
      <c r="H21" s="427"/>
      <c r="I21" s="427"/>
      <c r="J21" s="427"/>
      <c r="K21" s="427"/>
      <c r="L21" s="427"/>
      <c r="M21" s="427"/>
    </row>
  </sheetData>
  <mergeCells count="2">
    <mergeCell ref="B1:H1"/>
    <mergeCell ref="I1:O1"/>
  </mergeCells>
  <pageMargins left="0.7" right="0.7" top="0.75" bottom="0.75" header="0.3" footer="0.3"/>
  <pageSetup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E39"/>
  <sheetViews>
    <sheetView tabSelected="1" topLeftCell="A4" zoomScale="60" zoomScaleNormal="60" workbookViewId="0">
      <pane ySplit="1" topLeftCell="A5" activePane="bottomLeft" state="frozen"/>
      <selection activeCell="A4" sqref="A4"/>
      <selection pane="bottomLeft" activeCell="A5" sqref="A5"/>
    </sheetView>
  </sheetViews>
  <sheetFormatPr baseColWidth="10" defaultColWidth="25.25" defaultRowHeight="15"/>
  <cols>
    <col min="1" max="1" width="30.125" customWidth="1"/>
    <col min="2" max="2" width="19.75" customWidth="1"/>
    <col min="3" max="3" width="23" customWidth="1"/>
    <col min="5" max="5" width="111.625" customWidth="1"/>
    <col min="6" max="6" width="10.375" customWidth="1"/>
  </cols>
  <sheetData>
    <row r="1" spans="1:5" ht="68.25" customHeight="1">
      <c r="A1" s="423"/>
      <c r="B1" s="928" t="s">
        <v>1212</v>
      </c>
      <c r="C1" s="928"/>
      <c r="D1" s="928"/>
      <c r="E1" s="928"/>
    </row>
    <row r="2" spans="1:5">
      <c r="A2" s="929" t="s">
        <v>1213</v>
      </c>
      <c r="B2" s="930"/>
      <c r="C2" s="930"/>
      <c r="D2" s="930"/>
      <c r="E2" s="931"/>
    </row>
    <row r="3" spans="1:5">
      <c r="A3" s="932" t="s">
        <v>1222</v>
      </c>
      <c r="B3" s="933"/>
      <c r="C3" s="933"/>
      <c r="D3" s="933"/>
      <c r="E3" s="934"/>
    </row>
    <row r="4" spans="1:5" ht="48.75" customHeight="1">
      <c r="A4" s="916" t="s">
        <v>1214</v>
      </c>
      <c r="B4" s="917" t="s">
        <v>1223</v>
      </c>
      <c r="C4" s="917" t="s">
        <v>1469</v>
      </c>
      <c r="D4" s="917" t="s">
        <v>1215</v>
      </c>
      <c r="E4" s="918" t="s">
        <v>1216</v>
      </c>
    </row>
    <row r="5" spans="1:5" s="425" customFormat="1" ht="247.5" customHeight="1">
      <c r="A5" s="920" t="s">
        <v>1224</v>
      </c>
      <c r="B5" s="574">
        <f>'1. MAPA DE RIESGOS '!AE103</f>
        <v>80</v>
      </c>
      <c r="C5" s="574">
        <f>'1. MAPA DE RIESGOS '!AE104</f>
        <v>65</v>
      </c>
      <c r="D5" s="908">
        <f>'1. MAPA DE RIESGOS '!AE102</f>
        <v>0.63805079545454535</v>
      </c>
      <c r="E5" s="440" t="s">
        <v>1774</v>
      </c>
    </row>
    <row r="6" spans="1:5" ht="150.75" customHeight="1">
      <c r="A6" s="920" t="s">
        <v>1242</v>
      </c>
      <c r="B6" s="856">
        <f>'1.1 ESTRATEGIA RIESGOS'!K27</f>
        <v>16</v>
      </c>
      <c r="C6" s="856">
        <f>'1.1 ESTRATEGIA RIESGOS'!K28</f>
        <v>15</v>
      </c>
      <c r="D6" s="909">
        <f>'1.1 ESTRATEGIA RIESGOS'!K26</f>
        <v>0.83687500000000004</v>
      </c>
      <c r="E6" s="440" t="s">
        <v>1719</v>
      </c>
    </row>
    <row r="7" spans="1:5" s="425" customFormat="1" ht="66" customHeight="1">
      <c r="A7" s="920" t="s">
        <v>1244</v>
      </c>
      <c r="B7" s="856">
        <f>'2. ANTITRAMITES'!AL8</f>
        <v>1</v>
      </c>
      <c r="C7" s="856">
        <f>'2. ANTITRAMITES'!AL9</f>
        <v>1</v>
      </c>
      <c r="D7" s="909">
        <f>'2. ANTITRAMITES'!AL7</f>
        <v>1</v>
      </c>
      <c r="E7" s="440" t="s">
        <v>1702</v>
      </c>
    </row>
    <row r="8" spans="1:5" ht="96.75" customHeight="1">
      <c r="A8" s="920" t="s">
        <v>1235</v>
      </c>
      <c r="B8" s="856">
        <f>'2.1 ESTRAT RACIONALIZ TRAMI'!K34</f>
        <v>2</v>
      </c>
      <c r="C8" s="856">
        <f>'2.1 ESTRAT RACIONALIZ TRAMI'!K35</f>
        <v>2</v>
      </c>
      <c r="D8" s="909">
        <f>'2.1 ESTRAT RACIONALIZ TRAMI'!K33</f>
        <v>0.7</v>
      </c>
      <c r="E8" s="440" t="s">
        <v>1775</v>
      </c>
    </row>
    <row r="9" spans="1:5" ht="212.25" customHeight="1">
      <c r="A9" s="920" t="s">
        <v>1217</v>
      </c>
      <c r="B9" s="856">
        <f>'3. RENDICION DE CUENTAS'!P33</f>
        <v>23</v>
      </c>
      <c r="C9" s="856">
        <f>'3. RENDICION DE CUENTAS'!P34</f>
        <v>23</v>
      </c>
      <c r="D9" s="910">
        <f>'3. RENDICION DE CUENTAS'!P32</f>
        <v>0.59639130434782606</v>
      </c>
      <c r="E9" s="440" t="s">
        <v>1722</v>
      </c>
    </row>
    <row r="10" spans="1:5" ht="123.75" customHeight="1">
      <c r="A10" s="920" t="s">
        <v>1218</v>
      </c>
      <c r="B10" s="856">
        <f>'4. ATENCION AL CIUDADANO'!P22</f>
        <v>9</v>
      </c>
      <c r="C10" s="856">
        <f>'4. ATENCION AL CIUDADANO'!P23</f>
        <v>9</v>
      </c>
      <c r="D10" s="909">
        <f>'4. ATENCION AL CIUDADANO'!P21</f>
        <v>0.73444444444444446</v>
      </c>
      <c r="E10" s="440" t="s">
        <v>1721</v>
      </c>
    </row>
    <row r="11" spans="1:5" ht="126" customHeight="1">
      <c r="A11" s="920" t="s">
        <v>1219</v>
      </c>
      <c r="B11" s="856">
        <f>'5. TRANSPARENCIA '!Q40</f>
        <v>29</v>
      </c>
      <c r="C11" s="856">
        <f>'5. TRANSPARENCIA '!Q41</f>
        <v>29</v>
      </c>
      <c r="D11" s="910">
        <f>'5. TRANSPARENCIA '!Q39</f>
        <v>0.66</v>
      </c>
      <c r="E11" s="440" t="s">
        <v>1723</v>
      </c>
    </row>
    <row r="12" spans="1:5" ht="148.5" customHeight="1">
      <c r="A12" s="920" t="s">
        <v>1220</v>
      </c>
      <c r="B12" s="856">
        <f>'6. INICIATIVAS'!P12</f>
        <v>5</v>
      </c>
      <c r="C12" s="856">
        <f>'6. INICIATIVAS'!P13</f>
        <v>5</v>
      </c>
      <c r="D12" s="911">
        <f>'6. INICIATIVAS'!P11</f>
        <v>0.44000000000000006</v>
      </c>
      <c r="E12" s="440" t="s">
        <v>1703</v>
      </c>
    </row>
    <row r="13" spans="1:5" ht="130.5" customHeight="1">
      <c r="A13" s="920" t="s">
        <v>1236</v>
      </c>
      <c r="B13" s="856">
        <f>'7. CODIGO DE INTEGRIDAD'!M15</f>
        <v>7</v>
      </c>
      <c r="C13" s="856">
        <f>'7. CODIGO DE INTEGRIDAD'!M16</f>
        <v>7</v>
      </c>
      <c r="D13" s="909">
        <f>'7. CODIGO DE INTEGRIDAD'!M14</f>
        <v>0.94285714285714284</v>
      </c>
      <c r="E13" s="440" t="s">
        <v>1701</v>
      </c>
    </row>
    <row r="14" spans="1:5" ht="25.5" customHeight="1">
      <c r="A14" s="912" t="s">
        <v>1221</v>
      </c>
      <c r="B14" s="913">
        <f>SUM(B5:B13)</f>
        <v>172</v>
      </c>
      <c r="C14" s="913">
        <f>SUM(C5:C13)</f>
        <v>156</v>
      </c>
      <c r="D14" s="914">
        <f>AVERAGE(D5:D13)</f>
        <v>0.72762429856710664</v>
      </c>
      <c r="E14" s="919" t="str">
        <f>IF(D14&gt;=67%,"ZONA ALTA",IF(D14&gt;=51%,"ZONA MEDIA",IF(D14&gt;=0%,"ZONA BAJA","ESTA MAL")))</f>
        <v>ZONA ALTA</v>
      </c>
    </row>
    <row r="17" spans="4:5">
      <c r="D17" s="419"/>
      <c r="E17" s="906"/>
    </row>
    <row r="36" spans="1:4">
      <c r="A36" s="442" t="s">
        <v>1243</v>
      </c>
      <c r="C36" s="442" t="s">
        <v>1465</v>
      </c>
      <c r="D36" s="442" t="s">
        <v>1713</v>
      </c>
    </row>
    <row r="37" spans="1:4">
      <c r="A37" s="436" t="s">
        <v>1240</v>
      </c>
      <c r="C37" s="436" t="s">
        <v>1466</v>
      </c>
      <c r="D37" s="442" t="s">
        <v>1712</v>
      </c>
    </row>
    <row r="38" spans="1:4">
      <c r="A38" s="437" t="s">
        <v>1239</v>
      </c>
      <c r="C38" s="437" t="s">
        <v>1467</v>
      </c>
      <c r="D38" s="442" t="s">
        <v>1711</v>
      </c>
    </row>
    <row r="39" spans="1:4">
      <c r="A39" s="438" t="s">
        <v>1238</v>
      </c>
      <c r="C39" s="438" t="s">
        <v>1468</v>
      </c>
      <c r="D39" s="442" t="s">
        <v>1710</v>
      </c>
    </row>
  </sheetData>
  <mergeCells count="3">
    <mergeCell ref="B1:E1"/>
    <mergeCell ref="A2:E2"/>
    <mergeCell ref="A3:E3"/>
  </mergeCells>
  <pageMargins left="0.7" right="0.7" top="0.75" bottom="0.75" header="0.3" footer="0.3"/>
  <pageSetup scale="24" orientation="landscape"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2:R66"/>
  <sheetViews>
    <sheetView topLeftCell="B1" zoomScaleNormal="100" workbookViewId="0">
      <selection activeCell="K7" sqref="K7"/>
    </sheetView>
  </sheetViews>
  <sheetFormatPr baseColWidth="10" defaultColWidth="11.375" defaultRowHeight="15"/>
  <cols>
    <col min="1" max="1" width="34.25" style="425" customWidth="1"/>
    <col min="2" max="2" width="11" style="425" customWidth="1"/>
    <col min="3" max="4" width="13" style="425" customWidth="1"/>
    <col min="5" max="5" width="16.375" style="425" customWidth="1"/>
    <col min="6" max="10" width="13" style="425" customWidth="1"/>
    <col min="11" max="11" width="10.375" style="425" customWidth="1"/>
    <col min="12" max="12" width="55.875" style="425" bestFit="1" customWidth="1"/>
    <col min="13" max="13" width="12.375" style="425" customWidth="1"/>
    <col min="14" max="14" width="11.375" style="425"/>
    <col min="15" max="15" width="13.25" style="425" customWidth="1"/>
    <col min="16" max="16384" width="11.375" style="425"/>
  </cols>
  <sheetData>
    <row r="2" spans="1:18" ht="5.25" customHeight="1"/>
    <row r="3" spans="1:18" ht="33.75">
      <c r="A3" s="691" t="s">
        <v>1227</v>
      </c>
      <c r="B3" s="691" t="s">
        <v>1228</v>
      </c>
      <c r="C3" s="691" t="s">
        <v>1233</v>
      </c>
      <c r="D3" s="691" t="s">
        <v>1229</v>
      </c>
      <c r="E3" s="691" t="s">
        <v>1235</v>
      </c>
      <c r="F3" s="691" t="s">
        <v>1217</v>
      </c>
      <c r="G3" s="691" t="s">
        <v>1230</v>
      </c>
      <c r="H3" s="691" t="s">
        <v>1231</v>
      </c>
      <c r="I3" s="691" t="s">
        <v>1220</v>
      </c>
      <c r="J3" s="691" t="s">
        <v>1232</v>
      </c>
      <c r="M3" s="587" t="s">
        <v>1476</v>
      </c>
      <c r="N3" s="587" t="s">
        <v>1477</v>
      </c>
      <c r="O3" s="587" t="s">
        <v>1475</v>
      </c>
      <c r="P3" s="587" t="s">
        <v>1640</v>
      </c>
      <c r="Q3" s="425" t="s">
        <v>1478</v>
      </c>
      <c r="R3" s="680" t="s">
        <v>1093</v>
      </c>
    </row>
    <row r="4" spans="1:18">
      <c r="A4" s="692" t="s">
        <v>218</v>
      </c>
      <c r="B4" s="690">
        <f>VLOOKUP(A4,'Resultados riesgos'!$D$4:$E$20,2,0)</f>
        <v>0.74446628787878777</v>
      </c>
      <c r="C4" s="690">
        <f>AVERAGE('1.1 ESTRATEGIA RIESGOS'!K9,'1.1 ESTRATEGIA RIESGOS'!K10,'1.1 ESTRATEGIA RIESGOS'!K11,'1.1 ESTRATEGIA RIESGOS'!K12,'1.1 ESTRATEGIA RIESGOS'!K13,'1.1 ESTRATEGIA RIESGOS'!K14,'1.1 ESTRATEGIA RIESGOS'!K15,'1.1 ESTRATEGIA RIESGOS'!K19,'1.1 ESTRATEGIA RIESGOS'!K20,'1.1 ESTRATEGIA RIESGOS'!K21,'1.1 ESTRATEGIA RIESGOS'!K22,'1.1 ESTRATEGIA RIESGOS'!K23)</f>
        <v>0.83166666666666667</v>
      </c>
      <c r="D4" s="690"/>
      <c r="E4" s="690">
        <f>AVERAGE('2.1 ESTRAT RACIONALIZ TRAMI'!$K$28,'2.1 ESTRAT RACIONALIZ TRAMI'!$K$29)</f>
        <v>0.7</v>
      </c>
      <c r="F4" s="690">
        <f>AVERAGE('3. RENDICION DE CUENTAS'!$P$6,'3. RENDICION DE CUENTAS'!$P$7,'3. RENDICION DE CUENTAS'!$P$9,'3. RENDICION DE CUENTAS'!$P$10,'3. RENDICION DE CUENTAS'!$P$11,'3. RENDICION DE CUENTAS'!$P$12,'3. RENDICION DE CUENTAS'!$P$14,'3. RENDICION DE CUENTAS'!$P$16,'3. RENDICION DE CUENTAS'!$P$24,'3. RENDICION DE CUENTAS'!$P$25,'3. RENDICION DE CUENTAS'!$P$28)</f>
        <v>0.65090909090909088</v>
      </c>
      <c r="G4" s="690"/>
      <c r="H4" s="690">
        <f>AVERAGE('5. TRANSPARENCIA '!$Q$6,'5. TRANSPARENCIA '!$Q$7,'5. TRANSPARENCIA '!$Q$8,'5. TRANSPARENCIA '!$Q$9,'5. TRANSPARENCIA '!$Q$10,'5. TRANSPARENCIA '!$Q$11,'5. TRANSPARENCIA '!$Q$12)</f>
        <v>0.63428571428571434</v>
      </c>
      <c r="I4" s="690">
        <f>AVERAGE('6. INICIATIVAS'!$P$10)</f>
        <v>0.33</v>
      </c>
      <c r="J4" s="690"/>
      <c r="K4" s="682"/>
      <c r="L4" s="680" t="s">
        <v>218</v>
      </c>
      <c r="M4" s="427" t="s">
        <v>1478</v>
      </c>
      <c r="N4" s="427" t="s">
        <v>1478</v>
      </c>
      <c r="O4" s="427" t="s">
        <v>1478</v>
      </c>
      <c r="P4" s="427"/>
      <c r="Q4" s="425" t="s">
        <v>1479</v>
      </c>
      <c r="R4" s="681" t="s">
        <v>1488</v>
      </c>
    </row>
    <row r="5" spans="1:18">
      <c r="A5" s="692" t="s">
        <v>805</v>
      </c>
      <c r="B5" s="690">
        <f>VLOOKUP(A5,'Resultados riesgos'!$D$4:$E$20,2,0)</f>
        <v>0.77777777777777801</v>
      </c>
      <c r="C5" s="690">
        <f>AVERAGE('1.1 ESTRATEGIA RIESGOS'!K13,'1.1 ESTRATEGIA RIESGOS'!K14,'1.1 ESTRATEGIA RIESGOS'!K21,'1.1 ESTRATEGIA RIESGOS'!K22)</f>
        <v>0.91500000000000004</v>
      </c>
      <c r="D5" s="690"/>
      <c r="E5" s="690">
        <f>AVERAGE('2.1 ESTRAT RACIONALIZ TRAMI'!$K$28,'2.1 ESTRAT RACIONALIZ TRAMI'!$K$29)</f>
        <v>0.7</v>
      </c>
      <c r="F5" s="690">
        <f>AVERAGE('3. RENDICION DE CUENTAS'!$P$13,'3. RENDICION DE CUENTAS'!$P$14,'3. RENDICION DE CUENTAS'!$P$18,'3. RENDICION DE CUENTAS'!$P$22,'3. RENDICION DE CUENTAS'!$P$24,'3. RENDICION DE CUENTAS'!$P$25,'3. RENDICION DE CUENTAS'!$P$26)</f>
        <v>0.57714285714285718</v>
      </c>
      <c r="G5" s="690">
        <f>AVERAGE('4. ATENCION AL CIUDADANO'!$P$14)</f>
        <v>0.67</v>
      </c>
      <c r="H5" s="690">
        <f>AVERAGE('5. TRANSPARENCIA '!$Q$10,'5. TRANSPARENCIA '!$Q$11,'5. TRANSPARENCIA '!$Q$12,'5. TRANSPARENCIA '!$Q$13,'5. TRANSPARENCIA '!$Q$14,'5. TRANSPARENCIA '!$Q$19,'5. TRANSPARENCIA '!$Q$20,'5. TRANSPARENCIA '!$Q$29,'5. TRANSPARENCIA '!$Q$34,'5. TRANSPARENCIA '!$Q$38)</f>
        <v>0.69699999999999995</v>
      </c>
      <c r="I5" s="690">
        <f>AVERAGE('6. INICIATIVAS'!$P$8,'6. INICIATIVAS'!$P$9)</f>
        <v>0.83499999999999996</v>
      </c>
      <c r="J5" s="690"/>
      <c r="K5" s="682"/>
      <c r="L5" s="680" t="s">
        <v>805</v>
      </c>
      <c r="M5" s="427" t="s">
        <v>1478</v>
      </c>
      <c r="N5" s="427" t="s">
        <v>1478</v>
      </c>
      <c r="O5" s="427" t="s">
        <v>1478</v>
      </c>
      <c r="P5" s="427"/>
      <c r="R5" s="685" t="s">
        <v>1706</v>
      </c>
    </row>
    <row r="6" spans="1:18" ht="23.25">
      <c r="A6" s="692" t="s">
        <v>886</v>
      </c>
      <c r="B6" s="690">
        <f>VLOOKUP(A6,'Resultados riesgos'!$D$4:$E$20,2,0)</f>
        <v>0.6636363636363638</v>
      </c>
      <c r="C6" s="690">
        <f>AVERAGE('1.1 ESTRATEGIA RIESGOS'!$K$9,'1.1 ESTRATEGIA RIESGOS'!$K$10,'1.1 ESTRATEGIA RIESGOS'!$K$11,'1.1 ESTRATEGIA RIESGOS'!$K$12,'1.1 ESTRATEGIA RIESGOS'!$K$15,'1.1 ESTRATEGIA RIESGOS'!$K$20,'1.1 ESTRATEGIA RIESGOS'!$K$23)</f>
        <v>0.76</v>
      </c>
      <c r="D6" s="690"/>
      <c r="E6" s="690"/>
      <c r="F6" s="690"/>
      <c r="G6" s="690"/>
      <c r="H6" s="690"/>
      <c r="I6" s="690"/>
      <c r="J6" s="690"/>
      <c r="K6" s="682"/>
      <c r="L6" s="680" t="s">
        <v>886</v>
      </c>
      <c r="M6" s="751" t="s">
        <v>1478</v>
      </c>
      <c r="N6" s="751" t="s">
        <v>1478</v>
      </c>
      <c r="O6" s="751" t="s">
        <v>1478</v>
      </c>
      <c r="P6" s="427" t="s">
        <v>1478</v>
      </c>
      <c r="R6" s="742" t="s">
        <v>1707</v>
      </c>
    </row>
    <row r="7" spans="1:18">
      <c r="A7" s="692" t="s">
        <v>393</v>
      </c>
      <c r="B7" s="690">
        <f>VLOOKUP(A7,'Resultados riesgos'!$D$4:$E$20,2,0)</f>
        <v>0.83636363636363631</v>
      </c>
      <c r="C7" s="690">
        <f>AVERAGE('1.1 ESTRATEGIA RIESGOS'!$K$9,'1.1 ESTRATEGIA RIESGOS'!$K$10,'1.1 ESTRATEGIA RIESGOS'!$K$11,'1.1 ESTRATEGIA RIESGOS'!$K$12,'1.1 ESTRATEGIA RIESGOS'!$K$15,'1.1 ESTRATEGIA RIESGOS'!$K$20,'1.1 ESTRATEGIA RIESGOS'!$K$23)</f>
        <v>0.76</v>
      </c>
      <c r="D7" s="690"/>
      <c r="E7" s="690">
        <f>AVERAGE('2.1 ESTRAT RACIONALIZ TRAMI'!$K$28,'2.1 ESTRAT RACIONALIZ TRAMI'!$K$29)</f>
        <v>0.7</v>
      </c>
      <c r="F7" s="690">
        <f>AVERAGE('3. RENDICION DE CUENTAS'!$P$12,'3. RENDICION DE CUENTAS'!$P$23,'3. RENDICION DE CUENTAS'!$P$26)</f>
        <v>0.55566666666666664</v>
      </c>
      <c r="G7" s="690"/>
      <c r="H7" s="690">
        <f>AVERAGE('5. TRANSPARENCIA '!$Q$6)</f>
        <v>1</v>
      </c>
      <c r="I7" s="690"/>
      <c r="J7" s="690"/>
      <c r="K7" s="682"/>
      <c r="L7" s="680" t="s">
        <v>393</v>
      </c>
      <c r="M7" s="732" t="s">
        <v>1478</v>
      </c>
      <c r="N7" s="732" t="s">
        <v>1478</v>
      </c>
      <c r="O7" s="732" t="s">
        <v>1478</v>
      </c>
      <c r="P7" s="427"/>
      <c r="R7" s="686" t="s">
        <v>1487</v>
      </c>
    </row>
    <row r="8" spans="1:18">
      <c r="A8" s="692" t="s">
        <v>194</v>
      </c>
      <c r="B8" s="690">
        <f>VLOOKUP(A8,'Resultados riesgos'!$D$4:$E$20,2,0)</f>
        <v>0.1</v>
      </c>
      <c r="C8" s="690">
        <f>AVERAGE('1.1 ESTRATEGIA RIESGOS'!$K$9,'1.1 ESTRATEGIA RIESGOS'!$K$10,'1.1 ESTRATEGIA RIESGOS'!$K$11,'1.1 ESTRATEGIA RIESGOS'!$K$12,'1.1 ESTRATEGIA RIESGOS'!$K$15,'1.1 ESTRATEGIA RIESGOS'!$K$20,'1.1 ESTRATEGIA RIESGOS'!$K$23)</f>
        <v>0.76</v>
      </c>
      <c r="D8" s="690"/>
      <c r="E8" s="690">
        <f>AVERAGE('2.1 ESTRAT RACIONALIZ TRAMI'!$K$28,'2.1 ESTRAT RACIONALIZ TRAMI'!$K$29)</f>
        <v>0.7</v>
      </c>
      <c r="F8" s="690">
        <f>AVERAGE('3. RENDICION DE CUENTAS'!$P$17,'3. RENDICION DE CUENTAS'!$P$29)</f>
        <v>0.125</v>
      </c>
      <c r="G8" s="690"/>
      <c r="H8" s="690"/>
      <c r="I8" s="690">
        <f>AVERAGE('6. INICIATIVAS'!$P$6,'6. INICIATIVAS'!$P$7)</f>
        <v>0.1</v>
      </c>
      <c r="J8" s="690"/>
      <c r="K8" s="682"/>
      <c r="L8" s="680" t="s">
        <v>194</v>
      </c>
      <c r="M8" s="427" t="s">
        <v>1478</v>
      </c>
      <c r="N8" s="427" t="s">
        <v>1478</v>
      </c>
      <c r="O8" s="427" t="s">
        <v>1478</v>
      </c>
      <c r="P8" s="427"/>
    </row>
    <row r="9" spans="1:18">
      <c r="A9" s="692" t="s">
        <v>658</v>
      </c>
      <c r="B9" s="690">
        <f>VLOOKUP(A9,'Resultados riesgos'!$D$4:$E$20,2,0)</f>
        <v>0</v>
      </c>
      <c r="C9" s="690">
        <f>AVERAGE('1.1 ESTRATEGIA RIESGOS'!$K$9,'1.1 ESTRATEGIA RIESGOS'!$K$10,'1.1 ESTRATEGIA RIESGOS'!$K$11,'1.1 ESTRATEGIA RIESGOS'!$K$12,'1.1 ESTRATEGIA RIESGOS'!$K$15,'1.1 ESTRATEGIA RIESGOS'!$K$20,'1.1 ESTRATEGIA RIESGOS'!$K$23)</f>
        <v>0.76</v>
      </c>
      <c r="D9" s="690"/>
      <c r="E9" s="690">
        <f>AVERAGE('2.1 ESTRAT RACIONALIZ TRAMI'!$K$28,'2.1 ESTRAT RACIONALIZ TRAMI'!$K$29)</f>
        <v>0.7</v>
      </c>
      <c r="F9" s="690">
        <f>AVERAGE('3. RENDICION DE CUENTAS'!$P$13,'3. RENDICION DE CUENTAS'!$P$21,'3. RENDICION DE CUENTAS'!$P$30)</f>
        <v>0.46666666666666662</v>
      </c>
      <c r="G9" s="690"/>
      <c r="H9" s="690"/>
      <c r="I9" s="690"/>
      <c r="J9" s="690"/>
      <c r="K9" s="682"/>
      <c r="L9" s="680" t="s">
        <v>658</v>
      </c>
      <c r="M9" s="427" t="s">
        <v>1478</v>
      </c>
      <c r="N9" s="427" t="s">
        <v>1478</v>
      </c>
      <c r="O9" s="427" t="s">
        <v>1478</v>
      </c>
      <c r="P9" s="427"/>
    </row>
    <row r="10" spans="1:18">
      <c r="A10" s="692" t="s">
        <v>966</v>
      </c>
      <c r="B10" s="690">
        <f>VLOOKUP(A10,'Resultados riesgos'!$D$4:$E$20,2,0)</f>
        <v>0.78415000000000001</v>
      </c>
      <c r="C10" s="690">
        <f>AVERAGE('1.1 ESTRATEGIA RIESGOS'!$K$9,'1.1 ESTRATEGIA RIESGOS'!$K$10,'1.1 ESTRATEGIA RIESGOS'!$K$11,'1.1 ESTRATEGIA RIESGOS'!$K$12,'1.1 ESTRATEGIA RIESGOS'!$K$15,'1.1 ESTRATEGIA RIESGOS'!$K$20,'1.1 ESTRATEGIA RIESGOS'!$K$23)</f>
        <v>0.76</v>
      </c>
      <c r="D10" s="690"/>
      <c r="E10" s="690">
        <f>AVERAGE('2.1 ESTRAT RACIONALIZ TRAMI'!$K$28,'2.1 ESTRAT RACIONALIZ TRAMI'!$K$29)</f>
        <v>0.7</v>
      </c>
      <c r="F10" s="690">
        <f>AVERAGE('3. RENDICION DE CUENTAS'!$P$18,'3. RENDICION DE CUENTAS'!$P$19)</f>
        <v>0.67</v>
      </c>
      <c r="G10" s="690"/>
      <c r="H10" s="690">
        <f>AVERAGE('5. TRANSPARENCIA '!$Q$7)</f>
        <v>0.5</v>
      </c>
      <c r="I10" s="690"/>
      <c r="J10" s="690"/>
      <c r="K10" s="682"/>
      <c r="L10" s="680" t="s">
        <v>966</v>
      </c>
      <c r="M10" s="427" t="s">
        <v>1478</v>
      </c>
      <c r="N10" s="427" t="s">
        <v>1478</v>
      </c>
      <c r="O10" s="427" t="s">
        <v>1478</v>
      </c>
      <c r="P10" s="427"/>
    </row>
    <row r="11" spans="1:18">
      <c r="A11" s="692" t="s">
        <v>448</v>
      </c>
      <c r="B11" s="690">
        <f>VLOOKUP(A11,'Resultados riesgos'!$D$4:$E$20,2,0)</f>
        <v>0.875</v>
      </c>
      <c r="C11" s="690">
        <f>AVERAGE('1.1 ESTRATEGIA RIESGOS'!$K$9,'1.1 ESTRATEGIA RIESGOS'!$K$10,'1.1 ESTRATEGIA RIESGOS'!$K$11,'1.1 ESTRATEGIA RIESGOS'!$K$12,'1.1 ESTRATEGIA RIESGOS'!$K$15,'1.1 ESTRATEGIA RIESGOS'!$K$20,'1.1 ESTRATEGIA RIESGOS'!$K$23)</f>
        <v>0.76</v>
      </c>
      <c r="D11" s="690"/>
      <c r="E11" s="690"/>
      <c r="F11" s="690"/>
      <c r="G11" s="690">
        <f>AVERAGE('4. ATENCION AL CIUDADANO'!$P$10,'4. ATENCION AL CIUDADANO'!$P$12,'4. ATENCION AL CIUDADANO'!$P$15,'4. ATENCION AL CIUDADANO'!$P$17,'4. ATENCION AL CIUDADANO'!$P$19,'4. ATENCION AL CIUDADANO'!$P$20)</f>
        <v>0.69000000000000006</v>
      </c>
      <c r="H11" s="690">
        <f>AVERAGE('5. TRANSPARENCIA '!$Q$22,'5. TRANSPARENCIA '!$Q$23,'5. TRANSPARENCIA '!$Q$32,'5. TRANSPARENCIA '!$Q$35,'5. TRANSPARENCIA '!$Q$37)</f>
        <v>0.52800000000000002</v>
      </c>
      <c r="I11" s="690"/>
      <c r="J11" s="690"/>
      <c r="K11" s="682"/>
      <c r="L11" s="680" t="s">
        <v>448</v>
      </c>
      <c r="M11" s="427" t="s">
        <v>1478</v>
      </c>
      <c r="N11" s="427" t="s">
        <v>1478</v>
      </c>
      <c r="O11" s="427" t="s">
        <v>1478</v>
      </c>
      <c r="P11" s="427"/>
    </row>
    <row r="12" spans="1:18">
      <c r="A12" s="692" t="s">
        <v>1237</v>
      </c>
      <c r="B12" s="690">
        <f>VLOOKUP(A12,'Resultados riesgos'!$D$4:$E$20,2,0)</f>
        <v>1</v>
      </c>
      <c r="C12" s="690">
        <f>AVERAGE('1.1 ESTRATEGIA RIESGOS'!$K$9,'1.1 ESTRATEGIA RIESGOS'!$K$10,'1.1 ESTRATEGIA RIESGOS'!$K$11,'1.1 ESTRATEGIA RIESGOS'!$K$12,'1.1 ESTRATEGIA RIESGOS'!$K$15,'1.1 ESTRATEGIA RIESGOS'!$K$20,'1.1 ESTRATEGIA RIESGOS'!$K$23)</f>
        <v>0.76</v>
      </c>
      <c r="D12" s="690"/>
      <c r="E12" s="690"/>
      <c r="F12" s="690"/>
      <c r="G12" s="690"/>
      <c r="H12" s="690">
        <f>AVERAGE('5. TRANSPARENCIA '!$Q$13,'5. TRANSPARENCIA '!$Q$25,'5. TRANSPARENCIA '!$Q$26,'5. TRANSPARENCIA '!$Q$27,'5. TRANSPARENCIA '!$Q$28)</f>
        <v>0.66799999999999993</v>
      </c>
      <c r="I12" s="690"/>
      <c r="J12" s="690">
        <f>AVERAGE('7. CODIGO DE INTEGRIDAD'!$M$6,'7. CODIGO DE INTEGRIDAD'!$M$7,'7. CODIGO DE INTEGRIDAD'!$M$8,'7. CODIGO DE INTEGRIDAD'!$M$9,'7. CODIGO DE INTEGRIDAD'!$M$10,'7. CODIGO DE INTEGRIDAD'!$M$11,'7. CODIGO DE INTEGRIDAD'!$M$12)</f>
        <v>0.94285714285714284</v>
      </c>
      <c r="K12" s="682"/>
      <c r="L12" s="680" t="s">
        <v>553</v>
      </c>
      <c r="M12" s="427" t="s">
        <v>1478</v>
      </c>
      <c r="N12" s="427" t="s">
        <v>1478</v>
      </c>
      <c r="O12" s="427" t="s">
        <v>1478</v>
      </c>
      <c r="P12" s="427"/>
    </row>
    <row r="13" spans="1:18">
      <c r="A13" s="692" t="s">
        <v>967</v>
      </c>
      <c r="B13" s="690">
        <f>VLOOKUP(A13,'Resultados riesgos'!$D$4:$E$20,2,0)</f>
        <v>0.7029629629629629</v>
      </c>
      <c r="C13" s="690">
        <f>AVERAGE('1.1 ESTRATEGIA RIESGOS'!$K$9,'1.1 ESTRATEGIA RIESGOS'!$K$10,'1.1 ESTRATEGIA RIESGOS'!$K$11,'1.1 ESTRATEGIA RIESGOS'!$K$12,'1.1 ESTRATEGIA RIESGOS'!$K$15,'1.1 ESTRATEGIA RIESGOS'!$K$20,'1.1 ESTRATEGIA RIESGOS'!$K$23)</f>
        <v>0.76</v>
      </c>
      <c r="D13" s="690">
        <f>'2. ANTITRAMITES'!AL7</f>
        <v>1</v>
      </c>
      <c r="E13" s="690"/>
      <c r="F13" s="690">
        <f>AVERAGE('3. RENDICION DE CUENTAS'!$P$20)</f>
        <v>0.73</v>
      </c>
      <c r="G13" s="690"/>
      <c r="H13" s="690"/>
      <c r="I13" s="690"/>
      <c r="J13" s="690"/>
      <c r="K13" s="682"/>
      <c r="L13" s="680" t="s">
        <v>967</v>
      </c>
      <c r="M13" s="427" t="s">
        <v>1478</v>
      </c>
      <c r="N13" s="427" t="s">
        <v>1478</v>
      </c>
      <c r="O13" s="427" t="s">
        <v>1478</v>
      </c>
      <c r="P13" s="427"/>
    </row>
    <row r="14" spans="1:18">
      <c r="A14" s="692" t="s">
        <v>249</v>
      </c>
      <c r="B14" s="690">
        <f>VLOOKUP(A14,'Resultados riesgos'!$D$4:$E$20,2,0)</f>
        <v>0.73960000000000004</v>
      </c>
      <c r="C14" s="690">
        <f>AVERAGE('1.1 ESTRATEGIA RIESGOS'!$K$9,'1.1 ESTRATEGIA RIESGOS'!$K$10,'1.1 ESTRATEGIA RIESGOS'!$K$11,'1.1 ESTRATEGIA RIESGOS'!$K$12,'1.1 ESTRATEGIA RIESGOS'!$K$15,'1.1 ESTRATEGIA RIESGOS'!$K$20,'1.1 ESTRATEGIA RIESGOS'!$K$23)</f>
        <v>0.76</v>
      </c>
      <c r="D14" s="690"/>
      <c r="E14" s="690"/>
      <c r="F14" s="690"/>
      <c r="G14" s="690"/>
      <c r="H14" s="690">
        <f>AVERAGE('5. TRANSPARENCIA '!$Q$25,'5. TRANSPARENCIA '!$Q$26,'5. TRANSPARENCIA '!$Q$27,'5. TRANSPARENCIA '!$Q$28)</f>
        <v>0.58499999999999996</v>
      </c>
      <c r="I14" s="690"/>
      <c r="J14" s="690"/>
      <c r="K14" s="682"/>
      <c r="L14" s="680" t="s">
        <v>249</v>
      </c>
      <c r="M14" s="427" t="s">
        <v>1478</v>
      </c>
      <c r="N14" s="427" t="s">
        <v>1478</v>
      </c>
      <c r="O14" s="427" t="s">
        <v>1478</v>
      </c>
      <c r="P14" s="427"/>
    </row>
    <row r="15" spans="1:18">
      <c r="A15" s="692" t="s">
        <v>964</v>
      </c>
      <c r="B15" s="690">
        <f>VLOOKUP(A15,'Resultados riesgos'!$D$4:$E$20,2,0)</f>
        <v>0.625</v>
      </c>
      <c r="C15" s="690">
        <f>AVERAGE('1.1 ESTRATEGIA RIESGOS'!$K$9,'1.1 ESTRATEGIA RIESGOS'!$K$10,'1.1 ESTRATEGIA RIESGOS'!$K$11,'1.1 ESTRATEGIA RIESGOS'!$K$12,'1.1 ESTRATEGIA RIESGOS'!$K$15,'1.1 ESTRATEGIA RIESGOS'!$K$20,'1.1 ESTRATEGIA RIESGOS'!$K$23)</f>
        <v>0.76</v>
      </c>
      <c r="D15" s="690"/>
      <c r="E15" s="690"/>
      <c r="F15" s="690"/>
      <c r="G15" s="690"/>
      <c r="H15" s="690"/>
      <c r="I15" s="690"/>
      <c r="J15" s="690">
        <f>AVERAGE('7. CODIGO DE INTEGRIDAD'!$M$6,'7. CODIGO DE INTEGRIDAD'!$M$7,'7. CODIGO DE INTEGRIDAD'!$M$8,'7. CODIGO DE INTEGRIDAD'!$M$9,'7. CODIGO DE INTEGRIDAD'!$M$10,'7. CODIGO DE INTEGRIDAD'!$M$11,'7. CODIGO DE INTEGRIDAD'!$M$12)</f>
        <v>0.94285714285714284</v>
      </c>
      <c r="K15" s="682"/>
      <c r="L15" s="680" t="s">
        <v>964</v>
      </c>
      <c r="M15" s="427" t="s">
        <v>1478</v>
      </c>
      <c r="N15" s="427" t="s">
        <v>1478</v>
      </c>
      <c r="O15" s="427" t="s">
        <v>1478</v>
      </c>
      <c r="P15" s="427"/>
    </row>
    <row r="16" spans="1:18">
      <c r="A16" s="692" t="s">
        <v>862</v>
      </c>
      <c r="B16" s="690">
        <f>VLOOKUP(A16,'Resultados riesgos'!$D$4:$E$20,2,0)</f>
        <v>1</v>
      </c>
      <c r="C16" s="690">
        <f>AVERAGE('1.1 ESTRATEGIA RIESGOS'!$K$9,'1.1 ESTRATEGIA RIESGOS'!$K$10,'1.1 ESTRATEGIA RIESGOS'!$K$11,'1.1 ESTRATEGIA RIESGOS'!$K$12,'1.1 ESTRATEGIA RIESGOS'!$K$15,'1.1 ESTRATEGIA RIESGOS'!$K$20,'1.1 ESTRATEGIA RIESGOS'!$K$23)</f>
        <v>0.76</v>
      </c>
      <c r="D16" s="690"/>
      <c r="E16" s="690"/>
      <c r="F16" s="690"/>
      <c r="G16" s="690">
        <f>AVERAGE('4. ATENCION AL CIUDADANO'!$P$7)</f>
        <v>1</v>
      </c>
      <c r="H16" s="690">
        <f>AVERAGE('5. TRANSPARENCIA '!$Q$15)</f>
        <v>0.73</v>
      </c>
      <c r="I16" s="690"/>
      <c r="J16" s="690"/>
      <c r="K16" s="682"/>
      <c r="L16" s="680" t="s">
        <v>862</v>
      </c>
      <c r="M16" s="427" t="s">
        <v>1478</v>
      </c>
      <c r="N16" s="427" t="s">
        <v>1478</v>
      </c>
      <c r="O16" s="427" t="s">
        <v>1478</v>
      </c>
      <c r="P16" s="427"/>
    </row>
    <row r="17" spans="1:16" ht="23.25">
      <c r="A17" s="692" t="s">
        <v>258</v>
      </c>
      <c r="B17" s="690">
        <f>VLOOKUP(A17,'Resultados riesgos'!$D$4:$E$20,2,0)</f>
        <v>0.86904761904761918</v>
      </c>
      <c r="C17" s="690">
        <f>AVERAGE('1.1 ESTRATEGIA RIESGOS'!$K$9,'1.1 ESTRATEGIA RIESGOS'!$K$10,'1.1 ESTRATEGIA RIESGOS'!$K$11,'1.1 ESTRATEGIA RIESGOS'!$K$12,'1.1 ESTRATEGIA RIESGOS'!$K$15,'1.1 ESTRATEGIA RIESGOS'!$K$20,'1.1 ESTRATEGIA RIESGOS'!$K$23)</f>
        <v>0.76</v>
      </c>
      <c r="D17" s="690"/>
      <c r="E17" s="690">
        <f>AVERAGE('2.1 ESTRAT RACIONALIZ TRAMI'!$K$28,'2.1 ESTRAT RACIONALIZ TRAMI'!$K$29)</f>
        <v>0.7</v>
      </c>
      <c r="F17" s="690"/>
      <c r="G17" s="690"/>
      <c r="H17" s="690">
        <f>AVERAGE('5. TRANSPARENCIA '!$Q$16,'5. TRANSPARENCIA '!$Q$17,'5. TRANSPARENCIA '!$Q$30,'5. TRANSPARENCIA '!$Q$31)</f>
        <v>0.66</v>
      </c>
      <c r="I17" s="690"/>
      <c r="J17" s="690"/>
      <c r="K17" s="682"/>
      <c r="L17" s="680" t="s">
        <v>965</v>
      </c>
      <c r="M17" s="427" t="s">
        <v>1478</v>
      </c>
      <c r="N17" s="427" t="s">
        <v>1478</v>
      </c>
      <c r="O17" s="427" t="s">
        <v>1478</v>
      </c>
      <c r="P17" s="427"/>
    </row>
    <row r="18" spans="1:16">
      <c r="A18" s="692" t="s">
        <v>434</v>
      </c>
      <c r="B18" s="690">
        <f>VLOOKUP(A18,'Resultados riesgos'!$D$4:$E$20,2,0)</f>
        <v>1</v>
      </c>
      <c r="C18" s="690">
        <f>AVERAGE('1.1 ESTRATEGIA RIESGOS'!$K$9,'1.1 ESTRATEGIA RIESGOS'!$K$10,'1.1 ESTRATEGIA RIESGOS'!$K$11,'1.1 ESTRATEGIA RIESGOS'!$K$12,'1.1 ESTRATEGIA RIESGOS'!$K$15,'1.1 ESTRATEGIA RIESGOS'!$K$20,'1.1 ESTRATEGIA RIESGOS'!$K$23)</f>
        <v>0.76</v>
      </c>
      <c r="D18" s="690"/>
      <c r="E18" s="690"/>
      <c r="F18" s="690"/>
      <c r="G18" s="690"/>
      <c r="H18" s="690"/>
      <c r="I18" s="690"/>
      <c r="J18" s="690"/>
      <c r="K18" s="682"/>
      <c r="L18" s="742" t="s">
        <v>434</v>
      </c>
      <c r="M18" s="743"/>
      <c r="N18" s="743"/>
      <c r="O18" s="743"/>
      <c r="P18" s="743"/>
    </row>
    <row r="19" spans="1:16">
      <c r="A19" s="692" t="s">
        <v>717</v>
      </c>
      <c r="B19" s="690">
        <f>VLOOKUP(A19,'Resultados riesgos'!$D$4:$E$20,2,0)</f>
        <v>0.25</v>
      </c>
      <c r="C19" s="690">
        <f>AVERAGE('1.1 ESTRATEGIA RIESGOS'!K9,'1.1 ESTRATEGIA RIESGOS'!K10,'1.1 ESTRATEGIA RIESGOS'!K11,'1.1 ESTRATEGIA RIESGOS'!K12,'1.1 ESTRATEGIA RIESGOS'!K15,'1.1 ESTRATEGIA RIESGOS'!K16,'1.1 ESTRATEGIA RIESGOS'!K17,'1.1 ESTRATEGIA RIESGOS'!K20,'1.1 ESTRATEGIA RIESGOS'!K23,'1.1 ESTRATEGIA RIESGOS'!K24,'1.1 ESTRATEGIA RIESGOS'!K25)</f>
        <v>0.7936363636363637</v>
      </c>
      <c r="D19" s="690"/>
      <c r="E19" s="690">
        <f>AVERAGE('2.1 ESTRAT RACIONALIZ TRAMI'!$K$28,'2.1 ESTRAT RACIONALIZ TRAMI'!$K$29)</f>
        <v>0.7</v>
      </c>
      <c r="F19" s="690">
        <f>AVERAGE('3. RENDICION DE CUENTAS'!$P$31)</f>
        <v>1</v>
      </c>
      <c r="G19" s="690">
        <f>AVERAGE('4. ATENCION AL CIUDADANO'!$P$9)</f>
        <v>0.8</v>
      </c>
      <c r="H19" s="690">
        <f>AVERAGE('5. TRANSPARENCIA '!$Q$21)</f>
        <v>1</v>
      </c>
      <c r="I19" s="690"/>
      <c r="J19" s="690"/>
      <c r="K19" s="682"/>
      <c r="L19" s="744" t="s">
        <v>717</v>
      </c>
      <c r="M19" s="745"/>
      <c r="N19" s="745"/>
      <c r="O19" s="745"/>
      <c r="P19" s="745"/>
    </row>
    <row r="21" spans="1:16">
      <c r="A21" s="442" t="s">
        <v>1243</v>
      </c>
    </row>
    <row r="22" spans="1:16">
      <c r="A22" s="436" t="s">
        <v>1240</v>
      </c>
    </row>
    <row r="23" spans="1:16">
      <c r="A23" s="437" t="s">
        <v>1239</v>
      </c>
    </row>
    <row r="24" spans="1:16">
      <c r="A24" s="438" t="s">
        <v>1238</v>
      </c>
    </row>
    <row r="26" spans="1:16">
      <c r="A26" s="442" t="s">
        <v>1465</v>
      </c>
    </row>
    <row r="27" spans="1:16">
      <c r="A27" s="436" t="s">
        <v>1466</v>
      </c>
    </row>
    <row r="28" spans="1:16">
      <c r="A28" s="437" t="s">
        <v>1467</v>
      </c>
    </row>
    <row r="29" spans="1:16">
      <c r="A29" s="438" t="s">
        <v>1468</v>
      </c>
    </row>
    <row r="48" spans="1:14" ht="15.75">
      <c r="A48" s="738" t="s">
        <v>1521</v>
      </c>
      <c r="B48" s="733"/>
      <c r="C48" s="733"/>
      <c r="D48" s="733"/>
      <c r="E48" s="733"/>
      <c r="F48" s="733"/>
      <c r="G48" s="733"/>
      <c r="H48" s="733"/>
      <c r="I48" s="733"/>
      <c r="J48" s="733"/>
      <c r="K48" s="733"/>
      <c r="L48" s="733"/>
      <c r="M48" s="733"/>
      <c r="N48" s="733"/>
    </row>
    <row r="49" spans="1:14" ht="38.25">
      <c r="A49" s="735" t="s">
        <v>1227</v>
      </c>
      <c r="B49" s="778" t="s">
        <v>1228</v>
      </c>
      <c r="C49" s="778" t="s">
        <v>1233</v>
      </c>
      <c r="D49" s="778" t="s">
        <v>1229</v>
      </c>
      <c r="E49" s="778" t="s">
        <v>1235</v>
      </c>
      <c r="F49" s="778" t="s">
        <v>1217</v>
      </c>
      <c r="G49" s="778" t="s">
        <v>1230</v>
      </c>
      <c r="H49" s="778" t="s">
        <v>1231</v>
      </c>
      <c r="I49" s="778" t="s">
        <v>1220</v>
      </c>
      <c r="J49" s="778" t="s">
        <v>1232</v>
      </c>
      <c r="K49" s="735" t="s">
        <v>1517</v>
      </c>
      <c r="L49" s="735" t="s">
        <v>1518</v>
      </c>
      <c r="M49" s="735" t="s">
        <v>1519</v>
      </c>
      <c r="N49" s="735" t="s">
        <v>1520</v>
      </c>
    </row>
    <row r="50" spans="1:14" ht="15.75">
      <c r="A50" s="748" t="s">
        <v>218</v>
      </c>
      <c r="B50" s="749">
        <v>8</v>
      </c>
      <c r="C50" s="749">
        <v>4</v>
      </c>
      <c r="D50" s="749">
        <v>0</v>
      </c>
      <c r="E50" s="749">
        <v>2</v>
      </c>
      <c r="F50" s="749">
        <v>11</v>
      </c>
      <c r="G50" s="749">
        <v>0</v>
      </c>
      <c r="H50" s="749">
        <v>7</v>
      </c>
      <c r="I50" s="749">
        <v>1</v>
      </c>
      <c r="J50" s="749">
        <v>0</v>
      </c>
      <c r="K50" s="750">
        <f>SUM(B50:J50)</f>
        <v>33</v>
      </c>
      <c r="L50" s="740">
        <v>10</v>
      </c>
      <c r="M50" s="734">
        <f>L50*K50</f>
        <v>330</v>
      </c>
      <c r="N50" s="741">
        <f>M50/60</f>
        <v>5.5</v>
      </c>
    </row>
    <row r="51" spans="1:14" ht="15.75">
      <c r="A51" s="748" t="s">
        <v>805</v>
      </c>
      <c r="B51" s="749">
        <v>3</v>
      </c>
      <c r="C51" s="749">
        <v>1</v>
      </c>
      <c r="D51" s="749">
        <v>0</v>
      </c>
      <c r="E51" s="749">
        <v>1</v>
      </c>
      <c r="F51" s="749">
        <v>6</v>
      </c>
      <c r="G51" s="749">
        <v>1</v>
      </c>
      <c r="H51" s="749">
        <v>10</v>
      </c>
      <c r="I51" s="749">
        <v>2</v>
      </c>
      <c r="J51" s="749">
        <v>0</v>
      </c>
      <c r="K51" s="750">
        <f t="shared" ref="K51:K65" si="0">SUM(B51:J51)</f>
        <v>24</v>
      </c>
      <c r="L51" s="740">
        <v>10</v>
      </c>
      <c r="M51" s="734">
        <f t="shared" ref="M51:M65" si="1">L51*K51</f>
        <v>240</v>
      </c>
      <c r="N51" s="741">
        <f t="shared" ref="N51:N65" si="2">M51/60</f>
        <v>4</v>
      </c>
    </row>
    <row r="52" spans="1:14" ht="23.25">
      <c r="A52" s="748" t="s">
        <v>886</v>
      </c>
      <c r="B52" s="749">
        <v>7</v>
      </c>
      <c r="C52" s="749">
        <v>0</v>
      </c>
      <c r="D52" s="749">
        <v>0</v>
      </c>
      <c r="E52" s="749">
        <v>0</v>
      </c>
      <c r="F52" s="749">
        <v>0</v>
      </c>
      <c r="G52" s="749">
        <v>0</v>
      </c>
      <c r="H52" s="749">
        <v>0</v>
      </c>
      <c r="I52" s="749">
        <v>0</v>
      </c>
      <c r="J52" s="749">
        <v>0</v>
      </c>
      <c r="K52" s="750">
        <f t="shared" si="0"/>
        <v>7</v>
      </c>
      <c r="L52" s="740">
        <v>10</v>
      </c>
      <c r="M52" s="734">
        <f t="shared" si="1"/>
        <v>70</v>
      </c>
      <c r="N52" s="741">
        <f t="shared" si="2"/>
        <v>1.1666666666666667</v>
      </c>
    </row>
    <row r="53" spans="1:14" ht="15.75">
      <c r="A53" s="748" t="s">
        <v>393</v>
      </c>
      <c r="B53" s="749">
        <v>7</v>
      </c>
      <c r="C53" s="749">
        <v>0</v>
      </c>
      <c r="D53" s="749">
        <v>0</v>
      </c>
      <c r="E53" s="749">
        <v>0</v>
      </c>
      <c r="F53" s="749">
        <v>3</v>
      </c>
      <c r="G53" s="749">
        <v>0</v>
      </c>
      <c r="H53" s="749">
        <v>1</v>
      </c>
      <c r="I53" s="749">
        <v>0</v>
      </c>
      <c r="J53" s="749">
        <v>0</v>
      </c>
      <c r="K53" s="750">
        <f t="shared" si="0"/>
        <v>11</v>
      </c>
      <c r="L53" s="740">
        <v>10</v>
      </c>
      <c r="M53" s="734">
        <f t="shared" si="1"/>
        <v>110</v>
      </c>
      <c r="N53" s="741">
        <f t="shared" si="2"/>
        <v>1.8333333333333333</v>
      </c>
    </row>
    <row r="54" spans="1:14" ht="15" customHeight="1">
      <c r="A54" s="748" t="s">
        <v>194</v>
      </c>
      <c r="B54" s="749">
        <v>5</v>
      </c>
      <c r="C54" s="749">
        <v>0</v>
      </c>
      <c r="D54" s="749">
        <v>0</v>
      </c>
      <c r="E54" s="749">
        <v>1</v>
      </c>
      <c r="F54" s="749">
        <v>2</v>
      </c>
      <c r="G54" s="749">
        <v>0</v>
      </c>
      <c r="H54" s="749">
        <v>0</v>
      </c>
      <c r="I54" s="749">
        <v>2</v>
      </c>
      <c r="J54" s="749">
        <v>0</v>
      </c>
      <c r="K54" s="750">
        <f t="shared" si="0"/>
        <v>10</v>
      </c>
      <c r="L54" s="740">
        <v>10</v>
      </c>
      <c r="M54" s="734">
        <f t="shared" si="1"/>
        <v>100</v>
      </c>
      <c r="N54" s="741">
        <f t="shared" si="2"/>
        <v>1.6666666666666667</v>
      </c>
    </row>
    <row r="55" spans="1:14" ht="15.75">
      <c r="A55" s="748" t="s">
        <v>658</v>
      </c>
      <c r="B55" s="749">
        <v>10</v>
      </c>
      <c r="C55" s="749">
        <v>0</v>
      </c>
      <c r="D55" s="749">
        <v>0</v>
      </c>
      <c r="E55" s="749">
        <v>1</v>
      </c>
      <c r="F55" s="749">
        <v>3</v>
      </c>
      <c r="G55" s="749">
        <v>0</v>
      </c>
      <c r="H55" s="749">
        <v>0</v>
      </c>
      <c r="I55" s="749">
        <v>0</v>
      </c>
      <c r="J55" s="749">
        <v>0</v>
      </c>
      <c r="K55" s="750">
        <f t="shared" si="0"/>
        <v>14</v>
      </c>
      <c r="L55" s="740">
        <v>10</v>
      </c>
      <c r="M55" s="734">
        <f t="shared" si="1"/>
        <v>140</v>
      </c>
      <c r="N55" s="741">
        <f t="shared" si="2"/>
        <v>2.3333333333333335</v>
      </c>
    </row>
    <row r="56" spans="1:14" ht="15.75">
      <c r="A56" s="748" t="s">
        <v>966</v>
      </c>
      <c r="B56" s="749">
        <v>4</v>
      </c>
      <c r="C56" s="749">
        <v>0</v>
      </c>
      <c r="D56" s="749">
        <v>0</v>
      </c>
      <c r="E56" s="749">
        <v>1</v>
      </c>
      <c r="F56" s="749">
        <v>2</v>
      </c>
      <c r="G56" s="749">
        <v>0</v>
      </c>
      <c r="H56" s="749">
        <v>1</v>
      </c>
      <c r="I56" s="749">
        <v>0</v>
      </c>
      <c r="J56" s="749">
        <v>0</v>
      </c>
      <c r="K56" s="750">
        <f t="shared" si="0"/>
        <v>8</v>
      </c>
      <c r="L56" s="740">
        <v>10</v>
      </c>
      <c r="M56" s="734">
        <f t="shared" si="1"/>
        <v>80</v>
      </c>
      <c r="N56" s="741">
        <f t="shared" si="2"/>
        <v>1.3333333333333333</v>
      </c>
    </row>
    <row r="57" spans="1:14" ht="15.75">
      <c r="A57" s="748" t="s">
        <v>448</v>
      </c>
      <c r="B57" s="749">
        <v>4</v>
      </c>
      <c r="C57" s="749">
        <v>0</v>
      </c>
      <c r="D57" s="749">
        <v>0</v>
      </c>
      <c r="E57" s="749">
        <v>0</v>
      </c>
      <c r="F57" s="749">
        <v>0</v>
      </c>
      <c r="G57" s="749">
        <v>6</v>
      </c>
      <c r="H57" s="749">
        <v>5</v>
      </c>
      <c r="I57" s="749">
        <v>0</v>
      </c>
      <c r="J57" s="749">
        <v>0</v>
      </c>
      <c r="K57" s="750">
        <f t="shared" si="0"/>
        <v>15</v>
      </c>
      <c r="L57" s="740">
        <v>10</v>
      </c>
      <c r="M57" s="734">
        <f t="shared" si="1"/>
        <v>150</v>
      </c>
      <c r="N57" s="741">
        <f t="shared" si="2"/>
        <v>2.5</v>
      </c>
    </row>
    <row r="58" spans="1:14" ht="15.75">
      <c r="A58" s="748" t="s">
        <v>553</v>
      </c>
      <c r="B58" s="749">
        <v>3</v>
      </c>
      <c r="C58" s="749">
        <v>0</v>
      </c>
      <c r="D58" s="749">
        <v>0</v>
      </c>
      <c r="E58" s="749">
        <v>0</v>
      </c>
      <c r="F58" s="749">
        <v>0</v>
      </c>
      <c r="G58" s="749">
        <v>0</v>
      </c>
      <c r="H58" s="749">
        <v>1</v>
      </c>
      <c r="I58" s="749">
        <v>0</v>
      </c>
      <c r="J58" s="749">
        <v>0</v>
      </c>
      <c r="K58" s="750">
        <f t="shared" si="0"/>
        <v>4</v>
      </c>
      <c r="L58" s="740">
        <v>10</v>
      </c>
      <c r="M58" s="734">
        <f t="shared" si="1"/>
        <v>40</v>
      </c>
      <c r="N58" s="741">
        <f t="shared" si="2"/>
        <v>0.66666666666666663</v>
      </c>
    </row>
    <row r="59" spans="1:14" ht="15.75">
      <c r="A59" s="748" t="s">
        <v>967</v>
      </c>
      <c r="B59" s="749">
        <v>9</v>
      </c>
      <c r="C59" s="749">
        <v>0</v>
      </c>
      <c r="D59" s="749">
        <v>1</v>
      </c>
      <c r="E59" s="749">
        <v>0</v>
      </c>
      <c r="F59" s="749">
        <v>1</v>
      </c>
      <c r="G59" s="749">
        <v>0</v>
      </c>
      <c r="H59" s="749">
        <v>0</v>
      </c>
      <c r="I59" s="749">
        <v>0</v>
      </c>
      <c r="J59" s="749">
        <v>0</v>
      </c>
      <c r="K59" s="750">
        <f t="shared" si="0"/>
        <v>11</v>
      </c>
      <c r="L59" s="740">
        <v>10</v>
      </c>
      <c r="M59" s="734">
        <f t="shared" si="1"/>
        <v>110</v>
      </c>
      <c r="N59" s="741">
        <f t="shared" si="2"/>
        <v>1.8333333333333333</v>
      </c>
    </row>
    <row r="60" spans="1:14" ht="15.75">
      <c r="A60" s="748" t="s">
        <v>249</v>
      </c>
      <c r="B60" s="749">
        <v>4</v>
      </c>
      <c r="C60" s="749">
        <v>0</v>
      </c>
      <c r="D60" s="749">
        <v>0</v>
      </c>
      <c r="E60" s="749">
        <v>0</v>
      </c>
      <c r="F60" s="749">
        <v>0</v>
      </c>
      <c r="G60" s="749">
        <v>0</v>
      </c>
      <c r="H60" s="749">
        <v>4</v>
      </c>
      <c r="I60" s="749">
        <v>0</v>
      </c>
      <c r="J60" s="749">
        <v>0</v>
      </c>
      <c r="K60" s="750">
        <f t="shared" si="0"/>
        <v>8</v>
      </c>
      <c r="L60" s="740">
        <v>10</v>
      </c>
      <c r="M60" s="734">
        <f t="shared" si="1"/>
        <v>80</v>
      </c>
      <c r="N60" s="741">
        <f t="shared" si="2"/>
        <v>1.3333333333333333</v>
      </c>
    </row>
    <row r="61" spans="1:14" ht="15.75">
      <c r="A61" s="748" t="s">
        <v>964</v>
      </c>
      <c r="B61" s="749">
        <v>2</v>
      </c>
      <c r="C61" s="749">
        <v>0</v>
      </c>
      <c r="D61" s="749">
        <v>0</v>
      </c>
      <c r="E61" s="749">
        <v>0</v>
      </c>
      <c r="F61" s="749">
        <v>0</v>
      </c>
      <c r="G61" s="749">
        <v>0</v>
      </c>
      <c r="H61" s="749">
        <v>0</v>
      </c>
      <c r="I61" s="749">
        <v>0</v>
      </c>
      <c r="J61" s="749">
        <v>7</v>
      </c>
      <c r="K61" s="750">
        <f t="shared" si="0"/>
        <v>9</v>
      </c>
      <c r="L61" s="740">
        <v>10</v>
      </c>
      <c r="M61" s="734">
        <f t="shared" si="1"/>
        <v>90</v>
      </c>
      <c r="N61" s="741">
        <f t="shared" si="2"/>
        <v>1.5</v>
      </c>
    </row>
    <row r="62" spans="1:14" ht="15.75">
      <c r="A62" s="748" t="s">
        <v>862</v>
      </c>
      <c r="B62" s="749">
        <v>3</v>
      </c>
      <c r="C62" s="749">
        <v>0</v>
      </c>
      <c r="D62" s="749">
        <v>0</v>
      </c>
      <c r="E62" s="749">
        <v>0</v>
      </c>
      <c r="F62" s="749">
        <v>0</v>
      </c>
      <c r="G62" s="749">
        <v>1</v>
      </c>
      <c r="H62" s="749">
        <v>1</v>
      </c>
      <c r="I62" s="749">
        <v>0</v>
      </c>
      <c r="J62" s="749">
        <v>0</v>
      </c>
      <c r="K62" s="750">
        <f t="shared" si="0"/>
        <v>5</v>
      </c>
      <c r="L62" s="740">
        <v>10</v>
      </c>
      <c r="M62" s="734">
        <f t="shared" si="1"/>
        <v>50</v>
      </c>
      <c r="N62" s="741">
        <f t="shared" si="2"/>
        <v>0.83333333333333337</v>
      </c>
    </row>
    <row r="63" spans="1:14" ht="23.25">
      <c r="A63" s="748" t="s">
        <v>965</v>
      </c>
      <c r="B63" s="749">
        <v>7</v>
      </c>
      <c r="C63" s="749">
        <v>0</v>
      </c>
      <c r="D63" s="749">
        <v>0</v>
      </c>
      <c r="E63" s="749">
        <v>1</v>
      </c>
      <c r="F63" s="749">
        <v>0</v>
      </c>
      <c r="G63" s="749">
        <v>0</v>
      </c>
      <c r="H63" s="749">
        <v>4</v>
      </c>
      <c r="I63" s="749">
        <v>0</v>
      </c>
      <c r="J63" s="749">
        <v>0</v>
      </c>
      <c r="K63" s="750">
        <f t="shared" si="0"/>
        <v>12</v>
      </c>
      <c r="L63" s="740">
        <v>10</v>
      </c>
      <c r="M63" s="734">
        <f t="shared" si="1"/>
        <v>120</v>
      </c>
      <c r="N63" s="741">
        <f t="shared" si="2"/>
        <v>2</v>
      </c>
    </row>
    <row r="64" spans="1:14" ht="15.75">
      <c r="A64" s="768" t="s">
        <v>434</v>
      </c>
      <c r="B64" s="769">
        <v>0</v>
      </c>
      <c r="C64" s="769">
        <v>0</v>
      </c>
      <c r="D64" s="769">
        <v>0</v>
      </c>
      <c r="E64" s="769">
        <v>0</v>
      </c>
      <c r="F64" s="769">
        <v>0</v>
      </c>
      <c r="G64" s="769">
        <v>0</v>
      </c>
      <c r="H64" s="769">
        <v>0</v>
      </c>
      <c r="I64" s="769">
        <v>0</v>
      </c>
      <c r="J64" s="769">
        <v>0</v>
      </c>
      <c r="K64" s="770">
        <f t="shared" si="0"/>
        <v>0</v>
      </c>
      <c r="L64" s="740">
        <v>10</v>
      </c>
      <c r="M64" s="734">
        <f t="shared" si="1"/>
        <v>0</v>
      </c>
      <c r="N64" s="741">
        <f t="shared" si="2"/>
        <v>0</v>
      </c>
    </row>
    <row r="65" spans="1:14" ht="15.75">
      <c r="A65" s="736" t="s">
        <v>717</v>
      </c>
      <c r="B65" s="737">
        <v>2</v>
      </c>
      <c r="C65" s="737">
        <v>3</v>
      </c>
      <c r="D65" s="737">
        <v>0</v>
      </c>
      <c r="E65" s="737">
        <v>1</v>
      </c>
      <c r="F65" s="737">
        <v>0</v>
      </c>
      <c r="G65" s="737">
        <v>1</v>
      </c>
      <c r="H65" s="737">
        <v>1</v>
      </c>
      <c r="I65" s="737">
        <v>0</v>
      </c>
      <c r="J65" s="737">
        <v>0</v>
      </c>
      <c r="K65" s="771">
        <f t="shared" si="0"/>
        <v>8</v>
      </c>
      <c r="L65" s="740">
        <v>10</v>
      </c>
      <c r="M65" s="734">
        <f t="shared" si="1"/>
        <v>80</v>
      </c>
      <c r="N65" s="741">
        <f t="shared" si="2"/>
        <v>1.3333333333333333</v>
      </c>
    </row>
    <row r="66" spans="1:14">
      <c r="A66" s="733"/>
      <c r="B66" s="739">
        <f>SUM(B50:B65)</f>
        <v>78</v>
      </c>
      <c r="C66" s="739">
        <f t="shared" ref="C66:K66" si="3">SUM(C50:C65)</f>
        <v>8</v>
      </c>
      <c r="D66" s="739">
        <f t="shared" si="3"/>
        <v>1</v>
      </c>
      <c r="E66" s="739">
        <f t="shared" si="3"/>
        <v>8</v>
      </c>
      <c r="F66" s="739">
        <f t="shared" si="3"/>
        <v>28</v>
      </c>
      <c r="G66" s="739">
        <f t="shared" si="3"/>
        <v>9</v>
      </c>
      <c r="H66" s="739">
        <f t="shared" si="3"/>
        <v>35</v>
      </c>
      <c r="I66" s="739">
        <f t="shared" si="3"/>
        <v>5</v>
      </c>
      <c r="J66" s="739">
        <f t="shared" si="3"/>
        <v>7</v>
      </c>
      <c r="K66" s="739">
        <f t="shared" si="3"/>
        <v>179</v>
      </c>
      <c r="L66" s="733"/>
      <c r="M66" s="733"/>
      <c r="N66" s="733"/>
    </row>
  </sheetData>
  <conditionalFormatting sqref="B4:J19">
    <cfRule type="cellIs" dxfId="142" priority="22" operator="greaterThanOrEqual">
      <formula>67%</formula>
    </cfRule>
    <cfRule type="cellIs" dxfId="141" priority="23" operator="between">
      <formula>51%</formula>
      <formula>66.99%</formula>
    </cfRule>
    <cfRule type="cellIs" dxfId="140" priority="24" operator="between">
      <formula>0</formula>
      <formula>50.99</formula>
    </cfRule>
  </conditionalFormatting>
  <conditionalFormatting sqref="B4:J19">
    <cfRule type="containsBlanks" dxfId="139" priority="18">
      <formula>LEN(TRIM(B4))=0</formula>
    </cfRule>
  </conditionalFormatting>
  <conditionalFormatting sqref="M4:O19">
    <cfRule type="containsText" dxfId="138" priority="11" operator="containsText" text="NO">
      <formula>NOT(ISERROR(SEARCH("NO",M4)))</formula>
    </cfRule>
    <cfRule type="containsText" dxfId="137" priority="12" operator="containsText" text="SI">
      <formula>NOT(ISERROR(SEARCH("SI",M4)))</formula>
    </cfRule>
  </conditionalFormatting>
  <conditionalFormatting sqref="P4:P17">
    <cfRule type="containsText" dxfId="136" priority="5" operator="containsText" text="NO">
      <formula>NOT(ISERROR(SEARCH("NO",P4)))</formula>
    </cfRule>
    <cfRule type="containsText" dxfId="135" priority="6" operator="containsText" text="SI">
      <formula>NOT(ISERROR(SEARCH("SI",P4)))</formula>
    </cfRule>
  </conditionalFormatting>
  <conditionalFormatting sqref="P18">
    <cfRule type="containsText" dxfId="134" priority="3" operator="containsText" text="NO">
      <formula>NOT(ISERROR(SEARCH("NO",P18)))</formula>
    </cfRule>
    <cfRule type="containsText" dxfId="133" priority="4" operator="containsText" text="SI">
      <formula>NOT(ISERROR(SEARCH("SI",P18)))</formula>
    </cfRule>
  </conditionalFormatting>
  <conditionalFormatting sqref="P19">
    <cfRule type="containsText" dxfId="132" priority="1" operator="containsText" text="NO">
      <formula>NOT(ISERROR(SEARCH("NO",P19)))</formula>
    </cfRule>
    <cfRule type="containsText" dxfId="131" priority="2" operator="containsText" text="SI">
      <formula>NOT(ISERROR(SEARCH("SI",P19)))</formula>
    </cfRule>
  </conditionalFormatting>
  <dataValidations count="1">
    <dataValidation type="list" allowBlank="1" showInputMessage="1" showErrorMessage="1" sqref="M4:P19">
      <formula1>$Q$3:$Q$4</formula1>
    </dataValidation>
  </dataValidations>
  <hyperlinks>
    <hyperlink ref="B49" location="'1. MAPA DE RIESGOS '!A1" display="1. Matriz de Riesgos"/>
    <hyperlink ref="C49" location="'1.1 ESTRATEGIA RIESGOS'!A1" display="1.1 Estratégia Riesgos"/>
    <hyperlink ref="D49" location="'2. ANTITRAMITES'!A1" display="2. Antitramites"/>
    <hyperlink ref="E49" location="'2.1 ESTRAT RACIONALIZ TRAMI'!A1" display="2.1 Estrategia de Racionalización de trámites"/>
    <hyperlink ref="F49" location="'3. RENDICION DE CUENTAS'!A1" display="3. Rendición de Cuentas"/>
    <hyperlink ref="G49" location="'4. ATENCION AL CIUDADANO'!A1" display="4. Atención al Ciudadano"/>
    <hyperlink ref="H49" location="'5. TRANSPARENCIA '!A1" display="5. Transparencia"/>
    <hyperlink ref="I49" location="'6. INICIATIVAS'!A1" display="6. Iniciativas Adicionales"/>
    <hyperlink ref="J49" location="'7. CODIGO DE INTEGRIDAD'!A1" display="7. Codigo de Integridad"/>
  </hyperlinks>
  <pageMargins left="0.7" right="0.7" top="0.75" bottom="0.75" header="0.3" footer="0.3"/>
  <pageSetup paperSize="9" orientation="portrait" r:id="rId1"/>
  <drawing r:id="rId2"/>
  <legacyDrawing r:id="rId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H138"/>
  <sheetViews>
    <sheetView zoomScale="85" zoomScaleNormal="85" zoomScaleSheetLayoutView="100" workbookViewId="0">
      <pane ySplit="5" topLeftCell="A6" activePane="bottomLeft" state="frozen"/>
      <selection pane="bottomLeft" activeCell="A5" sqref="A5"/>
    </sheetView>
  </sheetViews>
  <sheetFormatPr baseColWidth="10" defaultColWidth="11.375" defaultRowHeight="15"/>
  <cols>
    <col min="1" max="1" width="28" style="129" customWidth="1"/>
    <col min="2" max="3" width="21.25" style="129" customWidth="1"/>
    <col min="4" max="4" width="17.125" style="129" customWidth="1"/>
    <col min="5" max="5" width="20.875" style="129" customWidth="1"/>
    <col min="6" max="6" width="31.375" style="129" hidden="1" customWidth="1"/>
    <col min="7" max="7" width="14.25" style="129" hidden="1" customWidth="1"/>
    <col min="8" max="8" width="36" style="129" hidden="1" customWidth="1"/>
    <col min="9" max="9" width="31.375" style="129" hidden="1" customWidth="1"/>
    <col min="10" max="10" width="31.375" style="135" hidden="1" customWidth="1"/>
    <col min="11" max="11" width="16.875" style="135" hidden="1" customWidth="1"/>
    <col min="12" max="12" width="14.25" style="135" hidden="1" customWidth="1"/>
    <col min="13" max="13" width="18" style="135" hidden="1" customWidth="1"/>
    <col min="14" max="14" width="20" style="135" hidden="1" customWidth="1"/>
    <col min="15" max="15" width="18.625" style="339" hidden="1" customWidth="1"/>
    <col min="16" max="16" width="42.25" style="129" customWidth="1"/>
    <col min="17" max="17" width="42.25" style="130" customWidth="1"/>
    <col min="18" max="18" width="31.875" style="129" customWidth="1"/>
    <col min="19" max="20" width="17.125" style="129" customWidth="1"/>
    <col min="21" max="21" width="26.125" style="129" customWidth="1"/>
    <col min="22" max="22" width="47.625" style="397" customWidth="1"/>
    <col min="23" max="23" width="41.125" style="129" customWidth="1"/>
    <col min="24" max="24" width="15.875" style="129" customWidth="1"/>
    <col min="25" max="25" width="11.375" style="129" customWidth="1"/>
    <col min="26" max="26" width="18.875" style="129" customWidth="1"/>
    <col min="27" max="27" width="14.625" style="129" customWidth="1"/>
    <col min="28" max="28" width="17" style="129" customWidth="1"/>
    <col min="29" max="29" width="15.25" style="129" customWidth="1"/>
    <col min="30" max="30" width="23.875" style="129" customWidth="1"/>
    <col min="31" max="31" width="13.125" style="130" customWidth="1"/>
    <col min="32" max="32" width="10.75" style="130" customWidth="1"/>
    <col min="33" max="33" width="52.625" style="130" customWidth="1"/>
    <col min="34" max="16384" width="11.375" style="130"/>
  </cols>
  <sheetData>
    <row r="1" spans="1:34" s="381" customFormat="1" ht="22.5" customHeight="1">
      <c r="A1" s="1122"/>
      <c r="B1" s="1122"/>
      <c r="C1" s="1122"/>
      <c r="D1" s="1122"/>
      <c r="E1" s="1122"/>
      <c r="F1" s="1122"/>
      <c r="G1" s="1124" t="s">
        <v>8</v>
      </c>
      <c r="H1" s="1124"/>
      <c r="I1" s="1124"/>
      <c r="J1" s="1124"/>
      <c r="K1" s="1124"/>
      <c r="L1" s="1124"/>
      <c r="M1" s="1124"/>
      <c r="N1" s="1124"/>
      <c r="O1" s="1124"/>
      <c r="P1" s="1124"/>
      <c r="Q1" s="1124"/>
      <c r="R1" s="1124"/>
      <c r="S1" s="1124"/>
      <c r="T1" s="1124"/>
      <c r="U1" s="1120" t="s">
        <v>9</v>
      </c>
      <c r="V1" s="1121"/>
      <c r="W1" s="131"/>
      <c r="X1" s="131"/>
      <c r="Y1" s="131"/>
      <c r="Z1" s="131"/>
      <c r="AA1" s="131"/>
      <c r="AB1" s="131"/>
      <c r="AC1" s="131"/>
      <c r="AD1" s="131"/>
      <c r="AE1" s="131"/>
      <c r="AF1" s="131"/>
      <c r="AG1" s="131"/>
    </row>
    <row r="2" spans="1:34" s="381" customFormat="1" ht="22.5" customHeight="1">
      <c r="A2" s="1122"/>
      <c r="B2" s="1122"/>
      <c r="C2" s="1122"/>
      <c r="D2" s="1122"/>
      <c r="E2" s="1122"/>
      <c r="F2" s="1122"/>
      <c r="G2" s="1124"/>
      <c r="H2" s="1124"/>
      <c r="I2" s="1124"/>
      <c r="J2" s="1124"/>
      <c r="K2" s="1124"/>
      <c r="L2" s="1124"/>
      <c r="M2" s="1124"/>
      <c r="N2" s="1124"/>
      <c r="O2" s="1124"/>
      <c r="P2" s="1124"/>
      <c r="Q2" s="1124"/>
      <c r="R2" s="1124"/>
      <c r="S2" s="1124"/>
      <c r="T2" s="1124"/>
      <c r="U2" s="1120" t="s">
        <v>146</v>
      </c>
      <c r="V2" s="1121"/>
      <c r="W2" s="131"/>
      <c r="X2" s="131"/>
      <c r="Y2" s="131"/>
      <c r="Z2" s="131"/>
      <c r="AA2" s="131"/>
      <c r="AB2" s="131"/>
      <c r="AC2" s="131"/>
      <c r="AD2" s="131"/>
      <c r="AE2" s="131"/>
      <c r="AF2" s="131"/>
      <c r="AG2" s="131"/>
    </row>
    <row r="3" spans="1:34" s="381" customFormat="1" ht="24" customHeight="1" thickBot="1">
      <c r="A3" s="1123"/>
      <c r="B3" s="1123"/>
      <c r="C3" s="1123"/>
      <c r="D3" s="1123"/>
      <c r="E3" s="1123"/>
      <c r="F3" s="1123"/>
      <c r="G3" s="1125"/>
      <c r="H3" s="1125"/>
      <c r="I3" s="1125"/>
      <c r="J3" s="1125"/>
      <c r="K3" s="1125"/>
      <c r="L3" s="1125"/>
      <c r="M3" s="1125"/>
      <c r="N3" s="1125"/>
      <c r="O3" s="1125"/>
      <c r="P3" s="1125"/>
      <c r="Q3" s="1125"/>
      <c r="R3" s="1125"/>
      <c r="S3" s="1125"/>
      <c r="T3" s="1125"/>
      <c r="U3" s="1126" t="s">
        <v>145</v>
      </c>
      <c r="V3" s="1127"/>
      <c r="W3" s="131"/>
      <c r="X3" s="131"/>
      <c r="Y3" s="131"/>
      <c r="Z3" s="131"/>
      <c r="AA3" s="131"/>
      <c r="AB3" s="131"/>
      <c r="AC3" s="131"/>
      <c r="AD3" s="131"/>
      <c r="AE3" s="131"/>
      <c r="AF3" s="131"/>
      <c r="AG3" s="131"/>
    </row>
    <row r="4" spans="1:34" s="381" customFormat="1" ht="15" customHeight="1">
      <c r="A4" s="1128" t="s">
        <v>1768</v>
      </c>
      <c r="B4" s="1128"/>
      <c r="C4" s="1128"/>
      <c r="D4" s="1128"/>
      <c r="E4" s="1128"/>
      <c r="F4" s="1128"/>
      <c r="G4" s="1128"/>
      <c r="H4" s="1128"/>
      <c r="I4" s="1128"/>
      <c r="J4" s="1128"/>
      <c r="K4" s="1128"/>
      <c r="L4" s="1128"/>
      <c r="M4" s="1128"/>
      <c r="N4" s="1128"/>
      <c r="O4" s="1128"/>
      <c r="P4" s="1128"/>
      <c r="Q4" s="1128"/>
      <c r="R4" s="1128"/>
      <c r="S4" s="1128"/>
      <c r="T4" s="1128"/>
      <c r="U4" s="1128"/>
      <c r="V4" s="1128"/>
      <c r="W4" s="1206" t="s">
        <v>1295</v>
      </c>
      <c r="X4" s="1206"/>
      <c r="Y4" s="1206"/>
      <c r="Z4" s="1207" t="s">
        <v>1769</v>
      </c>
      <c r="AA4" s="1208"/>
      <c r="AB4" s="1208"/>
      <c r="AC4" s="1208"/>
      <c r="AD4" s="1209"/>
      <c r="AE4" s="947" t="s">
        <v>1770</v>
      </c>
      <c r="AF4" s="948"/>
      <c r="AG4" s="948"/>
      <c r="AH4" s="949"/>
    </row>
    <row r="5" spans="1:34" ht="45.75" customHeight="1">
      <c r="A5" s="161" t="s">
        <v>0</v>
      </c>
      <c r="B5" s="161" t="s">
        <v>1</v>
      </c>
      <c r="C5" s="161" t="s">
        <v>131</v>
      </c>
      <c r="D5" s="161" t="s">
        <v>132</v>
      </c>
      <c r="E5" s="161" t="s">
        <v>2</v>
      </c>
      <c r="F5" s="161" t="s">
        <v>3</v>
      </c>
      <c r="G5" s="161" t="s">
        <v>4</v>
      </c>
      <c r="H5" s="465" t="s">
        <v>5</v>
      </c>
      <c r="I5" s="465" t="s">
        <v>6</v>
      </c>
      <c r="J5" s="465" t="s">
        <v>133</v>
      </c>
      <c r="K5" s="161" t="s">
        <v>134</v>
      </c>
      <c r="L5" s="161" t="s">
        <v>135</v>
      </c>
      <c r="M5" s="161" t="s">
        <v>136</v>
      </c>
      <c r="N5" s="161" t="s">
        <v>137</v>
      </c>
      <c r="O5" s="835" t="s">
        <v>138</v>
      </c>
      <c r="P5" s="161" t="s">
        <v>139</v>
      </c>
      <c r="Q5" s="161" t="s">
        <v>140</v>
      </c>
      <c r="R5" s="161" t="s">
        <v>141</v>
      </c>
      <c r="S5" s="161" t="s">
        <v>142</v>
      </c>
      <c r="T5" s="161" t="s">
        <v>872</v>
      </c>
      <c r="U5" s="161" t="s">
        <v>143</v>
      </c>
      <c r="V5" s="466" t="s">
        <v>144</v>
      </c>
      <c r="W5" s="467" t="s">
        <v>1297</v>
      </c>
      <c r="X5" s="468" t="s">
        <v>1298</v>
      </c>
      <c r="Y5" s="834" t="s">
        <v>1299</v>
      </c>
      <c r="Z5" s="844" t="s">
        <v>1300</v>
      </c>
      <c r="AA5" s="469" t="s">
        <v>1301</v>
      </c>
      <c r="AB5" s="470" t="s">
        <v>1302</v>
      </c>
      <c r="AC5" s="471" t="s">
        <v>1303</v>
      </c>
      <c r="AD5" s="844" t="s">
        <v>1304</v>
      </c>
      <c r="AE5" s="780" t="s">
        <v>1638</v>
      </c>
      <c r="AF5" s="780" t="s">
        <v>1771</v>
      </c>
      <c r="AG5" s="780" t="s">
        <v>1639</v>
      </c>
      <c r="AH5" s="781" t="s">
        <v>1304</v>
      </c>
    </row>
    <row r="6" spans="1:34" s="129" customFormat="1" ht="55.5" customHeight="1">
      <c r="A6" s="472" t="s">
        <v>1305</v>
      </c>
      <c r="B6" s="1023" t="s">
        <v>219</v>
      </c>
      <c r="C6" s="1023" t="s">
        <v>86</v>
      </c>
      <c r="D6" s="1023" t="s">
        <v>162</v>
      </c>
      <c r="E6" s="1023" t="s">
        <v>511</v>
      </c>
      <c r="F6" s="1023" t="s">
        <v>873</v>
      </c>
      <c r="G6" s="1023" t="s">
        <v>210</v>
      </c>
      <c r="H6" s="168" t="s">
        <v>1306</v>
      </c>
      <c r="I6" s="168" t="s">
        <v>1307</v>
      </c>
      <c r="J6" s="1033" t="s">
        <v>253</v>
      </c>
      <c r="K6" s="1033" t="s">
        <v>202</v>
      </c>
      <c r="L6" s="1087" t="s">
        <v>231</v>
      </c>
      <c r="M6" s="1033" t="s">
        <v>225</v>
      </c>
      <c r="N6" s="1118" t="s">
        <v>199</v>
      </c>
      <c r="O6" s="1033" t="s">
        <v>236</v>
      </c>
      <c r="P6" s="270" t="s">
        <v>514</v>
      </c>
      <c r="Q6" s="270" t="s">
        <v>515</v>
      </c>
      <c r="R6" s="169" t="s">
        <v>222</v>
      </c>
      <c r="S6" s="473">
        <v>43862</v>
      </c>
      <c r="T6" s="473">
        <v>44196</v>
      </c>
      <c r="U6" s="169" t="s">
        <v>804</v>
      </c>
      <c r="V6" s="474" t="s">
        <v>1073</v>
      </c>
      <c r="W6" s="198" t="s">
        <v>1308</v>
      </c>
      <c r="X6" s="475">
        <v>0.72719999999999996</v>
      </c>
      <c r="Y6" s="476">
        <v>1</v>
      </c>
      <c r="Z6" s="477">
        <v>1</v>
      </c>
      <c r="AA6" s="478">
        <f>6/11</f>
        <v>0.54545454545454541</v>
      </c>
      <c r="AB6" s="479"/>
      <c r="AC6" s="786" t="s">
        <v>1641</v>
      </c>
      <c r="AD6" s="831" t="s">
        <v>1309</v>
      </c>
      <c r="AE6" s="478">
        <f>7/11</f>
        <v>0.63636363636363635</v>
      </c>
      <c r="AF6" s="477">
        <v>1</v>
      </c>
      <c r="AG6" s="786" t="s">
        <v>1642</v>
      </c>
      <c r="AH6" s="480" t="s">
        <v>1313</v>
      </c>
    </row>
    <row r="7" spans="1:34" s="129" customFormat="1" ht="42" customHeight="1">
      <c r="A7" s="472" t="s">
        <v>1305</v>
      </c>
      <c r="B7" s="1024"/>
      <c r="C7" s="1024"/>
      <c r="D7" s="1024"/>
      <c r="E7" s="1024"/>
      <c r="F7" s="1024"/>
      <c r="G7" s="1024"/>
      <c r="H7" s="168" t="s">
        <v>512</v>
      </c>
      <c r="I7" s="168" t="s">
        <v>513</v>
      </c>
      <c r="J7" s="1033"/>
      <c r="K7" s="1033"/>
      <c r="L7" s="1083"/>
      <c r="M7" s="1033"/>
      <c r="N7" s="1095"/>
      <c r="O7" s="1033"/>
      <c r="P7" s="270" t="s">
        <v>516</v>
      </c>
      <c r="Q7" s="270" t="s">
        <v>517</v>
      </c>
      <c r="R7" s="169" t="s">
        <v>222</v>
      </c>
      <c r="S7" s="473">
        <v>43862</v>
      </c>
      <c r="T7" s="473">
        <v>44196</v>
      </c>
      <c r="U7" s="169" t="s">
        <v>223</v>
      </c>
      <c r="V7" s="474" t="s">
        <v>1074</v>
      </c>
      <c r="W7" s="198" t="s">
        <v>1310</v>
      </c>
      <c r="X7" s="475">
        <v>0.72719999999999996</v>
      </c>
      <c r="Y7" s="476">
        <v>2</v>
      </c>
      <c r="Z7" s="477">
        <v>0</v>
      </c>
      <c r="AA7" s="478">
        <v>0</v>
      </c>
      <c r="AB7" s="479" t="s">
        <v>1311</v>
      </c>
      <c r="AC7" s="472" t="s">
        <v>1312</v>
      </c>
      <c r="AD7" s="480" t="s">
        <v>1313</v>
      </c>
      <c r="AE7" s="478">
        <f>8/12</f>
        <v>0.66666666666666663</v>
      </c>
      <c r="AF7" s="477">
        <v>1</v>
      </c>
      <c r="AG7" s="472" t="s">
        <v>1643</v>
      </c>
      <c r="AH7" s="831" t="s">
        <v>1309</v>
      </c>
    </row>
    <row r="8" spans="1:34" s="129" customFormat="1" ht="42" customHeight="1">
      <c r="A8" s="472" t="s">
        <v>1305</v>
      </c>
      <c r="B8" s="1023" t="s">
        <v>224</v>
      </c>
      <c r="C8" s="1023" t="s">
        <v>86</v>
      </c>
      <c r="D8" s="1023" t="s">
        <v>162</v>
      </c>
      <c r="E8" s="1023" t="s">
        <v>274</v>
      </c>
      <c r="F8" s="1023" t="s">
        <v>874</v>
      </c>
      <c r="G8" s="1023" t="s">
        <v>210</v>
      </c>
      <c r="H8" s="132" t="s">
        <v>275</v>
      </c>
      <c r="I8" s="132" t="s">
        <v>875</v>
      </c>
      <c r="J8" s="992" t="s">
        <v>220</v>
      </c>
      <c r="K8" s="992" t="s">
        <v>202</v>
      </c>
      <c r="L8" s="975" t="s">
        <v>221</v>
      </c>
      <c r="M8" s="992" t="s">
        <v>225</v>
      </c>
      <c r="N8" s="950" t="s">
        <v>199</v>
      </c>
      <c r="O8" s="992" t="s">
        <v>201</v>
      </c>
      <c r="P8" s="198" t="s">
        <v>509</v>
      </c>
      <c r="Q8" s="271" t="s">
        <v>510</v>
      </c>
      <c r="R8" s="170" t="s">
        <v>226</v>
      </c>
      <c r="S8" s="473">
        <v>43952</v>
      </c>
      <c r="T8" s="473">
        <v>44074</v>
      </c>
      <c r="U8" s="134" t="s">
        <v>510</v>
      </c>
      <c r="V8" s="402" t="s">
        <v>1064</v>
      </c>
      <c r="W8" s="198" t="s">
        <v>1314</v>
      </c>
      <c r="X8" s="481">
        <v>1</v>
      </c>
      <c r="Y8" s="482">
        <v>3</v>
      </c>
      <c r="Z8" s="477">
        <v>1</v>
      </c>
      <c r="AA8" s="478">
        <v>1</v>
      </c>
      <c r="AB8" s="479"/>
      <c r="AC8" s="786" t="s">
        <v>1315</v>
      </c>
      <c r="AD8" s="843" t="s">
        <v>1093</v>
      </c>
      <c r="AE8" s="478">
        <v>1</v>
      </c>
      <c r="AF8" s="477">
        <v>1</v>
      </c>
      <c r="AG8" s="786" t="s">
        <v>1315</v>
      </c>
      <c r="AH8" s="843" t="s">
        <v>1093</v>
      </c>
    </row>
    <row r="9" spans="1:34" s="182" customFormat="1" ht="42" customHeight="1">
      <c r="A9" s="472" t="s">
        <v>1305</v>
      </c>
      <c r="B9" s="1024"/>
      <c r="C9" s="1024"/>
      <c r="D9" s="1024"/>
      <c r="E9" s="1024"/>
      <c r="F9" s="1024"/>
      <c r="G9" s="1024"/>
      <c r="H9" s="132" t="s">
        <v>876</v>
      </c>
      <c r="I9" s="132" t="s">
        <v>877</v>
      </c>
      <c r="J9" s="993"/>
      <c r="K9" s="993"/>
      <c r="L9" s="996"/>
      <c r="M9" s="993"/>
      <c r="N9" s="1078"/>
      <c r="O9" s="993"/>
      <c r="P9" s="198" t="s">
        <v>277</v>
      </c>
      <c r="Q9" s="271" t="s">
        <v>227</v>
      </c>
      <c r="R9" s="170" t="s">
        <v>226</v>
      </c>
      <c r="S9" s="473">
        <v>43952</v>
      </c>
      <c r="T9" s="473">
        <v>44074</v>
      </c>
      <c r="U9" s="134" t="s">
        <v>1041</v>
      </c>
      <c r="V9" s="402" t="s">
        <v>1064</v>
      </c>
      <c r="W9" s="198" t="s">
        <v>1316</v>
      </c>
      <c r="X9" s="481">
        <v>1</v>
      </c>
      <c r="Y9" s="482">
        <v>4</v>
      </c>
      <c r="Z9" s="477">
        <v>1</v>
      </c>
      <c r="AA9" s="478">
        <v>1</v>
      </c>
      <c r="AB9" s="479"/>
      <c r="AC9" s="786" t="s">
        <v>1317</v>
      </c>
      <c r="AD9" s="843" t="s">
        <v>1093</v>
      </c>
      <c r="AE9" s="478">
        <v>1</v>
      </c>
      <c r="AF9" s="477">
        <v>1</v>
      </c>
      <c r="AG9" s="786" t="s">
        <v>1317</v>
      </c>
      <c r="AH9" s="843" t="s">
        <v>1093</v>
      </c>
    </row>
    <row r="10" spans="1:34" s="129" customFormat="1" ht="42" customHeight="1">
      <c r="A10" s="472" t="s">
        <v>1305</v>
      </c>
      <c r="B10" s="1116"/>
      <c r="C10" s="1116"/>
      <c r="D10" s="1116"/>
      <c r="E10" s="1116"/>
      <c r="F10" s="1116"/>
      <c r="G10" s="1116"/>
      <c r="H10" s="132" t="s">
        <v>878</v>
      </c>
      <c r="I10" s="132" t="s">
        <v>276</v>
      </c>
      <c r="J10" s="997"/>
      <c r="K10" s="997"/>
      <c r="L10" s="976"/>
      <c r="M10" s="997"/>
      <c r="N10" s="1079"/>
      <c r="O10" s="997"/>
      <c r="P10" s="198" t="s">
        <v>1042</v>
      </c>
      <c r="Q10" s="271" t="s">
        <v>997</v>
      </c>
      <c r="R10" s="170" t="s">
        <v>1043</v>
      </c>
      <c r="S10" s="473">
        <v>43831</v>
      </c>
      <c r="T10" s="473">
        <v>44196</v>
      </c>
      <c r="U10" s="145" t="s">
        <v>998</v>
      </c>
      <c r="V10" s="403" t="s">
        <v>1083</v>
      </c>
      <c r="W10" s="198" t="s">
        <v>1318</v>
      </c>
      <c r="X10" s="481">
        <v>0.66</v>
      </c>
      <c r="Y10" s="482">
        <v>5</v>
      </c>
      <c r="Z10" s="477">
        <v>1</v>
      </c>
      <c r="AA10" s="478">
        <f>(4/12)</f>
        <v>0.33333333333333331</v>
      </c>
      <c r="AB10" s="479"/>
      <c r="AC10" s="786" t="s">
        <v>1319</v>
      </c>
      <c r="AD10" s="480" t="s">
        <v>1313</v>
      </c>
      <c r="AE10" s="787">
        <v>0.65269999999999995</v>
      </c>
      <c r="AF10" s="477">
        <v>1</v>
      </c>
      <c r="AG10" s="472" t="s">
        <v>1644</v>
      </c>
      <c r="AH10" s="480" t="s">
        <v>1313</v>
      </c>
    </row>
    <row r="11" spans="1:34" s="182" customFormat="1" ht="42" customHeight="1">
      <c r="A11" s="472" t="s">
        <v>1305</v>
      </c>
      <c r="B11" s="1023" t="s">
        <v>279</v>
      </c>
      <c r="C11" s="1023" t="s">
        <v>86</v>
      </c>
      <c r="D11" s="1023" t="s">
        <v>162</v>
      </c>
      <c r="E11" s="1023" t="s">
        <v>278</v>
      </c>
      <c r="F11" s="1023" t="s">
        <v>280</v>
      </c>
      <c r="G11" s="1023" t="s">
        <v>252</v>
      </c>
      <c r="H11" s="132" t="s">
        <v>281</v>
      </c>
      <c r="I11" s="132" t="s">
        <v>282</v>
      </c>
      <c r="J11" s="992" t="s">
        <v>220</v>
      </c>
      <c r="K11" s="992" t="s">
        <v>202</v>
      </c>
      <c r="L11" s="975" t="s">
        <v>221</v>
      </c>
      <c r="M11" s="992" t="s">
        <v>225</v>
      </c>
      <c r="N11" s="950" t="s">
        <v>199</v>
      </c>
      <c r="O11" s="992" t="s">
        <v>201</v>
      </c>
      <c r="P11" s="198" t="s">
        <v>1320</v>
      </c>
      <c r="Q11" s="271" t="s">
        <v>283</v>
      </c>
      <c r="R11" s="132" t="s">
        <v>1044</v>
      </c>
      <c r="S11" s="473">
        <v>43891</v>
      </c>
      <c r="T11" s="473">
        <v>44196</v>
      </c>
      <c r="U11" s="145" t="s">
        <v>284</v>
      </c>
      <c r="V11" s="404" t="s">
        <v>1084</v>
      </c>
      <c r="W11" s="198" t="s">
        <v>1321</v>
      </c>
      <c r="X11" s="483">
        <v>0</v>
      </c>
      <c r="Y11" s="484" t="s">
        <v>1322</v>
      </c>
      <c r="Z11" s="485">
        <v>1</v>
      </c>
      <c r="AA11" s="478">
        <v>0.5</v>
      </c>
      <c r="AB11" s="479" t="s">
        <v>1323</v>
      </c>
      <c r="AC11" s="786" t="s">
        <v>1324</v>
      </c>
      <c r="AD11" s="831" t="s">
        <v>1309</v>
      </c>
      <c r="AE11" s="478">
        <v>0.5</v>
      </c>
      <c r="AF11" s="485">
        <v>1</v>
      </c>
      <c r="AG11" s="786" t="s">
        <v>1324</v>
      </c>
      <c r="AH11" s="480" t="s">
        <v>1313</v>
      </c>
    </row>
    <row r="12" spans="1:34" s="129" customFormat="1" ht="42" customHeight="1">
      <c r="A12" s="472" t="s">
        <v>1305</v>
      </c>
      <c r="B12" s="1116"/>
      <c r="C12" s="1116"/>
      <c r="D12" s="1116"/>
      <c r="E12" s="1116"/>
      <c r="F12" s="1116"/>
      <c r="G12" s="1116"/>
      <c r="H12" s="132" t="s">
        <v>298</v>
      </c>
      <c r="I12" s="132" t="s">
        <v>299</v>
      </c>
      <c r="J12" s="997"/>
      <c r="K12" s="997"/>
      <c r="L12" s="976"/>
      <c r="M12" s="997"/>
      <c r="N12" s="1079"/>
      <c r="O12" s="997"/>
      <c r="P12" s="198" t="s">
        <v>300</v>
      </c>
      <c r="Q12" s="271" t="s">
        <v>301</v>
      </c>
      <c r="R12" s="132" t="s">
        <v>1045</v>
      </c>
      <c r="S12" s="473">
        <v>43983</v>
      </c>
      <c r="T12" s="473">
        <v>44135</v>
      </c>
      <c r="U12" s="145" t="s">
        <v>302</v>
      </c>
      <c r="V12" s="405" t="s">
        <v>1063</v>
      </c>
      <c r="W12" s="271" t="s">
        <v>1325</v>
      </c>
      <c r="X12" s="475">
        <v>1</v>
      </c>
      <c r="Y12" s="476">
        <v>6</v>
      </c>
      <c r="Z12" s="477">
        <v>1</v>
      </c>
      <c r="AA12" s="478">
        <v>0.5</v>
      </c>
      <c r="AB12" s="479"/>
      <c r="AC12" s="786" t="s">
        <v>1326</v>
      </c>
      <c r="AD12" s="480" t="s">
        <v>1313</v>
      </c>
      <c r="AE12" s="478">
        <v>0.5</v>
      </c>
      <c r="AF12" s="477">
        <v>1</v>
      </c>
      <c r="AG12" s="786" t="s">
        <v>1645</v>
      </c>
      <c r="AH12" s="480" t="s">
        <v>1313</v>
      </c>
    </row>
    <row r="13" spans="1:34" s="129" customFormat="1" ht="47.25" customHeight="1">
      <c r="A13" s="472" t="s">
        <v>1305</v>
      </c>
      <c r="B13" s="819" t="s">
        <v>228</v>
      </c>
      <c r="C13" s="819" t="s">
        <v>229</v>
      </c>
      <c r="D13" s="819" t="s">
        <v>162</v>
      </c>
      <c r="E13" s="819" t="s">
        <v>879</v>
      </c>
      <c r="F13" s="819" t="s">
        <v>880</v>
      </c>
      <c r="G13" s="819" t="s">
        <v>212</v>
      </c>
      <c r="H13" s="819" t="s">
        <v>881</v>
      </c>
      <c r="I13" s="819" t="s">
        <v>518</v>
      </c>
      <c r="J13" s="822" t="s">
        <v>197</v>
      </c>
      <c r="K13" s="822" t="s">
        <v>230</v>
      </c>
      <c r="L13" s="833" t="s">
        <v>231</v>
      </c>
      <c r="M13" s="822" t="s">
        <v>225</v>
      </c>
      <c r="N13" s="833" t="s">
        <v>207</v>
      </c>
      <c r="O13" s="822" t="s">
        <v>232</v>
      </c>
      <c r="P13" s="198" t="s">
        <v>519</v>
      </c>
      <c r="Q13" s="271" t="s">
        <v>520</v>
      </c>
      <c r="R13" s="819" t="s">
        <v>1046</v>
      </c>
      <c r="S13" s="840">
        <v>43862</v>
      </c>
      <c r="T13" s="840">
        <v>44043</v>
      </c>
      <c r="U13" s="199" t="s">
        <v>999</v>
      </c>
      <c r="V13" s="402" t="s">
        <v>1142</v>
      </c>
      <c r="W13" s="198" t="s">
        <v>1327</v>
      </c>
      <c r="X13" s="475">
        <v>1</v>
      </c>
      <c r="Y13" s="476">
        <v>7</v>
      </c>
      <c r="Z13" s="477">
        <v>0</v>
      </c>
      <c r="AA13" s="478">
        <v>0</v>
      </c>
      <c r="AB13" s="479" t="s">
        <v>1328</v>
      </c>
      <c r="AC13" s="786" t="s">
        <v>1329</v>
      </c>
      <c r="AD13" s="486" t="s">
        <v>1330</v>
      </c>
      <c r="AE13" s="478">
        <v>1</v>
      </c>
      <c r="AF13" s="477">
        <v>1</v>
      </c>
      <c r="AG13" s="786" t="s">
        <v>1646</v>
      </c>
      <c r="AH13" s="843" t="s">
        <v>1093</v>
      </c>
    </row>
    <row r="14" spans="1:34" s="182" customFormat="1" ht="42" customHeight="1">
      <c r="A14" s="235" t="s">
        <v>1331</v>
      </c>
      <c r="B14" s="990" t="s">
        <v>806</v>
      </c>
      <c r="C14" s="990" t="s">
        <v>776</v>
      </c>
      <c r="D14" s="990" t="s">
        <v>807</v>
      </c>
      <c r="E14" s="990" t="s">
        <v>1727</v>
      </c>
      <c r="F14" s="990" t="s">
        <v>882</v>
      </c>
      <c r="G14" s="990" t="s">
        <v>808</v>
      </c>
      <c r="H14" s="235" t="s">
        <v>809</v>
      </c>
      <c r="I14" s="235" t="s">
        <v>810</v>
      </c>
      <c r="J14" s="992" t="s">
        <v>220</v>
      </c>
      <c r="K14" s="992" t="s">
        <v>202</v>
      </c>
      <c r="L14" s="975" t="s">
        <v>221</v>
      </c>
      <c r="M14" s="992" t="s">
        <v>312</v>
      </c>
      <c r="N14" s="975" t="s">
        <v>221</v>
      </c>
      <c r="O14" s="992" t="s">
        <v>236</v>
      </c>
      <c r="P14" s="327" t="s">
        <v>1728</v>
      </c>
      <c r="Q14" s="327" t="s">
        <v>1029</v>
      </c>
      <c r="R14" s="808" t="s">
        <v>807</v>
      </c>
      <c r="S14" s="813">
        <v>43861</v>
      </c>
      <c r="T14" s="487">
        <v>44196</v>
      </c>
      <c r="U14" s="236" t="s">
        <v>1030</v>
      </c>
      <c r="V14" s="973" t="s">
        <v>1148</v>
      </c>
      <c r="W14" s="235" t="s">
        <v>1332</v>
      </c>
      <c r="X14" s="488">
        <v>0.66600000000000004</v>
      </c>
      <c r="Y14" s="489">
        <v>1</v>
      </c>
      <c r="Z14" s="490">
        <v>0</v>
      </c>
      <c r="AA14" s="488">
        <v>0</v>
      </c>
      <c r="AB14" s="874" t="s">
        <v>1328</v>
      </c>
      <c r="AC14" s="235" t="s">
        <v>1333</v>
      </c>
      <c r="AD14" s="480" t="s">
        <v>1313</v>
      </c>
      <c r="AE14" s="488">
        <v>1</v>
      </c>
      <c r="AF14" s="490">
        <v>1</v>
      </c>
      <c r="AG14" s="235" t="s">
        <v>1729</v>
      </c>
      <c r="AH14" s="843" t="s">
        <v>1093</v>
      </c>
    </row>
    <row r="15" spans="1:34" s="182" customFormat="1" ht="42" customHeight="1">
      <c r="A15" s="235" t="s">
        <v>1331</v>
      </c>
      <c r="B15" s="991"/>
      <c r="C15" s="991"/>
      <c r="D15" s="991"/>
      <c r="E15" s="991"/>
      <c r="F15" s="991"/>
      <c r="G15" s="991"/>
      <c r="H15" s="235" t="s">
        <v>883</v>
      </c>
      <c r="I15" s="235" t="s">
        <v>811</v>
      </c>
      <c r="J15" s="993"/>
      <c r="K15" s="993"/>
      <c r="L15" s="996"/>
      <c r="M15" s="993"/>
      <c r="N15" s="1001"/>
      <c r="O15" s="993"/>
      <c r="P15" s="809" t="s">
        <v>1031</v>
      </c>
      <c r="Q15" s="809" t="s">
        <v>1032</v>
      </c>
      <c r="R15" s="808" t="s">
        <v>807</v>
      </c>
      <c r="S15" s="813">
        <v>43861</v>
      </c>
      <c r="T15" s="814">
        <v>44196</v>
      </c>
      <c r="U15" s="816" t="s">
        <v>1033</v>
      </c>
      <c r="V15" s="974"/>
      <c r="W15" s="235" t="s">
        <v>1334</v>
      </c>
      <c r="X15" s="488">
        <v>0.66600000000000004</v>
      </c>
      <c r="Y15" s="489">
        <v>2</v>
      </c>
      <c r="Z15" s="490">
        <v>1</v>
      </c>
      <c r="AA15" s="488">
        <v>0.66666666666666696</v>
      </c>
      <c r="AB15" s="874"/>
      <c r="AC15" s="235" t="s">
        <v>1335</v>
      </c>
      <c r="AD15" s="831" t="s">
        <v>1309</v>
      </c>
      <c r="AE15" s="488">
        <v>0.66666666666666696</v>
      </c>
      <c r="AF15" s="490">
        <v>1</v>
      </c>
      <c r="AG15" s="235" t="s">
        <v>1730</v>
      </c>
      <c r="AH15" s="831" t="s">
        <v>1309</v>
      </c>
    </row>
    <row r="16" spans="1:34" s="182" customFormat="1" ht="42" customHeight="1">
      <c r="A16" s="235" t="s">
        <v>1331</v>
      </c>
      <c r="B16" s="990" t="s">
        <v>812</v>
      </c>
      <c r="C16" s="990" t="s">
        <v>776</v>
      </c>
      <c r="D16" s="990" t="s">
        <v>807</v>
      </c>
      <c r="E16" s="990" t="s">
        <v>884</v>
      </c>
      <c r="F16" s="990" t="s">
        <v>885</v>
      </c>
      <c r="G16" s="990" t="s">
        <v>212</v>
      </c>
      <c r="H16" s="235" t="s">
        <v>815</v>
      </c>
      <c r="I16" s="235" t="s">
        <v>816</v>
      </c>
      <c r="J16" s="992" t="s">
        <v>813</v>
      </c>
      <c r="K16" s="992" t="s">
        <v>221</v>
      </c>
      <c r="L16" s="994" t="s">
        <v>231</v>
      </c>
      <c r="M16" s="992" t="s">
        <v>225</v>
      </c>
      <c r="N16" s="975" t="s">
        <v>221</v>
      </c>
      <c r="O16" s="992" t="s">
        <v>236</v>
      </c>
      <c r="P16" s="990" t="s">
        <v>1031</v>
      </c>
      <c r="Q16" s="990" t="s">
        <v>1032</v>
      </c>
      <c r="R16" s="990" t="s">
        <v>814</v>
      </c>
      <c r="S16" s="1002">
        <v>43852</v>
      </c>
      <c r="T16" s="1002">
        <v>44196</v>
      </c>
      <c r="U16" s="1004" t="s">
        <v>1033</v>
      </c>
      <c r="V16" s="973" t="s">
        <v>1149</v>
      </c>
      <c r="W16" s="1170" t="s">
        <v>1336</v>
      </c>
      <c r="X16" s="969">
        <v>0.66600000000000004</v>
      </c>
      <c r="Y16" s="1168">
        <v>2</v>
      </c>
      <c r="Z16" s="971">
        <v>0</v>
      </c>
      <c r="AA16" s="969">
        <v>0</v>
      </c>
      <c r="AB16" s="1210"/>
      <c r="AC16" s="1212" t="s">
        <v>1337</v>
      </c>
      <c r="AD16" s="959" t="s">
        <v>1313</v>
      </c>
      <c r="AE16" s="969">
        <v>0.66666666666666696</v>
      </c>
      <c r="AF16" s="971">
        <v>1</v>
      </c>
      <c r="AG16" s="973" t="s">
        <v>1730</v>
      </c>
      <c r="AH16" s="975" t="s">
        <v>1309</v>
      </c>
    </row>
    <row r="17" spans="1:34" s="182" customFormat="1" ht="42" customHeight="1">
      <c r="A17" s="235" t="s">
        <v>1331</v>
      </c>
      <c r="B17" s="991"/>
      <c r="C17" s="991"/>
      <c r="D17" s="991"/>
      <c r="E17" s="991"/>
      <c r="F17" s="991"/>
      <c r="G17" s="991"/>
      <c r="H17" s="235" t="s">
        <v>817</v>
      </c>
      <c r="I17" s="235" t="s">
        <v>817</v>
      </c>
      <c r="J17" s="993"/>
      <c r="K17" s="993"/>
      <c r="L17" s="995"/>
      <c r="M17" s="993"/>
      <c r="N17" s="996"/>
      <c r="O17" s="993"/>
      <c r="P17" s="991"/>
      <c r="Q17" s="991"/>
      <c r="R17" s="991"/>
      <c r="S17" s="1003"/>
      <c r="T17" s="1003"/>
      <c r="U17" s="1005"/>
      <c r="V17" s="974"/>
      <c r="W17" s="1171"/>
      <c r="X17" s="970"/>
      <c r="Y17" s="1169"/>
      <c r="Z17" s="972"/>
      <c r="AA17" s="970"/>
      <c r="AB17" s="1211"/>
      <c r="AC17" s="1213"/>
      <c r="AD17" s="982"/>
      <c r="AE17" s="970"/>
      <c r="AF17" s="972"/>
      <c r="AG17" s="974"/>
      <c r="AH17" s="976"/>
    </row>
    <row r="18" spans="1:34" ht="42" customHeight="1">
      <c r="A18" s="491" t="s">
        <v>1338</v>
      </c>
      <c r="B18" s="1034" t="s">
        <v>285</v>
      </c>
      <c r="C18" s="1034" t="s">
        <v>233</v>
      </c>
      <c r="D18" s="1034" t="s">
        <v>234</v>
      </c>
      <c r="E18" s="1034" t="s">
        <v>981</v>
      </c>
      <c r="F18" s="1034" t="s">
        <v>982</v>
      </c>
      <c r="G18" s="1034" t="s">
        <v>235</v>
      </c>
      <c r="H18" s="269" t="s">
        <v>696</v>
      </c>
      <c r="I18" s="269" t="s">
        <v>887</v>
      </c>
      <c r="J18" s="992" t="s">
        <v>197</v>
      </c>
      <c r="K18" s="992" t="s">
        <v>202</v>
      </c>
      <c r="L18" s="950" t="s">
        <v>199</v>
      </c>
      <c r="M18" s="992" t="s">
        <v>221</v>
      </c>
      <c r="N18" s="975" t="s">
        <v>221</v>
      </c>
      <c r="O18" s="992" t="s">
        <v>290</v>
      </c>
      <c r="P18" s="445" t="s">
        <v>697</v>
      </c>
      <c r="Q18" s="445" t="s">
        <v>698</v>
      </c>
      <c r="R18" s="269" t="s">
        <v>237</v>
      </c>
      <c r="S18" s="492" t="s">
        <v>699</v>
      </c>
      <c r="T18" s="492" t="s">
        <v>699</v>
      </c>
      <c r="U18" s="237" t="s">
        <v>698</v>
      </c>
      <c r="V18" s="1069" t="s">
        <v>1116</v>
      </c>
      <c r="W18" s="493" t="s">
        <v>1322</v>
      </c>
      <c r="X18" s="494">
        <v>0</v>
      </c>
      <c r="Y18" s="494" t="s">
        <v>1322</v>
      </c>
      <c r="Z18" s="495"/>
      <c r="AA18" s="794"/>
      <c r="AB18" s="795"/>
      <c r="AC18" s="796" t="s">
        <v>1636</v>
      </c>
      <c r="AD18" s="170" t="s">
        <v>699</v>
      </c>
      <c r="AE18" s="269" t="s">
        <v>699</v>
      </c>
      <c r="AF18" s="269"/>
      <c r="AG18" s="796" t="s">
        <v>1636</v>
      </c>
      <c r="AH18" s="170" t="s">
        <v>699</v>
      </c>
    </row>
    <row r="19" spans="1:34" ht="42" customHeight="1">
      <c r="A19" s="491" t="s">
        <v>1338</v>
      </c>
      <c r="B19" s="1035"/>
      <c r="C19" s="1035"/>
      <c r="D19" s="1035"/>
      <c r="E19" s="1035"/>
      <c r="F19" s="1035"/>
      <c r="G19" s="1035"/>
      <c r="H19" s="269" t="s">
        <v>238</v>
      </c>
      <c r="I19" s="269" t="s">
        <v>287</v>
      </c>
      <c r="J19" s="993"/>
      <c r="K19" s="993"/>
      <c r="L19" s="1078"/>
      <c r="M19" s="993"/>
      <c r="N19" s="1001"/>
      <c r="O19" s="993"/>
      <c r="P19" s="445" t="s">
        <v>697</v>
      </c>
      <c r="Q19" s="445" t="s">
        <v>698</v>
      </c>
      <c r="R19" s="269" t="s">
        <v>239</v>
      </c>
      <c r="S19" s="492" t="s">
        <v>699</v>
      </c>
      <c r="T19" s="492" t="s">
        <v>699</v>
      </c>
      <c r="U19" s="237" t="s">
        <v>698</v>
      </c>
      <c r="V19" s="1070"/>
      <c r="W19" s="493" t="s">
        <v>1322</v>
      </c>
      <c r="X19" s="494">
        <v>0</v>
      </c>
      <c r="Y19" s="494" t="s">
        <v>1322</v>
      </c>
      <c r="Z19" s="495"/>
      <c r="AA19" s="794"/>
      <c r="AB19" s="795"/>
      <c r="AC19" s="796" t="s">
        <v>1636</v>
      </c>
      <c r="AD19" s="170" t="s">
        <v>699</v>
      </c>
      <c r="AE19" s="269" t="s">
        <v>699</v>
      </c>
      <c r="AF19" s="269"/>
      <c r="AG19" s="796" t="s">
        <v>1636</v>
      </c>
      <c r="AH19" s="170" t="s">
        <v>699</v>
      </c>
    </row>
    <row r="20" spans="1:34" ht="42" customHeight="1">
      <c r="A20" s="491" t="s">
        <v>1338</v>
      </c>
      <c r="B20" s="1036"/>
      <c r="C20" s="1036"/>
      <c r="D20" s="1036"/>
      <c r="E20" s="1036"/>
      <c r="F20" s="1036"/>
      <c r="G20" s="1036"/>
      <c r="H20" s="269" t="s">
        <v>288</v>
      </c>
      <c r="I20" s="269" t="s">
        <v>289</v>
      </c>
      <c r="J20" s="997"/>
      <c r="K20" s="997"/>
      <c r="L20" s="1079"/>
      <c r="M20" s="997"/>
      <c r="N20" s="1089"/>
      <c r="O20" s="997"/>
      <c r="P20" s="445" t="s">
        <v>697</v>
      </c>
      <c r="Q20" s="445" t="s">
        <v>698</v>
      </c>
      <c r="R20" s="269" t="s">
        <v>237</v>
      </c>
      <c r="S20" s="492" t="s">
        <v>699</v>
      </c>
      <c r="T20" s="492" t="s">
        <v>699</v>
      </c>
      <c r="U20" s="237" t="s">
        <v>698</v>
      </c>
      <c r="V20" s="1071"/>
      <c r="W20" s="493" t="s">
        <v>1322</v>
      </c>
      <c r="X20" s="494">
        <v>0</v>
      </c>
      <c r="Y20" s="494" t="s">
        <v>1322</v>
      </c>
      <c r="Z20" s="495"/>
      <c r="AA20" s="794"/>
      <c r="AB20" s="795"/>
      <c r="AC20" s="796" t="s">
        <v>1636</v>
      </c>
      <c r="AD20" s="170" t="s">
        <v>699</v>
      </c>
      <c r="AE20" s="269" t="s">
        <v>699</v>
      </c>
      <c r="AF20" s="269"/>
      <c r="AG20" s="796" t="s">
        <v>1636</v>
      </c>
      <c r="AH20" s="170" t="s">
        <v>699</v>
      </c>
    </row>
    <row r="21" spans="1:34" ht="42" customHeight="1">
      <c r="A21" s="491" t="s">
        <v>1338</v>
      </c>
      <c r="B21" s="1034" t="s">
        <v>240</v>
      </c>
      <c r="C21" s="1034" t="s">
        <v>233</v>
      </c>
      <c r="D21" s="1034" t="s">
        <v>234</v>
      </c>
      <c r="E21" s="1034" t="s">
        <v>983</v>
      </c>
      <c r="F21" s="1034" t="s">
        <v>291</v>
      </c>
      <c r="G21" s="1034" t="s">
        <v>210</v>
      </c>
      <c r="H21" s="269" t="s">
        <v>241</v>
      </c>
      <c r="I21" s="823" t="s">
        <v>293</v>
      </c>
      <c r="J21" s="1033" t="s">
        <v>220</v>
      </c>
      <c r="K21" s="1033" t="s">
        <v>202</v>
      </c>
      <c r="L21" s="1083" t="s">
        <v>221</v>
      </c>
      <c r="M21" s="1033" t="s">
        <v>221</v>
      </c>
      <c r="N21" s="1083" t="s">
        <v>221</v>
      </c>
      <c r="O21" s="1033" t="s">
        <v>236</v>
      </c>
      <c r="P21" s="445" t="s">
        <v>700</v>
      </c>
      <c r="Q21" s="445" t="s">
        <v>701</v>
      </c>
      <c r="R21" s="269" t="s">
        <v>237</v>
      </c>
      <c r="S21" s="492">
        <v>43864</v>
      </c>
      <c r="T21" s="492">
        <v>43980</v>
      </c>
      <c r="U21" s="237" t="s">
        <v>993</v>
      </c>
      <c r="V21" s="445" t="s">
        <v>1151</v>
      </c>
      <c r="W21" s="496" t="s">
        <v>1339</v>
      </c>
      <c r="X21" s="494">
        <v>0</v>
      </c>
      <c r="Y21" s="497" t="s">
        <v>1322</v>
      </c>
      <c r="Z21" s="495">
        <v>1</v>
      </c>
      <c r="AA21" s="794">
        <v>0.25</v>
      </c>
      <c r="AB21" s="795"/>
      <c r="AC21" s="796" t="s">
        <v>1340</v>
      </c>
      <c r="AD21" s="486" t="s">
        <v>1330</v>
      </c>
      <c r="AE21" s="794">
        <v>0.7</v>
      </c>
      <c r="AF21" s="495">
        <v>1</v>
      </c>
      <c r="AG21" s="796" t="s">
        <v>1658</v>
      </c>
      <c r="AH21" s="486" t="s">
        <v>1706</v>
      </c>
    </row>
    <row r="22" spans="1:34" ht="42" customHeight="1">
      <c r="A22" s="491" t="s">
        <v>1338</v>
      </c>
      <c r="B22" s="1035"/>
      <c r="C22" s="1035"/>
      <c r="D22" s="1035"/>
      <c r="E22" s="1035"/>
      <c r="F22" s="1035"/>
      <c r="G22" s="1035"/>
      <c r="H22" s="269" t="s">
        <v>242</v>
      </c>
      <c r="I22" s="823" t="s">
        <v>293</v>
      </c>
      <c r="J22" s="1033"/>
      <c r="K22" s="1033"/>
      <c r="L22" s="1083"/>
      <c r="M22" s="1033"/>
      <c r="N22" s="1095"/>
      <c r="O22" s="1033"/>
      <c r="P22" s="445" t="s">
        <v>992</v>
      </c>
      <c r="Q22" s="445" t="s">
        <v>703</v>
      </c>
      <c r="R22" s="269" t="s">
        <v>237</v>
      </c>
      <c r="S22" s="492">
        <v>43864</v>
      </c>
      <c r="T22" s="492">
        <v>44196</v>
      </c>
      <c r="U22" s="237" t="s">
        <v>704</v>
      </c>
      <c r="V22" s="1070" t="s">
        <v>1152</v>
      </c>
      <c r="W22" s="1197" t="s">
        <v>1341</v>
      </c>
      <c r="X22" s="494">
        <v>0.54</v>
      </c>
      <c r="Y22" s="498" t="s">
        <v>1322</v>
      </c>
      <c r="Z22" s="495">
        <v>1</v>
      </c>
      <c r="AA22" s="794">
        <f>(2/11)</f>
        <v>0.18181818181818182</v>
      </c>
      <c r="AB22" s="795" t="s">
        <v>1342</v>
      </c>
      <c r="AC22" s="796" t="s">
        <v>1343</v>
      </c>
      <c r="AD22" s="831" t="s">
        <v>1309</v>
      </c>
      <c r="AE22" s="794">
        <f>7/11</f>
        <v>0.63636363636363635</v>
      </c>
      <c r="AF22" s="495">
        <v>1</v>
      </c>
      <c r="AG22" s="796" t="s">
        <v>1637</v>
      </c>
      <c r="AH22" s="480" t="s">
        <v>1313</v>
      </c>
    </row>
    <row r="23" spans="1:34" ht="42" customHeight="1">
      <c r="A23" s="491" t="s">
        <v>1338</v>
      </c>
      <c r="B23" s="1036"/>
      <c r="C23" s="1036"/>
      <c r="D23" s="1036"/>
      <c r="E23" s="1036"/>
      <c r="F23" s="1036"/>
      <c r="G23" s="1036"/>
      <c r="H23" s="269" t="s">
        <v>292</v>
      </c>
      <c r="I23" s="823" t="s">
        <v>293</v>
      </c>
      <c r="J23" s="1033"/>
      <c r="K23" s="1033"/>
      <c r="L23" s="1083"/>
      <c r="M23" s="1033"/>
      <c r="N23" s="1095"/>
      <c r="O23" s="1033"/>
      <c r="P23" s="445" t="s">
        <v>992</v>
      </c>
      <c r="Q23" s="445" t="s">
        <v>703</v>
      </c>
      <c r="R23" s="269" t="s">
        <v>237</v>
      </c>
      <c r="S23" s="492">
        <v>43864</v>
      </c>
      <c r="T23" s="492">
        <v>44196</v>
      </c>
      <c r="U23" s="237" t="s">
        <v>704</v>
      </c>
      <c r="V23" s="1071"/>
      <c r="W23" s="1198"/>
      <c r="X23" s="494">
        <v>0.54</v>
      </c>
      <c r="Y23" s="498" t="s">
        <v>1322</v>
      </c>
      <c r="Z23" s="499">
        <v>1</v>
      </c>
      <c r="AA23" s="794">
        <f>(2/11)</f>
        <v>0.18181818181818182</v>
      </c>
      <c r="AB23" s="795" t="s">
        <v>1342</v>
      </c>
      <c r="AC23" s="796" t="s">
        <v>1343</v>
      </c>
      <c r="AD23" s="831" t="s">
        <v>1309</v>
      </c>
      <c r="AE23" s="794">
        <f>7/11</f>
        <v>0.63636363636363635</v>
      </c>
      <c r="AF23" s="499">
        <v>1</v>
      </c>
      <c r="AG23" s="796" t="s">
        <v>1637</v>
      </c>
      <c r="AH23" s="480" t="s">
        <v>1313</v>
      </c>
    </row>
    <row r="24" spans="1:34" ht="42" customHeight="1">
      <c r="A24" s="491" t="s">
        <v>1338</v>
      </c>
      <c r="B24" s="1034" t="s">
        <v>984</v>
      </c>
      <c r="C24" s="1034" t="s">
        <v>233</v>
      </c>
      <c r="D24" s="1034" t="s">
        <v>234</v>
      </c>
      <c r="E24" s="1034" t="s">
        <v>985</v>
      </c>
      <c r="F24" s="1034" t="s">
        <v>986</v>
      </c>
      <c r="G24" s="1034" t="s">
        <v>252</v>
      </c>
      <c r="H24" s="269" t="s">
        <v>987</v>
      </c>
      <c r="I24" s="823" t="s">
        <v>988</v>
      </c>
      <c r="J24" s="992" t="s">
        <v>220</v>
      </c>
      <c r="K24" s="992" t="s">
        <v>202</v>
      </c>
      <c r="L24" s="975" t="s">
        <v>221</v>
      </c>
      <c r="M24" s="992" t="s">
        <v>312</v>
      </c>
      <c r="N24" s="1088" t="s">
        <v>202</v>
      </c>
      <c r="O24" s="992" t="s">
        <v>990</v>
      </c>
      <c r="P24" s="445" t="s">
        <v>991</v>
      </c>
      <c r="Q24" s="445" t="s">
        <v>701</v>
      </c>
      <c r="R24" s="269" t="s">
        <v>234</v>
      </c>
      <c r="S24" s="492">
        <v>43864</v>
      </c>
      <c r="T24" s="492">
        <v>43980</v>
      </c>
      <c r="U24" s="237" t="s">
        <v>993</v>
      </c>
      <c r="V24" s="1069" t="s">
        <v>1153</v>
      </c>
      <c r="W24" s="1197" t="s">
        <v>1339</v>
      </c>
      <c r="X24" s="494">
        <v>0</v>
      </c>
      <c r="Y24" s="498" t="s">
        <v>1322</v>
      </c>
      <c r="Z24" s="495">
        <v>1</v>
      </c>
      <c r="AA24" s="794">
        <v>0.25</v>
      </c>
      <c r="AB24" s="795"/>
      <c r="AC24" s="796" t="s">
        <v>1340</v>
      </c>
      <c r="AD24" s="486" t="s">
        <v>1330</v>
      </c>
      <c r="AE24" s="794">
        <v>0.7</v>
      </c>
      <c r="AF24" s="495">
        <v>1</v>
      </c>
      <c r="AG24" s="796" t="s">
        <v>1658</v>
      </c>
      <c r="AH24" s="486" t="s">
        <v>1706</v>
      </c>
    </row>
    <row r="25" spans="1:34" ht="42" customHeight="1">
      <c r="A25" s="491" t="s">
        <v>1338</v>
      </c>
      <c r="B25" s="1036"/>
      <c r="C25" s="1036"/>
      <c r="D25" s="1036"/>
      <c r="E25" s="1036"/>
      <c r="F25" s="1036"/>
      <c r="G25" s="1036"/>
      <c r="H25" s="269" t="s">
        <v>989</v>
      </c>
      <c r="I25" s="823" t="s">
        <v>988</v>
      </c>
      <c r="J25" s="997"/>
      <c r="K25" s="997"/>
      <c r="L25" s="976"/>
      <c r="M25" s="997"/>
      <c r="N25" s="1089"/>
      <c r="O25" s="997"/>
      <c r="P25" s="445" t="s">
        <v>991</v>
      </c>
      <c r="Q25" s="445" t="s">
        <v>701</v>
      </c>
      <c r="R25" s="269" t="s">
        <v>234</v>
      </c>
      <c r="S25" s="492">
        <v>43864</v>
      </c>
      <c r="T25" s="492">
        <v>43980</v>
      </c>
      <c r="U25" s="237" t="s">
        <v>993</v>
      </c>
      <c r="V25" s="1071"/>
      <c r="W25" s="1198"/>
      <c r="X25" s="494">
        <v>0</v>
      </c>
      <c r="Y25" s="498" t="s">
        <v>1322</v>
      </c>
      <c r="Z25" s="495">
        <v>1</v>
      </c>
      <c r="AA25" s="794">
        <v>0.25</v>
      </c>
      <c r="AB25" s="795"/>
      <c r="AC25" s="796" t="s">
        <v>1340</v>
      </c>
      <c r="AD25" s="486" t="s">
        <v>1330</v>
      </c>
      <c r="AE25" s="794">
        <v>0.7</v>
      </c>
      <c r="AF25" s="495">
        <v>1</v>
      </c>
      <c r="AG25" s="796" t="s">
        <v>1658</v>
      </c>
      <c r="AH25" s="486" t="s">
        <v>1706</v>
      </c>
    </row>
    <row r="26" spans="1:34" ht="42" customHeight="1">
      <c r="A26" s="491" t="s">
        <v>1338</v>
      </c>
      <c r="B26" s="1034" t="s">
        <v>286</v>
      </c>
      <c r="C26" s="1034" t="s">
        <v>243</v>
      </c>
      <c r="D26" s="1034" t="s">
        <v>234</v>
      </c>
      <c r="E26" s="1034" t="s">
        <v>244</v>
      </c>
      <c r="F26" s="1034" t="s">
        <v>245</v>
      </c>
      <c r="G26" s="1034" t="s">
        <v>203</v>
      </c>
      <c r="H26" s="269" t="s">
        <v>294</v>
      </c>
      <c r="I26" s="269" t="s">
        <v>296</v>
      </c>
      <c r="J26" s="1033" t="s">
        <v>205</v>
      </c>
      <c r="K26" s="1033" t="s">
        <v>246</v>
      </c>
      <c r="L26" s="1074" t="s">
        <v>207</v>
      </c>
      <c r="M26" s="1033" t="s">
        <v>221</v>
      </c>
      <c r="N26" s="1074" t="s">
        <v>207</v>
      </c>
      <c r="O26" s="1033" t="s">
        <v>1061</v>
      </c>
      <c r="P26" s="445" t="s">
        <v>992</v>
      </c>
      <c r="Q26" s="445" t="s">
        <v>703</v>
      </c>
      <c r="R26" s="269" t="s">
        <v>237</v>
      </c>
      <c r="S26" s="492">
        <v>43864</v>
      </c>
      <c r="T26" s="492">
        <v>44196</v>
      </c>
      <c r="U26" s="237" t="s">
        <v>704</v>
      </c>
      <c r="V26" s="1069" t="s">
        <v>1154</v>
      </c>
      <c r="W26" s="1197" t="s">
        <v>1341</v>
      </c>
      <c r="X26" s="494">
        <v>0.54</v>
      </c>
      <c r="Y26" s="498" t="s">
        <v>1322</v>
      </c>
      <c r="Z26" s="495">
        <v>1</v>
      </c>
      <c r="AA26" s="794">
        <f>(2/11)</f>
        <v>0.18181818181818182</v>
      </c>
      <c r="AB26" s="795" t="s">
        <v>1342</v>
      </c>
      <c r="AC26" s="796" t="s">
        <v>1343</v>
      </c>
      <c r="AD26" s="831" t="s">
        <v>1309</v>
      </c>
      <c r="AE26" s="794">
        <f>7/11</f>
        <v>0.63636363636363635</v>
      </c>
      <c r="AF26" s="495">
        <v>1</v>
      </c>
      <c r="AG26" s="796" t="s">
        <v>1637</v>
      </c>
      <c r="AH26" s="480" t="s">
        <v>1313</v>
      </c>
    </row>
    <row r="27" spans="1:34" ht="42" customHeight="1">
      <c r="A27" s="491" t="s">
        <v>1338</v>
      </c>
      <c r="B27" s="1035"/>
      <c r="C27" s="1035"/>
      <c r="D27" s="1035"/>
      <c r="E27" s="1035"/>
      <c r="F27" s="1035"/>
      <c r="G27" s="1035"/>
      <c r="H27" s="269" t="s">
        <v>295</v>
      </c>
      <c r="I27" s="269" t="s">
        <v>297</v>
      </c>
      <c r="J27" s="1033"/>
      <c r="K27" s="1033"/>
      <c r="L27" s="1075"/>
      <c r="M27" s="1033"/>
      <c r="N27" s="1075"/>
      <c r="O27" s="1033"/>
      <c r="P27" s="445" t="s">
        <v>702</v>
      </c>
      <c r="Q27" s="445" t="s">
        <v>703</v>
      </c>
      <c r="R27" s="269" t="s">
        <v>237</v>
      </c>
      <c r="S27" s="492">
        <v>43864</v>
      </c>
      <c r="T27" s="492">
        <v>44196</v>
      </c>
      <c r="U27" s="237" t="s">
        <v>704</v>
      </c>
      <c r="V27" s="1071"/>
      <c r="W27" s="1198"/>
      <c r="X27" s="494">
        <v>0.54</v>
      </c>
      <c r="Y27" s="498" t="s">
        <v>1322</v>
      </c>
      <c r="Z27" s="495">
        <v>1</v>
      </c>
      <c r="AA27" s="794">
        <f>(2/11)</f>
        <v>0.18181818181818182</v>
      </c>
      <c r="AB27" s="795" t="s">
        <v>1342</v>
      </c>
      <c r="AC27" s="796" t="s">
        <v>1343</v>
      </c>
      <c r="AD27" s="831" t="s">
        <v>1309</v>
      </c>
      <c r="AE27" s="794">
        <f>7/11</f>
        <v>0.63636363636363635</v>
      </c>
      <c r="AF27" s="495">
        <v>1</v>
      </c>
      <c r="AG27" s="796" t="s">
        <v>1637</v>
      </c>
      <c r="AH27" s="480" t="s">
        <v>1313</v>
      </c>
    </row>
    <row r="28" spans="1:34" ht="42" customHeight="1">
      <c r="A28" s="500" t="s">
        <v>1344</v>
      </c>
      <c r="B28" s="1039" t="s">
        <v>394</v>
      </c>
      <c r="C28" s="1039" t="s">
        <v>395</v>
      </c>
      <c r="D28" s="1039" t="s">
        <v>396</v>
      </c>
      <c r="E28" s="1039" t="s">
        <v>888</v>
      </c>
      <c r="F28" s="1039" t="s">
        <v>397</v>
      </c>
      <c r="G28" s="1039" t="s">
        <v>210</v>
      </c>
      <c r="H28" s="221" t="s">
        <v>889</v>
      </c>
      <c r="I28" s="221" t="s">
        <v>398</v>
      </c>
      <c r="J28" s="1076" t="s">
        <v>260</v>
      </c>
      <c r="K28" s="1076" t="s">
        <v>202</v>
      </c>
      <c r="L28" s="1074" t="s">
        <v>207</v>
      </c>
      <c r="M28" s="1076" t="s">
        <v>225</v>
      </c>
      <c r="N28" s="1077" t="s">
        <v>198</v>
      </c>
      <c r="O28" s="1076" t="s">
        <v>208</v>
      </c>
      <c r="P28" s="272" t="s">
        <v>401</v>
      </c>
      <c r="Q28" s="272" t="s">
        <v>403</v>
      </c>
      <c r="R28" s="221" t="s">
        <v>1047</v>
      </c>
      <c r="S28" s="501">
        <v>43862</v>
      </c>
      <c r="T28" s="501">
        <v>44196</v>
      </c>
      <c r="U28" s="221" t="s">
        <v>405</v>
      </c>
      <c r="V28" s="406" t="s">
        <v>1155</v>
      </c>
      <c r="W28" s="502" t="s">
        <v>1345</v>
      </c>
      <c r="X28" s="503">
        <v>0.6</v>
      </c>
      <c r="Y28" s="504">
        <v>1</v>
      </c>
      <c r="Z28" s="505">
        <v>1</v>
      </c>
      <c r="AA28" s="875">
        <f>3/5</f>
        <v>0.6</v>
      </c>
      <c r="AB28" s="876"/>
      <c r="AC28" s="877" t="s">
        <v>1346</v>
      </c>
      <c r="AD28" s="831" t="s">
        <v>1309</v>
      </c>
      <c r="AE28" s="875">
        <f>4/5</f>
        <v>0.8</v>
      </c>
      <c r="AF28" s="505">
        <v>1</v>
      </c>
      <c r="AG28" s="877" t="s">
        <v>1731</v>
      </c>
      <c r="AH28" s="831" t="s">
        <v>1309</v>
      </c>
    </row>
    <row r="29" spans="1:34" ht="42" customHeight="1">
      <c r="A29" s="500" t="s">
        <v>1344</v>
      </c>
      <c r="B29" s="1041"/>
      <c r="C29" s="1041"/>
      <c r="D29" s="1041"/>
      <c r="E29" s="1041"/>
      <c r="F29" s="1041"/>
      <c r="G29" s="1041"/>
      <c r="H29" s="221" t="s">
        <v>400</v>
      </c>
      <c r="I29" s="221" t="s">
        <v>399</v>
      </c>
      <c r="J29" s="1076"/>
      <c r="K29" s="1076"/>
      <c r="L29" s="1075"/>
      <c r="M29" s="1076"/>
      <c r="N29" s="1075"/>
      <c r="O29" s="1076"/>
      <c r="P29" s="272" t="s">
        <v>402</v>
      </c>
      <c r="Q29" s="272" t="s">
        <v>404</v>
      </c>
      <c r="R29" s="221" t="s">
        <v>1047</v>
      </c>
      <c r="S29" s="501">
        <v>43862</v>
      </c>
      <c r="T29" s="501">
        <v>44196</v>
      </c>
      <c r="U29" s="221" t="s">
        <v>406</v>
      </c>
      <c r="V29" s="406" t="s">
        <v>1156</v>
      </c>
      <c r="W29" s="502" t="s">
        <v>1347</v>
      </c>
      <c r="X29" s="503">
        <v>0.1</v>
      </c>
      <c r="Y29" s="504">
        <v>2</v>
      </c>
      <c r="Z29" s="505">
        <v>1</v>
      </c>
      <c r="AA29" s="875">
        <f>1/20</f>
        <v>0.05</v>
      </c>
      <c r="AB29" s="876"/>
      <c r="AC29" s="877" t="s">
        <v>1348</v>
      </c>
      <c r="AD29" s="831" t="s">
        <v>1309</v>
      </c>
      <c r="AE29" s="875">
        <f>0.6/1</f>
        <v>0.6</v>
      </c>
      <c r="AF29" s="505">
        <v>1</v>
      </c>
      <c r="AG29" s="877" t="s">
        <v>1732</v>
      </c>
      <c r="AH29" s="480" t="s">
        <v>1313</v>
      </c>
    </row>
    <row r="30" spans="1:34" ht="42" customHeight="1">
      <c r="A30" s="500" t="s">
        <v>1344</v>
      </c>
      <c r="B30" s="1039" t="s">
        <v>394</v>
      </c>
      <c r="C30" s="1039" t="s">
        <v>395</v>
      </c>
      <c r="D30" s="1039" t="s">
        <v>396</v>
      </c>
      <c r="E30" s="1039" t="s">
        <v>411</v>
      </c>
      <c r="F30" s="1039" t="s">
        <v>890</v>
      </c>
      <c r="G30" s="1039" t="s">
        <v>210</v>
      </c>
      <c r="H30" s="1039" t="s">
        <v>407</v>
      </c>
      <c r="I30" s="1039" t="s">
        <v>409</v>
      </c>
      <c r="J30" s="1059" t="s">
        <v>260</v>
      </c>
      <c r="K30" s="1059" t="s">
        <v>202</v>
      </c>
      <c r="L30" s="1057" t="s">
        <v>207</v>
      </c>
      <c r="M30" s="1059" t="s">
        <v>225</v>
      </c>
      <c r="N30" s="1084" t="s">
        <v>198</v>
      </c>
      <c r="O30" s="1059" t="s">
        <v>232</v>
      </c>
      <c r="P30" s="272" t="s">
        <v>412</v>
      </c>
      <c r="Q30" s="272" t="s">
        <v>413</v>
      </c>
      <c r="R30" s="221" t="s">
        <v>1047</v>
      </c>
      <c r="S30" s="501">
        <v>43862</v>
      </c>
      <c r="T30" s="501">
        <v>44196</v>
      </c>
      <c r="U30" s="221" t="s">
        <v>414</v>
      </c>
      <c r="V30" s="406" t="s">
        <v>1157</v>
      </c>
      <c r="W30" s="502" t="s">
        <v>1349</v>
      </c>
      <c r="X30" s="503">
        <v>0.64</v>
      </c>
      <c r="Y30" s="504">
        <v>3</v>
      </c>
      <c r="Z30" s="505">
        <v>1</v>
      </c>
      <c r="AA30" s="875">
        <f>(35/55)</f>
        <v>0.63636363636363635</v>
      </c>
      <c r="AB30" s="876"/>
      <c r="AC30" s="877" t="s">
        <v>1350</v>
      </c>
      <c r="AD30" s="831" t="s">
        <v>1309</v>
      </c>
      <c r="AE30" s="875">
        <f>40/55</f>
        <v>0.72727272727272729</v>
      </c>
      <c r="AF30" s="505">
        <v>1</v>
      </c>
      <c r="AG30" s="877" t="s">
        <v>1733</v>
      </c>
      <c r="AH30" s="831" t="s">
        <v>1309</v>
      </c>
    </row>
    <row r="31" spans="1:34" ht="42" customHeight="1">
      <c r="A31" s="500" t="s">
        <v>1344</v>
      </c>
      <c r="B31" s="1040"/>
      <c r="C31" s="1040"/>
      <c r="D31" s="1040"/>
      <c r="E31" s="1040"/>
      <c r="F31" s="1040"/>
      <c r="G31" s="1040"/>
      <c r="H31" s="1041"/>
      <c r="I31" s="1041"/>
      <c r="J31" s="1067"/>
      <c r="K31" s="1067"/>
      <c r="L31" s="1080"/>
      <c r="M31" s="1067"/>
      <c r="N31" s="1085"/>
      <c r="O31" s="1067"/>
      <c r="P31" s="272" t="s">
        <v>415</v>
      </c>
      <c r="Q31" s="272" t="s">
        <v>416</v>
      </c>
      <c r="R31" s="221" t="s">
        <v>1047</v>
      </c>
      <c r="S31" s="501">
        <v>43983</v>
      </c>
      <c r="T31" s="501">
        <v>44196</v>
      </c>
      <c r="U31" s="221" t="s">
        <v>417</v>
      </c>
      <c r="V31" s="406" t="s">
        <v>1184</v>
      </c>
      <c r="W31" s="502" t="s">
        <v>1351</v>
      </c>
      <c r="X31" s="503">
        <v>0.2</v>
      </c>
      <c r="Y31" s="504">
        <v>4</v>
      </c>
      <c r="Z31" s="505">
        <v>1</v>
      </c>
      <c r="AA31" s="875">
        <v>0.2</v>
      </c>
      <c r="AB31" s="876"/>
      <c r="AC31" s="877" t="s">
        <v>1352</v>
      </c>
      <c r="AD31" s="831" t="s">
        <v>1309</v>
      </c>
      <c r="AE31" s="875">
        <v>1</v>
      </c>
      <c r="AF31" s="505">
        <v>1</v>
      </c>
      <c r="AG31" s="877" t="s">
        <v>1734</v>
      </c>
      <c r="AH31" s="843" t="s">
        <v>1093</v>
      </c>
    </row>
    <row r="32" spans="1:34" ht="42" customHeight="1">
      <c r="A32" s="500" t="s">
        <v>1344</v>
      </c>
      <c r="B32" s="1041"/>
      <c r="C32" s="1041"/>
      <c r="D32" s="1041"/>
      <c r="E32" s="1041"/>
      <c r="F32" s="1041"/>
      <c r="G32" s="1041"/>
      <c r="H32" s="124" t="s">
        <v>408</v>
      </c>
      <c r="I32" s="124" t="s">
        <v>410</v>
      </c>
      <c r="J32" s="1060"/>
      <c r="K32" s="1060"/>
      <c r="L32" s="1058"/>
      <c r="M32" s="1060"/>
      <c r="N32" s="1086"/>
      <c r="O32" s="1060"/>
      <c r="P32" s="273" t="s">
        <v>418</v>
      </c>
      <c r="Q32" s="273" t="s">
        <v>419</v>
      </c>
      <c r="R32" s="221" t="s">
        <v>1047</v>
      </c>
      <c r="S32" s="501">
        <v>43862</v>
      </c>
      <c r="T32" s="501">
        <v>44196</v>
      </c>
      <c r="U32" s="221" t="s">
        <v>420</v>
      </c>
      <c r="V32" s="406" t="s">
        <v>1158</v>
      </c>
      <c r="W32" s="502" t="s">
        <v>1353</v>
      </c>
      <c r="X32" s="503">
        <v>0.5</v>
      </c>
      <c r="Y32" s="504">
        <v>5</v>
      </c>
      <c r="Z32" s="505">
        <v>1</v>
      </c>
      <c r="AA32" s="875">
        <f>1/2</f>
        <v>0.5</v>
      </c>
      <c r="AB32" s="876"/>
      <c r="AC32" s="877" t="s">
        <v>1354</v>
      </c>
      <c r="AD32" s="831" t="s">
        <v>1309</v>
      </c>
      <c r="AE32" s="875">
        <f>2/2</f>
        <v>1</v>
      </c>
      <c r="AF32" s="505">
        <v>1</v>
      </c>
      <c r="AG32" s="877" t="s">
        <v>1735</v>
      </c>
      <c r="AH32" s="843" t="s">
        <v>1093</v>
      </c>
    </row>
    <row r="33" spans="1:34" ht="42" customHeight="1">
      <c r="A33" s="500" t="s">
        <v>1344</v>
      </c>
      <c r="B33" s="124" t="s">
        <v>394</v>
      </c>
      <c r="C33" s="124" t="s">
        <v>395</v>
      </c>
      <c r="D33" s="124" t="s">
        <v>396</v>
      </c>
      <c r="E33" s="124" t="s">
        <v>1000</v>
      </c>
      <c r="F33" s="124" t="s">
        <v>979</v>
      </c>
      <c r="G33" s="124" t="s">
        <v>210</v>
      </c>
      <c r="H33" s="124" t="s">
        <v>891</v>
      </c>
      <c r="I33" s="124" t="s">
        <v>421</v>
      </c>
      <c r="J33" s="822" t="s">
        <v>260</v>
      </c>
      <c r="K33" s="822" t="s">
        <v>202</v>
      </c>
      <c r="L33" s="833" t="s">
        <v>207</v>
      </c>
      <c r="M33" s="822" t="s">
        <v>225</v>
      </c>
      <c r="N33" s="843" t="s">
        <v>198</v>
      </c>
      <c r="O33" s="822" t="s">
        <v>232</v>
      </c>
      <c r="P33" s="273" t="s">
        <v>422</v>
      </c>
      <c r="Q33" s="273" t="s">
        <v>423</v>
      </c>
      <c r="R33" s="221" t="s">
        <v>1047</v>
      </c>
      <c r="S33" s="501">
        <v>43862</v>
      </c>
      <c r="T33" s="501">
        <v>44196</v>
      </c>
      <c r="U33" s="221" t="s">
        <v>424</v>
      </c>
      <c r="V33" s="406" t="s">
        <v>1159</v>
      </c>
      <c r="W33" s="502" t="s">
        <v>1355</v>
      </c>
      <c r="X33" s="503">
        <v>0.64</v>
      </c>
      <c r="Y33" s="504">
        <v>6</v>
      </c>
      <c r="Z33" s="505">
        <v>1</v>
      </c>
      <c r="AA33" s="875">
        <f>(35/55)</f>
        <v>0.63636363636363635</v>
      </c>
      <c r="AB33" s="876"/>
      <c r="AC33" s="877" t="s">
        <v>1356</v>
      </c>
      <c r="AD33" s="831" t="s">
        <v>1309</v>
      </c>
      <c r="AE33" s="875">
        <f>40/55</f>
        <v>0.72727272727272729</v>
      </c>
      <c r="AF33" s="505">
        <v>1</v>
      </c>
      <c r="AG33" s="877" t="s">
        <v>1736</v>
      </c>
      <c r="AH33" s="831" t="s">
        <v>1309</v>
      </c>
    </row>
    <row r="34" spans="1:34" ht="42" customHeight="1">
      <c r="A34" s="500" t="s">
        <v>1344</v>
      </c>
      <c r="B34" s="124" t="s">
        <v>425</v>
      </c>
      <c r="C34" s="221" t="s">
        <v>395</v>
      </c>
      <c r="D34" s="221" t="s">
        <v>396</v>
      </c>
      <c r="E34" s="125" t="s">
        <v>892</v>
      </c>
      <c r="F34" s="125" t="s">
        <v>426</v>
      </c>
      <c r="G34" s="124" t="s">
        <v>203</v>
      </c>
      <c r="H34" s="124" t="s">
        <v>427</v>
      </c>
      <c r="I34" s="124" t="s">
        <v>428</v>
      </c>
      <c r="J34" s="822" t="s">
        <v>205</v>
      </c>
      <c r="K34" s="822" t="s">
        <v>230</v>
      </c>
      <c r="L34" s="833" t="s">
        <v>207</v>
      </c>
      <c r="M34" s="822" t="s">
        <v>225</v>
      </c>
      <c r="N34" s="833" t="s">
        <v>207</v>
      </c>
      <c r="O34" s="822" t="s">
        <v>232</v>
      </c>
      <c r="P34" s="273" t="s">
        <v>429</v>
      </c>
      <c r="Q34" s="273" t="s">
        <v>893</v>
      </c>
      <c r="R34" s="221" t="s">
        <v>1047</v>
      </c>
      <c r="S34" s="501">
        <v>43862</v>
      </c>
      <c r="T34" s="501">
        <v>44196</v>
      </c>
      <c r="U34" s="221" t="s">
        <v>430</v>
      </c>
      <c r="V34" s="406" t="s">
        <v>1160</v>
      </c>
      <c r="W34" s="502" t="s">
        <v>1357</v>
      </c>
      <c r="X34" s="503">
        <v>1</v>
      </c>
      <c r="Y34" s="504">
        <v>7</v>
      </c>
      <c r="Z34" s="505">
        <v>1</v>
      </c>
      <c r="AA34" s="875">
        <v>1</v>
      </c>
      <c r="AB34" s="876"/>
      <c r="AC34" s="877" t="s">
        <v>1358</v>
      </c>
      <c r="AD34" s="843" t="s">
        <v>1093</v>
      </c>
      <c r="AE34" s="875">
        <v>1</v>
      </c>
      <c r="AF34" s="505">
        <v>1</v>
      </c>
      <c r="AG34" s="877" t="s">
        <v>1358</v>
      </c>
      <c r="AH34" s="843" t="s">
        <v>1093</v>
      </c>
    </row>
    <row r="35" spans="1:34" ht="42" customHeight="1">
      <c r="A35" s="506" t="s">
        <v>1359</v>
      </c>
      <c r="B35" s="1037" t="s">
        <v>894</v>
      </c>
      <c r="C35" s="1037" t="s">
        <v>264</v>
      </c>
      <c r="D35" s="1037" t="s">
        <v>265</v>
      </c>
      <c r="E35" s="1037" t="s">
        <v>895</v>
      </c>
      <c r="F35" s="1037" t="s">
        <v>896</v>
      </c>
      <c r="G35" s="1037" t="s">
        <v>210</v>
      </c>
      <c r="H35" s="133" t="s">
        <v>705</v>
      </c>
      <c r="I35" s="133" t="s">
        <v>266</v>
      </c>
      <c r="J35" s="992" t="s">
        <v>197</v>
      </c>
      <c r="K35" s="992" t="s">
        <v>198</v>
      </c>
      <c r="L35" s="950" t="s">
        <v>199</v>
      </c>
      <c r="M35" s="992" t="s">
        <v>200</v>
      </c>
      <c r="N35" s="950" t="s">
        <v>199</v>
      </c>
      <c r="O35" s="992" t="s">
        <v>201</v>
      </c>
      <c r="P35" s="167" t="s">
        <v>897</v>
      </c>
      <c r="Q35" s="167" t="s">
        <v>269</v>
      </c>
      <c r="R35" s="133" t="s">
        <v>195</v>
      </c>
      <c r="S35" s="507">
        <v>43831</v>
      </c>
      <c r="T35" s="507">
        <v>44196</v>
      </c>
      <c r="U35" s="133" t="s">
        <v>706</v>
      </c>
      <c r="V35" s="407" t="s">
        <v>1185</v>
      </c>
      <c r="W35" s="508" t="s">
        <v>1360</v>
      </c>
      <c r="X35" s="509">
        <v>1</v>
      </c>
      <c r="Y35" s="510">
        <v>1</v>
      </c>
      <c r="Z35" s="511">
        <v>1</v>
      </c>
      <c r="AA35" s="878">
        <f>1/2</f>
        <v>0.5</v>
      </c>
      <c r="AB35" s="879"/>
      <c r="AC35" s="880" t="s">
        <v>1361</v>
      </c>
      <c r="AD35" s="480" t="s">
        <v>1313</v>
      </c>
      <c r="AE35" s="878">
        <v>0.5</v>
      </c>
      <c r="AF35" s="511">
        <v>1</v>
      </c>
      <c r="AG35" s="880" t="s">
        <v>1361</v>
      </c>
      <c r="AH35" s="486" t="s">
        <v>1706</v>
      </c>
    </row>
    <row r="36" spans="1:34" ht="42" customHeight="1">
      <c r="A36" s="506" t="s">
        <v>1359</v>
      </c>
      <c r="B36" s="1038"/>
      <c r="C36" s="1038"/>
      <c r="D36" s="1038"/>
      <c r="E36" s="1038"/>
      <c r="F36" s="1038"/>
      <c r="G36" s="1038"/>
      <c r="H36" s="133" t="s">
        <v>267</v>
      </c>
      <c r="I36" s="133" t="s">
        <v>268</v>
      </c>
      <c r="J36" s="997"/>
      <c r="K36" s="997"/>
      <c r="L36" s="1079"/>
      <c r="M36" s="997"/>
      <c r="N36" s="1079"/>
      <c r="O36" s="997"/>
      <c r="P36" s="167" t="s">
        <v>898</v>
      </c>
      <c r="Q36" s="167" t="s">
        <v>270</v>
      </c>
      <c r="R36" s="133" t="s">
        <v>195</v>
      </c>
      <c r="S36" s="507">
        <v>43831</v>
      </c>
      <c r="T36" s="507">
        <v>44196</v>
      </c>
      <c r="U36" s="133" t="s">
        <v>271</v>
      </c>
      <c r="V36" s="444" t="s">
        <v>1140</v>
      </c>
      <c r="W36" s="508" t="s">
        <v>1362</v>
      </c>
      <c r="X36" s="509">
        <v>0.2</v>
      </c>
      <c r="Y36" s="510">
        <v>2</v>
      </c>
      <c r="Z36" s="511">
        <v>0</v>
      </c>
      <c r="AA36" s="878">
        <v>0</v>
      </c>
      <c r="AB36" s="879"/>
      <c r="AC36" s="880" t="s">
        <v>1363</v>
      </c>
      <c r="AD36" s="480" t="s">
        <v>1313</v>
      </c>
      <c r="AE36" s="878">
        <v>0</v>
      </c>
      <c r="AF36" s="511">
        <v>0</v>
      </c>
      <c r="AG36" s="880" t="s">
        <v>1362</v>
      </c>
      <c r="AH36" s="480" t="s">
        <v>1313</v>
      </c>
    </row>
    <row r="37" spans="1:34" ht="42" customHeight="1">
      <c r="A37" s="506" t="s">
        <v>1359</v>
      </c>
      <c r="B37" s="1037" t="s">
        <v>899</v>
      </c>
      <c r="C37" s="1037" t="s">
        <v>264</v>
      </c>
      <c r="D37" s="1037" t="s">
        <v>265</v>
      </c>
      <c r="E37" s="1037" t="s">
        <v>211</v>
      </c>
      <c r="F37" s="1037" t="s">
        <v>900</v>
      </c>
      <c r="G37" s="1037" t="s">
        <v>212</v>
      </c>
      <c r="H37" s="133" t="s">
        <v>214</v>
      </c>
      <c r="I37" s="133" t="s">
        <v>215</v>
      </c>
      <c r="J37" s="1033" t="s">
        <v>205</v>
      </c>
      <c r="K37" s="1033" t="s">
        <v>206</v>
      </c>
      <c r="L37" s="1087" t="s">
        <v>207</v>
      </c>
      <c r="M37" s="1033" t="s">
        <v>200</v>
      </c>
      <c r="N37" s="1087" t="s">
        <v>207</v>
      </c>
      <c r="O37" s="1033" t="s">
        <v>208</v>
      </c>
      <c r="P37" s="1063" t="s">
        <v>272</v>
      </c>
      <c r="Q37" s="1063" t="s">
        <v>273</v>
      </c>
      <c r="R37" s="1037" t="s">
        <v>195</v>
      </c>
      <c r="S37" s="1081">
        <v>43831</v>
      </c>
      <c r="T37" s="1081">
        <v>44196</v>
      </c>
      <c r="U37" s="1037" t="s">
        <v>901</v>
      </c>
      <c r="V37" s="1072" t="s">
        <v>1141</v>
      </c>
      <c r="W37" s="1184" t="s">
        <v>1364</v>
      </c>
      <c r="X37" s="1199">
        <v>0.2</v>
      </c>
      <c r="Y37" s="1201">
        <v>2</v>
      </c>
      <c r="Z37" s="979">
        <v>0</v>
      </c>
      <c r="AA37" s="977">
        <v>0</v>
      </c>
      <c r="AB37" s="977" t="s">
        <v>1328</v>
      </c>
      <c r="AC37" s="981" t="s">
        <v>1737</v>
      </c>
      <c r="AD37" s="959" t="s">
        <v>1313</v>
      </c>
      <c r="AE37" s="977">
        <v>0</v>
      </c>
      <c r="AF37" s="979">
        <v>0</v>
      </c>
      <c r="AG37" s="981" t="s">
        <v>1737</v>
      </c>
      <c r="AH37" s="959" t="s">
        <v>1313</v>
      </c>
    </row>
    <row r="38" spans="1:34" ht="42" customHeight="1">
      <c r="A38" s="506" t="s">
        <v>1359</v>
      </c>
      <c r="B38" s="1038"/>
      <c r="C38" s="1038"/>
      <c r="D38" s="1038"/>
      <c r="E38" s="1038"/>
      <c r="F38" s="1038"/>
      <c r="G38" s="1038"/>
      <c r="H38" s="133" t="s">
        <v>902</v>
      </c>
      <c r="I38" s="133" t="s">
        <v>209</v>
      </c>
      <c r="J38" s="1033"/>
      <c r="K38" s="1033"/>
      <c r="L38" s="1087"/>
      <c r="M38" s="1033"/>
      <c r="N38" s="1087"/>
      <c r="O38" s="1033"/>
      <c r="P38" s="1064"/>
      <c r="Q38" s="1064"/>
      <c r="R38" s="1038"/>
      <c r="S38" s="1082"/>
      <c r="T38" s="1082"/>
      <c r="U38" s="1038"/>
      <c r="V38" s="1073"/>
      <c r="W38" s="1185"/>
      <c r="X38" s="1200"/>
      <c r="Y38" s="1202"/>
      <c r="Z38" s="980"/>
      <c r="AA38" s="978"/>
      <c r="AB38" s="978"/>
      <c r="AC38" s="981"/>
      <c r="AD38" s="982"/>
      <c r="AE38" s="978"/>
      <c r="AF38" s="980"/>
      <c r="AG38" s="981"/>
      <c r="AH38" s="982"/>
    </row>
    <row r="39" spans="1:34" ht="42" customHeight="1">
      <c r="A39" s="506" t="s">
        <v>1359</v>
      </c>
      <c r="B39" s="1037" t="s">
        <v>85</v>
      </c>
      <c r="C39" s="1037" t="s">
        <v>195</v>
      </c>
      <c r="D39" s="1037" t="s">
        <v>196</v>
      </c>
      <c r="E39" s="1037" t="s">
        <v>903</v>
      </c>
      <c r="F39" s="1129" t="s">
        <v>904</v>
      </c>
      <c r="G39" s="1037" t="s">
        <v>203</v>
      </c>
      <c r="H39" s="133" t="s">
        <v>213</v>
      </c>
      <c r="I39" s="133" t="s">
        <v>204</v>
      </c>
      <c r="J39" s="1033" t="s">
        <v>205</v>
      </c>
      <c r="K39" s="1033" t="s">
        <v>206</v>
      </c>
      <c r="L39" s="1087" t="s">
        <v>207</v>
      </c>
      <c r="M39" s="1033" t="s">
        <v>200</v>
      </c>
      <c r="N39" s="1087" t="s">
        <v>207</v>
      </c>
      <c r="O39" s="1033" t="s">
        <v>208</v>
      </c>
      <c r="P39" s="167" t="s">
        <v>272</v>
      </c>
      <c r="Q39" s="167" t="s">
        <v>273</v>
      </c>
      <c r="R39" s="1037" t="s">
        <v>195</v>
      </c>
      <c r="S39" s="1081">
        <v>43831</v>
      </c>
      <c r="T39" s="1081">
        <v>44196</v>
      </c>
      <c r="U39" s="1098" t="s">
        <v>707</v>
      </c>
      <c r="V39" s="1091" t="s">
        <v>1366</v>
      </c>
      <c r="W39" s="1184" t="s">
        <v>1367</v>
      </c>
      <c r="X39" s="509">
        <v>0.2</v>
      </c>
      <c r="Y39" s="851">
        <v>2</v>
      </c>
      <c r="Z39" s="511">
        <v>0</v>
      </c>
      <c r="AA39" s="878">
        <v>0</v>
      </c>
      <c r="AB39" s="881" t="s">
        <v>1328</v>
      </c>
      <c r="AC39" s="882" t="s">
        <v>1365</v>
      </c>
      <c r="AD39" s="480" t="s">
        <v>1313</v>
      </c>
      <c r="AE39" s="878">
        <v>0</v>
      </c>
      <c r="AF39" s="511">
        <v>0</v>
      </c>
      <c r="AG39" s="882" t="s">
        <v>1365</v>
      </c>
      <c r="AH39" s="480" t="s">
        <v>1313</v>
      </c>
    </row>
    <row r="40" spans="1:34" ht="42" customHeight="1">
      <c r="A40" s="506" t="s">
        <v>1359</v>
      </c>
      <c r="B40" s="1094"/>
      <c r="C40" s="1094"/>
      <c r="D40" s="1094"/>
      <c r="E40" s="1094"/>
      <c r="F40" s="1130"/>
      <c r="G40" s="1094"/>
      <c r="H40" s="837" t="s">
        <v>905</v>
      </c>
      <c r="I40" s="824" t="s">
        <v>209</v>
      </c>
      <c r="J40" s="1033"/>
      <c r="K40" s="1033"/>
      <c r="L40" s="1087"/>
      <c r="M40" s="1033"/>
      <c r="N40" s="1087"/>
      <c r="O40" s="1033"/>
      <c r="P40" s="238" t="s">
        <v>272</v>
      </c>
      <c r="Q40" s="238" t="s">
        <v>273</v>
      </c>
      <c r="R40" s="1094"/>
      <c r="S40" s="1093"/>
      <c r="T40" s="1093"/>
      <c r="U40" s="1099"/>
      <c r="V40" s="1092"/>
      <c r="W40" s="1185"/>
      <c r="X40" s="509">
        <v>0.2</v>
      </c>
      <c r="Y40" s="851">
        <v>2</v>
      </c>
      <c r="Z40" s="511">
        <v>0</v>
      </c>
      <c r="AA40" s="878">
        <v>0</v>
      </c>
      <c r="AB40" s="881" t="s">
        <v>1328</v>
      </c>
      <c r="AC40" s="882" t="s">
        <v>1365</v>
      </c>
      <c r="AD40" s="480" t="s">
        <v>1313</v>
      </c>
      <c r="AE40" s="878">
        <v>0</v>
      </c>
      <c r="AF40" s="511">
        <v>0</v>
      </c>
      <c r="AG40" s="882" t="s">
        <v>1365</v>
      </c>
      <c r="AH40" s="480" t="s">
        <v>1313</v>
      </c>
    </row>
    <row r="41" spans="1:34" ht="42" customHeight="1">
      <c r="A41" s="472" t="s">
        <v>1368</v>
      </c>
      <c r="B41" s="1025" t="s">
        <v>659</v>
      </c>
      <c r="C41" s="1025" t="s">
        <v>660</v>
      </c>
      <c r="D41" s="1025" t="s">
        <v>661</v>
      </c>
      <c r="E41" s="1025" t="s">
        <v>662</v>
      </c>
      <c r="F41" s="1025" t="s">
        <v>906</v>
      </c>
      <c r="G41" s="1025" t="s">
        <v>589</v>
      </c>
      <c r="H41" s="234" t="s">
        <v>663</v>
      </c>
      <c r="I41" s="234" t="s">
        <v>664</v>
      </c>
      <c r="J41" s="1031" t="s">
        <v>253</v>
      </c>
      <c r="K41" s="1029" t="s">
        <v>221</v>
      </c>
      <c r="L41" s="1055" t="s">
        <v>207</v>
      </c>
      <c r="M41" s="1029" t="s">
        <v>221</v>
      </c>
      <c r="N41" s="1068" t="s">
        <v>221</v>
      </c>
      <c r="O41" s="1017" t="s">
        <v>208</v>
      </c>
      <c r="P41" s="239" t="s">
        <v>907</v>
      </c>
      <c r="Q41" s="239" t="s">
        <v>908</v>
      </c>
      <c r="R41" s="234" t="s">
        <v>661</v>
      </c>
      <c r="S41" s="512">
        <v>43859</v>
      </c>
      <c r="T41" s="512">
        <v>43980</v>
      </c>
      <c r="U41" s="266" t="s">
        <v>708</v>
      </c>
      <c r="V41" s="408" t="s">
        <v>1161</v>
      </c>
      <c r="W41" s="513" t="s">
        <v>1369</v>
      </c>
      <c r="X41" s="514">
        <v>0.15</v>
      </c>
      <c r="Y41" s="515">
        <v>1</v>
      </c>
      <c r="Z41" s="516">
        <v>0</v>
      </c>
      <c r="AA41" s="883">
        <v>0</v>
      </c>
      <c r="AB41" s="883" t="s">
        <v>1328</v>
      </c>
      <c r="AC41" s="884" t="s">
        <v>1370</v>
      </c>
      <c r="AD41" s="486" t="s">
        <v>1330</v>
      </c>
      <c r="AE41" s="883">
        <v>0</v>
      </c>
      <c r="AF41" s="516">
        <v>0</v>
      </c>
      <c r="AG41" s="884" t="s">
        <v>1738</v>
      </c>
      <c r="AH41" s="486" t="s">
        <v>1706</v>
      </c>
    </row>
    <row r="42" spans="1:34" ht="42" customHeight="1">
      <c r="A42" s="472" t="s">
        <v>1368</v>
      </c>
      <c r="B42" s="1026"/>
      <c r="C42" s="1026"/>
      <c r="D42" s="1026"/>
      <c r="E42" s="1026"/>
      <c r="F42" s="1026"/>
      <c r="G42" s="1026"/>
      <c r="H42" s="234" t="s">
        <v>665</v>
      </c>
      <c r="I42" s="234" t="s">
        <v>666</v>
      </c>
      <c r="J42" s="1032"/>
      <c r="K42" s="1030"/>
      <c r="L42" s="1056"/>
      <c r="M42" s="1030"/>
      <c r="N42" s="1022"/>
      <c r="O42" s="1018"/>
      <c r="P42" s="239" t="s">
        <v>1021</v>
      </c>
      <c r="Q42" s="239" t="s">
        <v>1022</v>
      </c>
      <c r="R42" s="234" t="s">
        <v>661</v>
      </c>
      <c r="S42" s="512">
        <v>43831</v>
      </c>
      <c r="T42" s="512">
        <v>44196</v>
      </c>
      <c r="U42" s="267" t="s">
        <v>1020</v>
      </c>
      <c r="V42" s="409" t="s">
        <v>1371</v>
      </c>
      <c r="W42" s="513" t="s">
        <v>1372</v>
      </c>
      <c r="X42" s="517">
        <v>0.3</v>
      </c>
      <c r="Y42" s="518">
        <v>2</v>
      </c>
      <c r="Z42" s="519">
        <v>0</v>
      </c>
      <c r="AA42" s="883">
        <v>0</v>
      </c>
      <c r="AB42" s="883" t="s">
        <v>1328</v>
      </c>
      <c r="AC42" s="884" t="s">
        <v>1373</v>
      </c>
      <c r="AD42" s="480" t="s">
        <v>1313</v>
      </c>
      <c r="AE42" s="883">
        <v>0</v>
      </c>
      <c r="AF42" s="519">
        <v>0</v>
      </c>
      <c r="AG42" s="884" t="s">
        <v>1739</v>
      </c>
      <c r="AH42" s="480" t="s">
        <v>1313</v>
      </c>
    </row>
    <row r="43" spans="1:34" ht="42" customHeight="1">
      <c r="A43" s="472" t="s">
        <v>1368</v>
      </c>
      <c r="B43" s="1025" t="s">
        <v>667</v>
      </c>
      <c r="C43" s="1025" t="s">
        <v>660</v>
      </c>
      <c r="D43" s="1025" t="s">
        <v>661</v>
      </c>
      <c r="E43" s="1025" t="s">
        <v>668</v>
      </c>
      <c r="F43" s="1025" t="s">
        <v>909</v>
      </c>
      <c r="G43" s="1025" t="s">
        <v>210</v>
      </c>
      <c r="H43" s="220" t="s">
        <v>669</v>
      </c>
      <c r="I43" s="220" t="s">
        <v>709</v>
      </c>
      <c r="J43" s="1031" t="s">
        <v>260</v>
      </c>
      <c r="K43" s="1029" t="s">
        <v>221</v>
      </c>
      <c r="L43" s="1027" t="s">
        <v>247</v>
      </c>
      <c r="M43" s="1029" t="s">
        <v>221</v>
      </c>
      <c r="N43" s="1021" t="s">
        <v>207</v>
      </c>
      <c r="O43" s="1017" t="s">
        <v>248</v>
      </c>
      <c r="P43" s="239" t="s">
        <v>910</v>
      </c>
      <c r="Q43" s="239" t="s">
        <v>911</v>
      </c>
      <c r="R43" s="234" t="s">
        <v>661</v>
      </c>
      <c r="S43" s="512">
        <v>43892</v>
      </c>
      <c r="T43" s="512">
        <v>44196</v>
      </c>
      <c r="U43" s="268" t="s">
        <v>1023</v>
      </c>
      <c r="V43" s="1014" t="s">
        <v>1173</v>
      </c>
      <c r="W43" s="1186" t="s">
        <v>1374</v>
      </c>
      <c r="X43" s="517">
        <v>0.25</v>
      </c>
      <c r="Y43" s="520">
        <v>1</v>
      </c>
      <c r="Z43" s="519">
        <v>0</v>
      </c>
      <c r="AA43" s="883">
        <v>0</v>
      </c>
      <c r="AB43" s="883" t="s">
        <v>1328</v>
      </c>
      <c r="AC43" s="884" t="s">
        <v>1375</v>
      </c>
      <c r="AD43" s="480" t="s">
        <v>1313</v>
      </c>
      <c r="AE43" s="883">
        <v>0</v>
      </c>
      <c r="AF43" s="519">
        <v>0</v>
      </c>
      <c r="AG43" s="884" t="s">
        <v>1740</v>
      </c>
      <c r="AH43" s="480" t="s">
        <v>1313</v>
      </c>
    </row>
    <row r="44" spans="1:34" ht="42" customHeight="1">
      <c r="A44" s="472" t="s">
        <v>1368</v>
      </c>
      <c r="B44" s="1026"/>
      <c r="C44" s="1026"/>
      <c r="D44" s="1026"/>
      <c r="E44" s="1026"/>
      <c r="F44" s="1026"/>
      <c r="G44" s="1026"/>
      <c r="H44" s="220" t="s">
        <v>670</v>
      </c>
      <c r="I44" s="220" t="s">
        <v>671</v>
      </c>
      <c r="J44" s="1032"/>
      <c r="K44" s="1030"/>
      <c r="L44" s="1028"/>
      <c r="M44" s="1030"/>
      <c r="N44" s="1022"/>
      <c r="O44" s="1018"/>
      <c r="P44" s="239" t="s">
        <v>1024</v>
      </c>
      <c r="Q44" s="239" t="s">
        <v>911</v>
      </c>
      <c r="R44" s="234" t="s">
        <v>661</v>
      </c>
      <c r="S44" s="512">
        <v>43892</v>
      </c>
      <c r="T44" s="512">
        <v>44196</v>
      </c>
      <c r="U44" s="268" t="s">
        <v>1023</v>
      </c>
      <c r="V44" s="1015"/>
      <c r="W44" s="1187"/>
      <c r="X44" s="517">
        <v>0.25</v>
      </c>
      <c r="Y44" s="520">
        <v>2</v>
      </c>
      <c r="Z44" s="519">
        <v>0</v>
      </c>
      <c r="AA44" s="883">
        <v>0</v>
      </c>
      <c r="AB44" s="883"/>
      <c r="AC44" s="884" t="s">
        <v>1376</v>
      </c>
      <c r="AD44" s="480" t="s">
        <v>1313</v>
      </c>
      <c r="AE44" s="883">
        <v>0</v>
      </c>
      <c r="AF44" s="519">
        <v>0</v>
      </c>
      <c r="AG44" s="884" t="s">
        <v>1741</v>
      </c>
      <c r="AH44" s="480" t="s">
        <v>1313</v>
      </c>
    </row>
    <row r="45" spans="1:34" ht="42" customHeight="1">
      <c r="A45" s="472" t="s">
        <v>1368</v>
      </c>
      <c r="B45" s="1026"/>
      <c r="C45" s="1026"/>
      <c r="D45" s="1026"/>
      <c r="E45" s="1026"/>
      <c r="F45" s="1026"/>
      <c r="G45" s="1026"/>
      <c r="H45" s="234" t="s">
        <v>672</v>
      </c>
      <c r="I45" s="234" t="s">
        <v>673</v>
      </c>
      <c r="J45" s="1032"/>
      <c r="K45" s="1030"/>
      <c r="L45" s="1028"/>
      <c r="M45" s="1030"/>
      <c r="N45" s="1022"/>
      <c r="O45" s="1018"/>
      <c r="P45" s="240" t="s">
        <v>912</v>
      </c>
      <c r="Q45" s="239" t="s">
        <v>911</v>
      </c>
      <c r="R45" s="234" t="s">
        <v>661</v>
      </c>
      <c r="S45" s="512">
        <v>43892</v>
      </c>
      <c r="T45" s="512">
        <v>44196</v>
      </c>
      <c r="U45" s="266" t="s">
        <v>1023</v>
      </c>
      <c r="V45" s="1016"/>
      <c r="W45" s="1188"/>
      <c r="X45" s="517">
        <v>0.25</v>
      </c>
      <c r="Y45" s="520"/>
      <c r="Z45" s="519">
        <v>0</v>
      </c>
      <c r="AA45" s="883">
        <v>0</v>
      </c>
      <c r="AB45" s="883"/>
      <c r="AC45" s="884" t="s">
        <v>1377</v>
      </c>
      <c r="AD45" s="480" t="s">
        <v>1313</v>
      </c>
      <c r="AE45" s="883">
        <v>0</v>
      </c>
      <c r="AF45" s="519">
        <v>0</v>
      </c>
      <c r="AG45" s="884" t="s">
        <v>1742</v>
      </c>
      <c r="AH45" s="480" t="s">
        <v>1313</v>
      </c>
    </row>
    <row r="46" spans="1:34" ht="42" customHeight="1">
      <c r="A46" s="472" t="s">
        <v>1368</v>
      </c>
      <c r="B46" s="1025" t="s">
        <v>659</v>
      </c>
      <c r="C46" s="1025" t="s">
        <v>660</v>
      </c>
      <c r="D46" s="1025" t="s">
        <v>661</v>
      </c>
      <c r="E46" s="1025" t="s">
        <v>674</v>
      </c>
      <c r="F46" s="1025" t="s">
        <v>675</v>
      </c>
      <c r="G46" s="1025" t="s">
        <v>836</v>
      </c>
      <c r="H46" s="220" t="s">
        <v>676</v>
      </c>
      <c r="I46" s="220" t="s">
        <v>677</v>
      </c>
      <c r="J46" s="1031" t="s">
        <v>253</v>
      </c>
      <c r="K46" s="1029" t="s">
        <v>221</v>
      </c>
      <c r="L46" s="1055" t="s">
        <v>207</v>
      </c>
      <c r="M46" s="1029" t="s">
        <v>221</v>
      </c>
      <c r="N46" s="1068" t="s">
        <v>221</v>
      </c>
      <c r="O46" s="1017" t="s">
        <v>248</v>
      </c>
      <c r="P46" s="239" t="s">
        <v>682</v>
      </c>
      <c r="Q46" s="239" t="s">
        <v>683</v>
      </c>
      <c r="R46" s="234" t="s">
        <v>661</v>
      </c>
      <c r="S46" s="512">
        <v>43871</v>
      </c>
      <c r="T46" s="512">
        <v>43921</v>
      </c>
      <c r="U46" s="266" t="s">
        <v>1025</v>
      </c>
      <c r="V46" s="1019" t="s">
        <v>1162</v>
      </c>
      <c r="W46" s="845" t="s">
        <v>1378</v>
      </c>
      <c r="X46" s="517">
        <v>0.8</v>
      </c>
      <c r="Y46" s="520">
        <v>1</v>
      </c>
      <c r="Z46" s="519">
        <v>0</v>
      </c>
      <c r="AA46" s="883">
        <v>0</v>
      </c>
      <c r="AB46" s="883"/>
      <c r="AC46" s="884" t="s">
        <v>1379</v>
      </c>
      <c r="AD46" s="486" t="s">
        <v>1330</v>
      </c>
      <c r="AE46" s="883">
        <v>0</v>
      </c>
      <c r="AF46" s="519">
        <v>0</v>
      </c>
      <c r="AG46" s="884" t="s">
        <v>1743</v>
      </c>
      <c r="AH46" s="486" t="s">
        <v>1706</v>
      </c>
    </row>
    <row r="47" spans="1:34" ht="42" customHeight="1">
      <c r="A47" s="472" t="s">
        <v>1368</v>
      </c>
      <c r="B47" s="1026"/>
      <c r="C47" s="1026"/>
      <c r="D47" s="1026"/>
      <c r="E47" s="1026"/>
      <c r="F47" s="1026"/>
      <c r="G47" s="1026"/>
      <c r="H47" s="220" t="s">
        <v>678</v>
      </c>
      <c r="I47" s="220" t="s">
        <v>679</v>
      </c>
      <c r="J47" s="1032"/>
      <c r="K47" s="1030"/>
      <c r="L47" s="1056"/>
      <c r="M47" s="1030"/>
      <c r="N47" s="1022"/>
      <c r="O47" s="1018"/>
      <c r="P47" s="239" t="s">
        <v>684</v>
      </c>
      <c r="Q47" s="239" t="s">
        <v>1027</v>
      </c>
      <c r="R47" s="234" t="s">
        <v>661</v>
      </c>
      <c r="S47" s="512">
        <v>43871</v>
      </c>
      <c r="T47" s="512">
        <v>43921</v>
      </c>
      <c r="U47" s="266" t="s">
        <v>1026</v>
      </c>
      <c r="V47" s="1020"/>
      <c r="W47" s="521" t="s">
        <v>1380</v>
      </c>
      <c r="X47" s="522">
        <v>0.8</v>
      </c>
      <c r="Y47" s="520">
        <v>2</v>
      </c>
      <c r="Z47" s="523">
        <v>0</v>
      </c>
      <c r="AA47" s="883">
        <v>0</v>
      </c>
      <c r="AB47" s="883"/>
      <c r="AC47" s="884" t="s">
        <v>1381</v>
      </c>
      <c r="AD47" s="486" t="s">
        <v>1330</v>
      </c>
      <c r="AE47" s="883">
        <v>0</v>
      </c>
      <c r="AF47" s="523">
        <v>0</v>
      </c>
      <c r="AG47" s="884" t="s">
        <v>1744</v>
      </c>
      <c r="AH47" s="486" t="s">
        <v>1706</v>
      </c>
    </row>
    <row r="48" spans="1:34" ht="42" customHeight="1">
      <c r="A48" s="472" t="s">
        <v>1368</v>
      </c>
      <c r="B48" s="1026"/>
      <c r="C48" s="1026"/>
      <c r="D48" s="1026"/>
      <c r="E48" s="1026"/>
      <c r="F48" s="1026"/>
      <c r="G48" s="1026"/>
      <c r="H48" s="820" t="s">
        <v>680</v>
      </c>
      <c r="I48" s="820" t="s">
        <v>681</v>
      </c>
      <c r="J48" s="1032"/>
      <c r="K48" s="1030"/>
      <c r="L48" s="1056"/>
      <c r="M48" s="1030"/>
      <c r="N48" s="1022"/>
      <c r="O48" s="1018"/>
      <c r="P48" s="240" t="s">
        <v>685</v>
      </c>
      <c r="Q48" s="240" t="s">
        <v>686</v>
      </c>
      <c r="R48" s="820" t="s">
        <v>661</v>
      </c>
      <c r="S48" s="524">
        <v>43982</v>
      </c>
      <c r="T48" s="524">
        <v>44043</v>
      </c>
      <c r="U48" s="266" t="s">
        <v>712</v>
      </c>
      <c r="V48" s="410" t="s">
        <v>1163</v>
      </c>
      <c r="W48" s="521" t="s">
        <v>1382</v>
      </c>
      <c r="X48" s="517">
        <v>1</v>
      </c>
      <c r="Y48" s="520">
        <v>3</v>
      </c>
      <c r="Z48" s="519">
        <v>0</v>
      </c>
      <c r="AA48" s="883">
        <v>0</v>
      </c>
      <c r="AB48" s="883"/>
      <c r="AC48" s="884" t="s">
        <v>1383</v>
      </c>
      <c r="AD48" s="486" t="s">
        <v>1330</v>
      </c>
      <c r="AE48" s="883">
        <v>0</v>
      </c>
      <c r="AF48" s="519">
        <v>0</v>
      </c>
      <c r="AG48" s="884" t="s">
        <v>1745</v>
      </c>
      <c r="AH48" s="486" t="s">
        <v>1706</v>
      </c>
    </row>
    <row r="49" spans="1:34" ht="42" customHeight="1">
      <c r="A49" s="472" t="s">
        <v>1368</v>
      </c>
      <c r="B49" s="1025" t="s">
        <v>667</v>
      </c>
      <c r="C49" s="1025" t="s">
        <v>660</v>
      </c>
      <c r="D49" s="1025" t="s">
        <v>661</v>
      </c>
      <c r="E49" s="1025" t="s">
        <v>687</v>
      </c>
      <c r="F49" s="1025" t="s">
        <v>688</v>
      </c>
      <c r="G49" s="1025" t="s">
        <v>203</v>
      </c>
      <c r="H49" s="234" t="s">
        <v>913</v>
      </c>
      <c r="I49" s="234" t="s">
        <v>690</v>
      </c>
      <c r="J49" s="1031" t="s">
        <v>197</v>
      </c>
      <c r="K49" s="1029" t="s">
        <v>230</v>
      </c>
      <c r="L49" s="1055" t="s">
        <v>207</v>
      </c>
      <c r="M49" s="1029" t="s">
        <v>200</v>
      </c>
      <c r="N49" s="1021" t="s">
        <v>207</v>
      </c>
      <c r="O49" s="1017" t="s">
        <v>232</v>
      </c>
      <c r="P49" s="239" t="s">
        <v>692</v>
      </c>
      <c r="Q49" s="239" t="s">
        <v>1028</v>
      </c>
      <c r="R49" s="234" t="s">
        <v>661</v>
      </c>
      <c r="S49" s="512">
        <v>43893</v>
      </c>
      <c r="T49" s="512">
        <v>44196</v>
      </c>
      <c r="U49" s="234" t="s">
        <v>1023</v>
      </c>
      <c r="V49" s="1014" t="s">
        <v>1174</v>
      </c>
      <c r="W49" s="1164" t="s">
        <v>1384</v>
      </c>
      <c r="X49" s="517">
        <v>0.2</v>
      </c>
      <c r="Y49" s="518">
        <v>4</v>
      </c>
      <c r="Z49" s="519">
        <v>0</v>
      </c>
      <c r="AA49" s="885">
        <v>0</v>
      </c>
      <c r="AB49" s="885"/>
      <c r="AC49" s="884" t="s">
        <v>1385</v>
      </c>
      <c r="AD49" s="480" t="s">
        <v>1313</v>
      </c>
      <c r="AE49" s="885">
        <v>0</v>
      </c>
      <c r="AF49" s="519">
        <v>0</v>
      </c>
      <c r="AG49" s="884" t="s">
        <v>1746</v>
      </c>
      <c r="AH49" s="480" t="s">
        <v>1313</v>
      </c>
    </row>
    <row r="50" spans="1:34" ht="42" customHeight="1">
      <c r="A50" s="472" t="s">
        <v>1368</v>
      </c>
      <c r="B50" s="1026"/>
      <c r="C50" s="1026"/>
      <c r="D50" s="1026"/>
      <c r="E50" s="1026"/>
      <c r="F50" s="1026"/>
      <c r="G50" s="1026"/>
      <c r="H50" s="234" t="s">
        <v>689</v>
      </c>
      <c r="I50" s="234" t="s">
        <v>691</v>
      </c>
      <c r="J50" s="1032"/>
      <c r="K50" s="1030"/>
      <c r="L50" s="1056"/>
      <c r="M50" s="1030"/>
      <c r="N50" s="1022"/>
      <c r="O50" s="1018"/>
      <c r="P50" s="239" t="s">
        <v>693</v>
      </c>
      <c r="Q50" s="239" t="s">
        <v>1028</v>
      </c>
      <c r="R50" s="234" t="s">
        <v>661</v>
      </c>
      <c r="S50" s="512">
        <v>43893</v>
      </c>
      <c r="T50" s="525">
        <v>43920</v>
      </c>
      <c r="U50" s="234" t="s">
        <v>1023</v>
      </c>
      <c r="V50" s="1046"/>
      <c r="W50" s="1165"/>
      <c r="X50" s="517">
        <v>0.2</v>
      </c>
      <c r="Y50" s="518">
        <v>4</v>
      </c>
      <c r="Z50" s="519">
        <v>0</v>
      </c>
      <c r="AA50" s="885">
        <v>0</v>
      </c>
      <c r="AB50" s="885"/>
      <c r="AC50" s="884" t="s">
        <v>1386</v>
      </c>
      <c r="AD50" s="486" t="s">
        <v>1330</v>
      </c>
      <c r="AE50" s="883">
        <v>0</v>
      </c>
      <c r="AF50" s="519">
        <v>0</v>
      </c>
      <c r="AG50" s="884" t="s">
        <v>1747</v>
      </c>
      <c r="AH50" s="486" t="s">
        <v>1706</v>
      </c>
    </row>
    <row r="51" spans="1:34" s="782" customFormat="1" ht="42" customHeight="1">
      <c r="A51" s="235" t="s">
        <v>1387</v>
      </c>
      <c r="B51" s="990" t="s">
        <v>521</v>
      </c>
      <c r="C51" s="990" t="s">
        <v>522</v>
      </c>
      <c r="D51" s="990" t="s">
        <v>523</v>
      </c>
      <c r="E51" s="990" t="s">
        <v>914</v>
      </c>
      <c r="F51" s="990" t="s">
        <v>915</v>
      </c>
      <c r="G51" s="990" t="s">
        <v>210</v>
      </c>
      <c r="H51" s="808" t="s">
        <v>524</v>
      </c>
      <c r="I51" s="808" t="s">
        <v>525</v>
      </c>
      <c r="J51" s="1061" t="s">
        <v>260</v>
      </c>
      <c r="K51" s="1049" t="s">
        <v>202</v>
      </c>
      <c r="L51" s="1051" t="s">
        <v>207</v>
      </c>
      <c r="M51" s="1049" t="s">
        <v>225</v>
      </c>
      <c r="N51" s="1011" t="s">
        <v>199</v>
      </c>
      <c r="O51" s="1009" t="s">
        <v>236</v>
      </c>
      <c r="P51" s="812" t="s">
        <v>528</v>
      </c>
      <c r="Q51" s="812" t="s">
        <v>854</v>
      </c>
      <c r="R51" s="808" t="s">
        <v>1048</v>
      </c>
      <c r="S51" s="813">
        <v>43831</v>
      </c>
      <c r="T51" s="813">
        <v>44196</v>
      </c>
      <c r="U51" s="808" t="s">
        <v>694</v>
      </c>
      <c r="V51" s="411" t="s">
        <v>1166</v>
      </c>
      <c r="W51" s="526" t="s">
        <v>1388</v>
      </c>
      <c r="X51" s="527">
        <v>1</v>
      </c>
      <c r="Y51" s="528">
        <v>1</v>
      </c>
      <c r="Z51" s="529">
        <v>0</v>
      </c>
      <c r="AA51" s="886">
        <v>0</v>
      </c>
      <c r="AB51" s="886" t="s">
        <v>1389</v>
      </c>
      <c r="AC51" s="887" t="s">
        <v>1390</v>
      </c>
      <c r="AD51" s="480" t="s">
        <v>1313</v>
      </c>
      <c r="AE51" s="886">
        <v>0.66659999999999997</v>
      </c>
      <c r="AF51" s="529">
        <v>1</v>
      </c>
      <c r="AG51" s="887" t="s">
        <v>1748</v>
      </c>
      <c r="AH51" s="831" t="s">
        <v>1309</v>
      </c>
    </row>
    <row r="52" spans="1:34" ht="42" customHeight="1">
      <c r="A52" s="235" t="s">
        <v>1387</v>
      </c>
      <c r="B52" s="991"/>
      <c r="C52" s="991"/>
      <c r="D52" s="991"/>
      <c r="E52" s="991"/>
      <c r="F52" s="991"/>
      <c r="G52" s="991"/>
      <c r="H52" s="808" t="s">
        <v>526</v>
      </c>
      <c r="I52" s="808" t="s">
        <v>527</v>
      </c>
      <c r="J52" s="1062"/>
      <c r="K52" s="1012"/>
      <c r="L52" s="1052"/>
      <c r="M52" s="1012"/>
      <c r="N52" s="1012"/>
      <c r="O52" s="1010"/>
      <c r="P52" s="812" t="s">
        <v>529</v>
      </c>
      <c r="Q52" s="812" t="s">
        <v>854</v>
      </c>
      <c r="R52" s="808" t="s">
        <v>1048</v>
      </c>
      <c r="S52" s="813">
        <v>43831</v>
      </c>
      <c r="T52" s="813">
        <v>44196</v>
      </c>
      <c r="U52" s="236" t="s">
        <v>855</v>
      </c>
      <c r="V52" s="411" t="s">
        <v>1167</v>
      </c>
      <c r="W52" s="530" t="s">
        <v>1391</v>
      </c>
      <c r="X52" s="527">
        <v>0.5</v>
      </c>
      <c r="Y52" s="528">
        <v>2</v>
      </c>
      <c r="Z52" s="529">
        <v>0</v>
      </c>
      <c r="AA52" s="886">
        <v>0</v>
      </c>
      <c r="AB52" s="886"/>
      <c r="AC52" s="887" t="s">
        <v>1392</v>
      </c>
      <c r="AD52" s="480" t="s">
        <v>1313</v>
      </c>
      <c r="AE52" s="886">
        <f>(103+138)/300</f>
        <v>0.80333333333333334</v>
      </c>
      <c r="AF52" s="529">
        <v>1</v>
      </c>
      <c r="AG52" s="887" t="s">
        <v>1749</v>
      </c>
      <c r="AH52" s="831" t="s">
        <v>1309</v>
      </c>
    </row>
    <row r="53" spans="1:34" ht="42" customHeight="1">
      <c r="A53" s="888" t="s">
        <v>1387</v>
      </c>
      <c r="B53" s="808" t="s">
        <v>530</v>
      </c>
      <c r="C53" s="808" t="s">
        <v>522</v>
      </c>
      <c r="D53" s="808" t="s">
        <v>523</v>
      </c>
      <c r="E53" s="808" t="s">
        <v>531</v>
      </c>
      <c r="F53" s="808" t="s">
        <v>532</v>
      </c>
      <c r="G53" s="808" t="s">
        <v>210</v>
      </c>
      <c r="H53" s="808" t="s">
        <v>533</v>
      </c>
      <c r="I53" s="808" t="s">
        <v>534</v>
      </c>
      <c r="J53" s="810" t="s">
        <v>253</v>
      </c>
      <c r="K53" s="810" t="s">
        <v>221</v>
      </c>
      <c r="L53" s="811" t="s">
        <v>207</v>
      </c>
      <c r="M53" s="810" t="s">
        <v>225</v>
      </c>
      <c r="N53" s="807" t="s">
        <v>199</v>
      </c>
      <c r="O53" s="810" t="s">
        <v>208</v>
      </c>
      <c r="P53" s="812" t="s">
        <v>1143</v>
      </c>
      <c r="Q53" s="812" t="s">
        <v>535</v>
      </c>
      <c r="R53" s="808" t="s">
        <v>1048</v>
      </c>
      <c r="S53" s="813">
        <v>43831</v>
      </c>
      <c r="T53" s="813">
        <v>44196</v>
      </c>
      <c r="U53" s="815" t="s">
        <v>695</v>
      </c>
      <c r="V53" s="847" t="s">
        <v>1168</v>
      </c>
      <c r="W53" s="531" t="s">
        <v>1393</v>
      </c>
      <c r="X53" s="527">
        <v>0.5</v>
      </c>
      <c r="Y53" s="528">
        <v>3</v>
      </c>
      <c r="Z53" s="529">
        <v>1</v>
      </c>
      <c r="AA53" s="886">
        <f>2/6</f>
        <v>0.33333333333333331</v>
      </c>
      <c r="AB53" s="886"/>
      <c r="AC53" s="887" t="s">
        <v>1394</v>
      </c>
      <c r="AD53" s="480" t="s">
        <v>1313</v>
      </c>
      <c r="AE53" s="886">
        <f>4/6</f>
        <v>0.66666666666666663</v>
      </c>
      <c r="AF53" s="529">
        <v>1</v>
      </c>
      <c r="AG53" s="887" t="s">
        <v>1750</v>
      </c>
      <c r="AH53" s="831" t="s">
        <v>1309</v>
      </c>
    </row>
    <row r="54" spans="1:34" ht="42" customHeight="1">
      <c r="A54" s="888" t="s">
        <v>1387</v>
      </c>
      <c r="B54" s="808" t="s">
        <v>530</v>
      </c>
      <c r="C54" s="808" t="s">
        <v>522</v>
      </c>
      <c r="D54" s="808" t="s">
        <v>523</v>
      </c>
      <c r="E54" s="808" t="s">
        <v>831</v>
      </c>
      <c r="F54" s="808" t="s">
        <v>856</v>
      </c>
      <c r="G54" s="808" t="s">
        <v>203</v>
      </c>
      <c r="H54" s="808" t="s">
        <v>832</v>
      </c>
      <c r="I54" s="808" t="s">
        <v>916</v>
      </c>
      <c r="J54" s="810" t="s">
        <v>253</v>
      </c>
      <c r="K54" s="810" t="s">
        <v>246</v>
      </c>
      <c r="L54" s="821" t="s">
        <v>247</v>
      </c>
      <c r="M54" s="810" t="s">
        <v>225</v>
      </c>
      <c r="N54" s="821" t="s">
        <v>247</v>
      </c>
      <c r="O54" s="810" t="s">
        <v>248</v>
      </c>
      <c r="P54" s="812" t="s">
        <v>833</v>
      </c>
      <c r="Q54" s="812" t="s">
        <v>834</v>
      </c>
      <c r="R54" s="808" t="s">
        <v>1048</v>
      </c>
      <c r="S54" s="813">
        <v>43831</v>
      </c>
      <c r="T54" s="813">
        <v>44196</v>
      </c>
      <c r="U54" s="815" t="s">
        <v>835</v>
      </c>
      <c r="V54" s="412" t="s">
        <v>1169</v>
      </c>
      <c r="W54" s="531" t="s">
        <v>1395</v>
      </c>
      <c r="X54" s="527">
        <v>1</v>
      </c>
      <c r="Y54" s="528">
        <v>4</v>
      </c>
      <c r="Z54" s="529">
        <v>0</v>
      </c>
      <c r="AA54" s="886">
        <v>0</v>
      </c>
      <c r="AB54" s="886" t="s">
        <v>1328</v>
      </c>
      <c r="AC54" s="887" t="s">
        <v>1396</v>
      </c>
      <c r="AD54" s="480" t="s">
        <v>1313</v>
      </c>
      <c r="AE54" s="886">
        <f>36/36</f>
        <v>1</v>
      </c>
      <c r="AF54" s="529">
        <v>1</v>
      </c>
      <c r="AG54" s="887" t="s">
        <v>1751</v>
      </c>
      <c r="AH54" s="831" t="s">
        <v>1309</v>
      </c>
    </row>
    <row r="55" spans="1:34" s="339" customFormat="1" ht="42" customHeight="1">
      <c r="A55" s="500" t="s">
        <v>1397</v>
      </c>
      <c r="B55" s="1039" t="s">
        <v>449</v>
      </c>
      <c r="C55" s="1039" t="s">
        <v>432</v>
      </c>
      <c r="D55" s="1039" t="s">
        <v>433</v>
      </c>
      <c r="E55" s="1039" t="s">
        <v>450</v>
      </c>
      <c r="F55" s="1039" t="s">
        <v>451</v>
      </c>
      <c r="G55" s="1039" t="s">
        <v>210</v>
      </c>
      <c r="H55" s="221" t="s">
        <v>452</v>
      </c>
      <c r="I55" s="221" t="s">
        <v>453</v>
      </c>
      <c r="J55" s="1059" t="s">
        <v>260</v>
      </c>
      <c r="K55" s="1059" t="s">
        <v>198</v>
      </c>
      <c r="L55" s="1057" t="s">
        <v>207</v>
      </c>
      <c r="M55" s="1061" t="s">
        <v>221</v>
      </c>
      <c r="N55" s="1057" t="s">
        <v>207</v>
      </c>
      <c r="O55" s="1059" t="s">
        <v>208</v>
      </c>
      <c r="P55" s="272" t="s">
        <v>456</v>
      </c>
      <c r="Q55" s="272" t="s">
        <v>457</v>
      </c>
      <c r="R55" s="221" t="s">
        <v>441</v>
      </c>
      <c r="S55" s="501">
        <v>43862</v>
      </c>
      <c r="T55" s="501">
        <v>44012</v>
      </c>
      <c r="U55" s="221" t="s">
        <v>713</v>
      </c>
      <c r="V55" s="413" t="s">
        <v>1170</v>
      </c>
      <c r="W55" s="502" t="s">
        <v>1398</v>
      </c>
      <c r="X55" s="532">
        <v>1</v>
      </c>
      <c r="Y55" s="533">
        <v>1</v>
      </c>
      <c r="Z55" s="534">
        <v>1</v>
      </c>
      <c r="AA55" s="797">
        <v>1</v>
      </c>
      <c r="AB55" s="797"/>
      <c r="AC55" s="798" t="s">
        <v>1399</v>
      </c>
      <c r="AD55" s="843" t="s">
        <v>1093</v>
      </c>
      <c r="AE55" s="797">
        <v>1</v>
      </c>
      <c r="AF55" s="534">
        <v>1</v>
      </c>
      <c r="AG55" s="798" t="s">
        <v>1752</v>
      </c>
      <c r="AH55" s="843" t="s">
        <v>1093</v>
      </c>
    </row>
    <row r="56" spans="1:34" s="339" customFormat="1" ht="42" customHeight="1">
      <c r="A56" s="500" t="s">
        <v>1397</v>
      </c>
      <c r="B56" s="1041"/>
      <c r="C56" s="1041"/>
      <c r="D56" s="1041"/>
      <c r="E56" s="1041"/>
      <c r="F56" s="1041"/>
      <c r="G56" s="1041"/>
      <c r="H56" s="221" t="s">
        <v>454</v>
      </c>
      <c r="I56" s="221" t="s">
        <v>455</v>
      </c>
      <c r="J56" s="1060"/>
      <c r="K56" s="1060"/>
      <c r="L56" s="1058"/>
      <c r="M56" s="1119"/>
      <c r="N56" s="1058"/>
      <c r="O56" s="1060"/>
      <c r="P56" s="272" t="s">
        <v>458</v>
      </c>
      <c r="Q56" s="272" t="s">
        <v>1400</v>
      </c>
      <c r="R56" s="221" t="s">
        <v>441</v>
      </c>
      <c r="S56" s="501">
        <v>43862</v>
      </c>
      <c r="T56" s="501">
        <v>44196</v>
      </c>
      <c r="U56" s="221" t="s">
        <v>917</v>
      </c>
      <c r="V56" s="413" t="s">
        <v>1171</v>
      </c>
      <c r="W56" s="502" t="s">
        <v>1401</v>
      </c>
      <c r="X56" s="503">
        <v>0.5</v>
      </c>
      <c r="Y56" s="504">
        <v>2</v>
      </c>
      <c r="Z56" s="505">
        <v>1</v>
      </c>
      <c r="AA56" s="797">
        <v>0.5</v>
      </c>
      <c r="AB56" s="797"/>
      <c r="AC56" s="798" t="s">
        <v>1402</v>
      </c>
      <c r="AD56" s="831" t="s">
        <v>1309</v>
      </c>
      <c r="AE56" s="797">
        <v>0.5</v>
      </c>
      <c r="AF56" s="505">
        <v>1</v>
      </c>
      <c r="AG56" s="798" t="s">
        <v>1402</v>
      </c>
      <c r="AH56" s="480" t="s">
        <v>1313</v>
      </c>
    </row>
    <row r="57" spans="1:34" s="339" customFormat="1" ht="42" customHeight="1">
      <c r="A57" s="500" t="str">
        <f>A55</f>
        <v>08. Servicio al Ciudadano</v>
      </c>
      <c r="B57" s="1039" t="str">
        <f t="shared" ref="B57:D57" si="0">B55</f>
        <v>Gestión del Servicio al Ciudadano</v>
      </c>
      <c r="C57" s="1039" t="str">
        <f t="shared" si="0"/>
        <v>Dirección de Gestión Corporativa y CID</v>
      </c>
      <c r="D57" s="1039" t="str">
        <f t="shared" si="0"/>
        <v>Director(a) de Gestión Corporativa y CID</v>
      </c>
      <c r="E57" s="1039" t="s">
        <v>459</v>
      </c>
      <c r="F57" s="1039" t="s">
        <v>460</v>
      </c>
      <c r="G57" s="1039" t="s">
        <v>203</v>
      </c>
      <c r="H57" s="221" t="s">
        <v>461</v>
      </c>
      <c r="I57" s="221" t="s">
        <v>462</v>
      </c>
      <c r="J57" s="1061" t="s">
        <v>220</v>
      </c>
      <c r="K57" s="1061" t="s">
        <v>230</v>
      </c>
      <c r="L57" s="1065" t="s">
        <v>247</v>
      </c>
      <c r="M57" s="1059" t="s">
        <v>221</v>
      </c>
      <c r="N57" s="1051" t="s">
        <v>207</v>
      </c>
      <c r="O57" s="1059" t="s">
        <v>248</v>
      </c>
      <c r="P57" s="272" t="s">
        <v>465</v>
      </c>
      <c r="Q57" s="272" t="s">
        <v>466</v>
      </c>
      <c r="R57" s="221" t="s">
        <v>441</v>
      </c>
      <c r="S57" s="501">
        <v>43952</v>
      </c>
      <c r="T57" s="501">
        <v>44196</v>
      </c>
      <c r="U57" s="221" t="s">
        <v>711</v>
      </c>
      <c r="V57" s="414" t="s">
        <v>1125</v>
      </c>
      <c r="W57" s="502" t="s">
        <v>1403</v>
      </c>
      <c r="X57" s="503">
        <v>1</v>
      </c>
      <c r="Y57" s="504">
        <v>3</v>
      </c>
      <c r="Z57" s="505">
        <v>1</v>
      </c>
      <c r="AA57" s="797">
        <v>1</v>
      </c>
      <c r="AB57" s="797"/>
      <c r="AC57" s="798" t="s">
        <v>1404</v>
      </c>
      <c r="AD57" s="843" t="s">
        <v>1093</v>
      </c>
      <c r="AE57" s="797">
        <v>1</v>
      </c>
      <c r="AF57" s="505">
        <v>1</v>
      </c>
      <c r="AG57" s="798" t="s">
        <v>1404</v>
      </c>
      <c r="AH57" s="843" t="s">
        <v>1093</v>
      </c>
    </row>
    <row r="58" spans="1:34" ht="42" customHeight="1">
      <c r="A58" s="500" t="str">
        <f>A56</f>
        <v>08. Servicio al Ciudadano</v>
      </c>
      <c r="B58" s="1040"/>
      <c r="C58" s="1040"/>
      <c r="D58" s="1040"/>
      <c r="E58" s="1040"/>
      <c r="F58" s="1040"/>
      <c r="G58" s="1040"/>
      <c r="H58" s="825" t="s">
        <v>463</v>
      </c>
      <c r="I58" s="825" t="s">
        <v>464</v>
      </c>
      <c r="J58" s="1062"/>
      <c r="K58" s="1062"/>
      <c r="L58" s="1066"/>
      <c r="M58" s="1067"/>
      <c r="N58" s="1052"/>
      <c r="O58" s="1067"/>
      <c r="P58" s="274" t="s">
        <v>465</v>
      </c>
      <c r="Q58" s="274" t="s">
        <v>466</v>
      </c>
      <c r="R58" s="825" t="s">
        <v>441</v>
      </c>
      <c r="S58" s="535">
        <v>43952</v>
      </c>
      <c r="T58" s="535">
        <v>44196</v>
      </c>
      <c r="U58" s="221" t="s">
        <v>711</v>
      </c>
      <c r="V58" s="415" t="s">
        <v>1125</v>
      </c>
      <c r="W58" s="502" t="s">
        <v>1403</v>
      </c>
      <c r="X58" s="503">
        <v>1</v>
      </c>
      <c r="Y58" s="504">
        <v>4</v>
      </c>
      <c r="Z58" s="505">
        <v>1</v>
      </c>
      <c r="AA58" s="797">
        <v>1</v>
      </c>
      <c r="AB58" s="797"/>
      <c r="AC58" s="798" t="s">
        <v>1405</v>
      </c>
      <c r="AD58" s="843" t="s">
        <v>1093</v>
      </c>
      <c r="AE58" s="797">
        <v>1</v>
      </c>
      <c r="AF58" s="505">
        <v>1</v>
      </c>
      <c r="AG58" s="798" t="s">
        <v>1405</v>
      </c>
      <c r="AH58" s="843" t="s">
        <v>1093</v>
      </c>
    </row>
    <row r="59" spans="1:34" ht="42" customHeight="1">
      <c r="A59" s="536" t="s">
        <v>1406</v>
      </c>
      <c r="B59" s="1053" t="s">
        <v>544</v>
      </c>
      <c r="C59" s="1053" t="s">
        <v>545</v>
      </c>
      <c r="D59" s="1053" t="s">
        <v>546</v>
      </c>
      <c r="E59" s="1053" t="s">
        <v>547</v>
      </c>
      <c r="F59" s="1053" t="s">
        <v>548</v>
      </c>
      <c r="G59" s="1053" t="s">
        <v>210</v>
      </c>
      <c r="H59" s="241" t="s">
        <v>549</v>
      </c>
      <c r="I59" s="241" t="s">
        <v>550</v>
      </c>
      <c r="J59" s="992" t="s">
        <v>220</v>
      </c>
      <c r="K59" s="992" t="s">
        <v>202</v>
      </c>
      <c r="L59" s="975" t="s">
        <v>221</v>
      </c>
      <c r="M59" s="992" t="s">
        <v>221</v>
      </c>
      <c r="N59" s="975" t="s">
        <v>221</v>
      </c>
      <c r="O59" s="992" t="s">
        <v>201</v>
      </c>
      <c r="P59" s="242" t="s">
        <v>918</v>
      </c>
      <c r="Q59" s="242" t="s">
        <v>555</v>
      </c>
      <c r="R59" s="241" t="s">
        <v>557</v>
      </c>
      <c r="S59" s="537">
        <v>43891</v>
      </c>
      <c r="T59" s="537">
        <v>44042</v>
      </c>
      <c r="U59" s="241" t="s">
        <v>714</v>
      </c>
      <c r="V59" s="242" t="s">
        <v>1175</v>
      </c>
      <c r="W59" s="538" t="s">
        <v>1407</v>
      </c>
      <c r="X59" s="539">
        <v>1</v>
      </c>
      <c r="Y59" s="540">
        <v>1</v>
      </c>
      <c r="Z59" s="541">
        <v>1</v>
      </c>
      <c r="AA59" s="889">
        <v>1</v>
      </c>
      <c r="AB59" s="889"/>
      <c r="AC59" s="890" t="s">
        <v>1408</v>
      </c>
      <c r="AD59" s="843" t="s">
        <v>1093</v>
      </c>
      <c r="AE59" s="889">
        <v>1</v>
      </c>
      <c r="AF59" s="541">
        <v>1</v>
      </c>
      <c r="AG59" s="890" t="s">
        <v>1408</v>
      </c>
      <c r="AH59" s="843" t="s">
        <v>1093</v>
      </c>
    </row>
    <row r="60" spans="1:34" ht="42" customHeight="1">
      <c r="A60" s="536" t="s">
        <v>1406</v>
      </c>
      <c r="B60" s="1054"/>
      <c r="C60" s="1054"/>
      <c r="D60" s="1054"/>
      <c r="E60" s="1054"/>
      <c r="F60" s="1054"/>
      <c r="G60" s="1054"/>
      <c r="H60" s="829" t="s">
        <v>551</v>
      </c>
      <c r="I60" s="829" t="s">
        <v>552</v>
      </c>
      <c r="J60" s="993"/>
      <c r="K60" s="993"/>
      <c r="L60" s="996"/>
      <c r="M60" s="993"/>
      <c r="N60" s="1001"/>
      <c r="O60" s="993"/>
      <c r="P60" s="242" t="s">
        <v>554</v>
      </c>
      <c r="Q60" s="242" t="s">
        <v>556</v>
      </c>
      <c r="R60" s="241" t="s">
        <v>557</v>
      </c>
      <c r="S60" s="537">
        <v>43862</v>
      </c>
      <c r="T60" s="537">
        <v>44165</v>
      </c>
      <c r="U60" s="241" t="s">
        <v>715</v>
      </c>
      <c r="V60" s="242" t="s">
        <v>1176</v>
      </c>
      <c r="W60" s="538" t="s">
        <v>1409</v>
      </c>
      <c r="X60" s="539">
        <v>0.5</v>
      </c>
      <c r="Y60" s="540">
        <v>2</v>
      </c>
      <c r="Z60" s="541">
        <v>0</v>
      </c>
      <c r="AA60" s="889">
        <v>0</v>
      </c>
      <c r="AB60" s="889" t="s">
        <v>1328</v>
      </c>
      <c r="AC60" s="890" t="s">
        <v>1410</v>
      </c>
      <c r="AD60" s="480" t="s">
        <v>1313</v>
      </c>
      <c r="AE60" s="889">
        <f>3/3</f>
        <v>1</v>
      </c>
      <c r="AF60" s="541">
        <v>1</v>
      </c>
      <c r="AG60" s="890" t="s">
        <v>1753</v>
      </c>
      <c r="AH60" s="843" t="s">
        <v>1093</v>
      </c>
    </row>
    <row r="61" spans="1:34" ht="54" customHeight="1">
      <c r="A61" s="536" t="s">
        <v>1406</v>
      </c>
      <c r="B61" s="829" t="s">
        <v>558</v>
      </c>
      <c r="C61" s="829" t="s">
        <v>545</v>
      </c>
      <c r="D61" s="829" t="s">
        <v>546</v>
      </c>
      <c r="E61" s="829" t="s">
        <v>559</v>
      </c>
      <c r="F61" s="829" t="s">
        <v>560</v>
      </c>
      <c r="G61" s="829" t="s">
        <v>203</v>
      </c>
      <c r="H61" s="241" t="s">
        <v>561</v>
      </c>
      <c r="I61" s="241" t="s">
        <v>562</v>
      </c>
      <c r="J61" s="810" t="s">
        <v>220</v>
      </c>
      <c r="K61" s="810" t="s">
        <v>246</v>
      </c>
      <c r="L61" s="832" t="s">
        <v>247</v>
      </c>
      <c r="M61" s="810" t="s">
        <v>200</v>
      </c>
      <c r="N61" s="832" t="s">
        <v>247</v>
      </c>
      <c r="O61" s="810" t="s">
        <v>248</v>
      </c>
      <c r="P61" s="242" t="s">
        <v>563</v>
      </c>
      <c r="Q61" s="242" t="s">
        <v>564</v>
      </c>
      <c r="R61" s="241" t="s">
        <v>557</v>
      </c>
      <c r="S61" s="537">
        <v>43891</v>
      </c>
      <c r="T61" s="537">
        <v>44042</v>
      </c>
      <c r="U61" s="241" t="s">
        <v>716</v>
      </c>
      <c r="V61" s="242" t="s">
        <v>1177</v>
      </c>
      <c r="W61" s="538" t="s">
        <v>1411</v>
      </c>
      <c r="X61" s="539">
        <v>1</v>
      </c>
      <c r="Y61" s="540">
        <v>3</v>
      </c>
      <c r="Z61" s="541">
        <v>1</v>
      </c>
      <c r="AA61" s="891">
        <f>1/3</f>
        <v>0.33333333333333331</v>
      </c>
      <c r="AB61" s="891"/>
      <c r="AC61" s="890" t="s">
        <v>1412</v>
      </c>
      <c r="AD61" s="486" t="s">
        <v>1330</v>
      </c>
      <c r="AE61" s="891">
        <v>1</v>
      </c>
      <c r="AF61" s="541">
        <v>1</v>
      </c>
      <c r="AG61" s="890" t="s">
        <v>1754</v>
      </c>
      <c r="AH61" s="843" t="s">
        <v>1093</v>
      </c>
    </row>
    <row r="62" spans="1:34" ht="42" customHeight="1">
      <c r="A62" s="542" t="s">
        <v>967</v>
      </c>
      <c r="B62" s="1042" t="s">
        <v>585</v>
      </c>
      <c r="C62" s="1042" t="s">
        <v>586</v>
      </c>
      <c r="D62" s="1042" t="s">
        <v>587</v>
      </c>
      <c r="E62" s="1042" t="s">
        <v>588</v>
      </c>
      <c r="F62" s="1042" t="s">
        <v>919</v>
      </c>
      <c r="G62" s="1042" t="s">
        <v>589</v>
      </c>
      <c r="H62" s="827" t="s">
        <v>595</v>
      </c>
      <c r="I62" s="827" t="s">
        <v>920</v>
      </c>
      <c r="J62" s="1153" t="s">
        <v>253</v>
      </c>
      <c r="K62" s="1049" t="s">
        <v>221</v>
      </c>
      <c r="L62" s="1051" t="s">
        <v>207</v>
      </c>
      <c r="M62" s="1049" t="s">
        <v>221</v>
      </c>
      <c r="N62" s="1050" t="s">
        <v>221</v>
      </c>
      <c r="O62" s="1009" t="s">
        <v>208</v>
      </c>
      <c r="P62" s="818" t="s">
        <v>921</v>
      </c>
      <c r="Q62" s="818" t="s">
        <v>613</v>
      </c>
      <c r="R62" s="827" t="s">
        <v>614</v>
      </c>
      <c r="S62" s="838">
        <v>43831</v>
      </c>
      <c r="T62" s="838">
        <v>44196</v>
      </c>
      <c r="U62" s="1043" t="s">
        <v>618</v>
      </c>
      <c r="V62" s="1006" t="s">
        <v>1186</v>
      </c>
      <c r="W62" s="1161" t="s">
        <v>1413</v>
      </c>
      <c r="X62" s="543">
        <v>0.66</v>
      </c>
      <c r="Y62" s="544">
        <v>1</v>
      </c>
      <c r="Z62" s="852">
        <v>1</v>
      </c>
      <c r="AA62" s="799">
        <f>8/12</f>
        <v>0.66666666666666663</v>
      </c>
      <c r="AB62" s="799"/>
      <c r="AC62" s="806" t="s">
        <v>1414</v>
      </c>
      <c r="AD62" s="831" t="s">
        <v>1309</v>
      </c>
      <c r="AE62" s="799">
        <f>8/12</f>
        <v>0.66666666666666663</v>
      </c>
      <c r="AF62" s="852">
        <v>1</v>
      </c>
      <c r="AG62" s="806" t="s">
        <v>1414</v>
      </c>
      <c r="AH62" s="831" t="s">
        <v>1309</v>
      </c>
    </row>
    <row r="63" spans="1:34" ht="42" customHeight="1">
      <c r="A63" s="542" t="s">
        <v>967</v>
      </c>
      <c r="B63" s="1043"/>
      <c r="C63" s="1043"/>
      <c r="D63" s="1043"/>
      <c r="E63" s="1043"/>
      <c r="F63" s="1043"/>
      <c r="G63" s="1043"/>
      <c r="H63" s="222" t="s">
        <v>922</v>
      </c>
      <c r="I63" s="222" t="s">
        <v>603</v>
      </c>
      <c r="J63" s="1154"/>
      <c r="K63" s="1012"/>
      <c r="L63" s="1062"/>
      <c r="M63" s="1012"/>
      <c r="N63" s="1012"/>
      <c r="O63" s="1010"/>
      <c r="P63" s="275" t="s">
        <v>923</v>
      </c>
      <c r="Q63" s="275" t="s">
        <v>613</v>
      </c>
      <c r="R63" s="222" t="s">
        <v>614</v>
      </c>
      <c r="S63" s="545">
        <v>43831</v>
      </c>
      <c r="T63" s="545">
        <v>44196</v>
      </c>
      <c r="U63" s="1043"/>
      <c r="V63" s="1007"/>
      <c r="W63" s="1162"/>
      <c r="X63" s="543">
        <v>0.66</v>
      </c>
      <c r="Y63" s="544">
        <v>1</v>
      </c>
      <c r="Z63" s="852">
        <v>1</v>
      </c>
      <c r="AA63" s="799">
        <f>8/12</f>
        <v>0.66666666666666663</v>
      </c>
      <c r="AB63" s="799"/>
      <c r="AC63" s="806" t="s">
        <v>1415</v>
      </c>
      <c r="AD63" s="831" t="s">
        <v>1309</v>
      </c>
      <c r="AE63" s="799">
        <f>8/12</f>
        <v>0.66666666666666663</v>
      </c>
      <c r="AF63" s="852">
        <v>1</v>
      </c>
      <c r="AG63" s="806" t="s">
        <v>1415</v>
      </c>
      <c r="AH63" s="831" t="s">
        <v>1309</v>
      </c>
    </row>
    <row r="64" spans="1:34" ht="42" customHeight="1">
      <c r="A64" s="542" t="s">
        <v>967</v>
      </c>
      <c r="B64" s="1043"/>
      <c r="C64" s="1043"/>
      <c r="D64" s="1043"/>
      <c r="E64" s="1043"/>
      <c r="F64" s="1043"/>
      <c r="G64" s="1043"/>
      <c r="H64" s="222" t="s">
        <v>924</v>
      </c>
      <c r="I64" s="222" t="s">
        <v>925</v>
      </c>
      <c r="J64" s="1154"/>
      <c r="K64" s="1012"/>
      <c r="L64" s="1062"/>
      <c r="M64" s="1012"/>
      <c r="N64" s="1012"/>
      <c r="O64" s="1010"/>
      <c r="P64" s="275" t="s">
        <v>921</v>
      </c>
      <c r="Q64" s="275" t="s">
        <v>613</v>
      </c>
      <c r="R64" s="222" t="s">
        <v>614</v>
      </c>
      <c r="S64" s="545">
        <v>43831</v>
      </c>
      <c r="T64" s="545">
        <v>44196</v>
      </c>
      <c r="U64" s="1043"/>
      <c r="V64" s="1007"/>
      <c r="W64" s="1162"/>
      <c r="X64" s="543">
        <v>0.66</v>
      </c>
      <c r="Y64" s="544">
        <v>1</v>
      </c>
      <c r="Z64" s="852">
        <v>1</v>
      </c>
      <c r="AA64" s="799">
        <f>8/12</f>
        <v>0.66666666666666663</v>
      </c>
      <c r="AB64" s="799"/>
      <c r="AC64" s="806" t="s">
        <v>1414</v>
      </c>
      <c r="AD64" s="831" t="s">
        <v>1309</v>
      </c>
      <c r="AE64" s="799">
        <f>8/12</f>
        <v>0.66666666666666663</v>
      </c>
      <c r="AF64" s="852">
        <v>1</v>
      </c>
      <c r="AG64" s="806" t="s">
        <v>1414</v>
      </c>
      <c r="AH64" s="831" t="s">
        <v>1309</v>
      </c>
    </row>
    <row r="65" spans="1:34" ht="42" customHeight="1">
      <c r="A65" s="542" t="s">
        <v>967</v>
      </c>
      <c r="B65" s="1045"/>
      <c r="C65" s="1045"/>
      <c r="D65" s="1045"/>
      <c r="E65" s="1045"/>
      <c r="F65" s="1045"/>
      <c r="G65" s="1045"/>
      <c r="H65" s="222" t="s">
        <v>926</v>
      </c>
      <c r="I65" s="222" t="s">
        <v>927</v>
      </c>
      <c r="J65" s="1155"/>
      <c r="K65" s="1013"/>
      <c r="L65" s="1119"/>
      <c r="M65" s="1013"/>
      <c r="N65" s="1013"/>
      <c r="O65" s="1044"/>
      <c r="P65" s="275" t="s">
        <v>921</v>
      </c>
      <c r="Q65" s="275" t="s">
        <v>613</v>
      </c>
      <c r="R65" s="222" t="s">
        <v>614</v>
      </c>
      <c r="S65" s="545">
        <v>43831</v>
      </c>
      <c r="T65" s="545">
        <v>44196</v>
      </c>
      <c r="U65" s="1045"/>
      <c r="V65" s="1008"/>
      <c r="W65" s="1163"/>
      <c r="X65" s="543">
        <v>0.66</v>
      </c>
      <c r="Y65" s="544">
        <v>1</v>
      </c>
      <c r="Z65" s="852">
        <v>1</v>
      </c>
      <c r="AA65" s="799">
        <f>8/12</f>
        <v>0.66666666666666663</v>
      </c>
      <c r="AB65" s="799"/>
      <c r="AC65" s="806" t="s">
        <v>1414</v>
      </c>
      <c r="AD65" s="831" t="s">
        <v>1309</v>
      </c>
      <c r="AE65" s="799">
        <f>8/12</f>
        <v>0.66666666666666663</v>
      </c>
      <c r="AF65" s="852">
        <v>1</v>
      </c>
      <c r="AG65" s="806" t="s">
        <v>1414</v>
      </c>
      <c r="AH65" s="831" t="s">
        <v>1309</v>
      </c>
    </row>
    <row r="66" spans="1:34" ht="42" customHeight="1">
      <c r="A66" s="542" t="s">
        <v>967</v>
      </c>
      <c r="B66" s="1042" t="s">
        <v>590</v>
      </c>
      <c r="C66" s="1042" t="s">
        <v>586</v>
      </c>
      <c r="D66" s="1042" t="s">
        <v>587</v>
      </c>
      <c r="E66" s="1042" t="s">
        <v>591</v>
      </c>
      <c r="F66" s="1042" t="s">
        <v>592</v>
      </c>
      <c r="G66" s="1042" t="s">
        <v>589</v>
      </c>
      <c r="H66" s="222" t="s">
        <v>596</v>
      </c>
      <c r="I66" s="222" t="s">
        <v>928</v>
      </c>
      <c r="J66" s="1117" t="s">
        <v>260</v>
      </c>
      <c r="K66" s="1049" t="s">
        <v>202</v>
      </c>
      <c r="L66" s="1051" t="s">
        <v>207</v>
      </c>
      <c r="M66" s="1049" t="s">
        <v>221</v>
      </c>
      <c r="N66" s="1011" t="s">
        <v>199</v>
      </c>
      <c r="O66" s="1009" t="s">
        <v>208</v>
      </c>
      <c r="P66" s="1006" t="s">
        <v>929</v>
      </c>
      <c r="Q66" s="1006" t="s">
        <v>615</v>
      </c>
      <c r="R66" s="1042" t="s">
        <v>617</v>
      </c>
      <c r="S66" s="1047">
        <v>43831</v>
      </c>
      <c r="T66" s="1047">
        <v>44196</v>
      </c>
      <c r="U66" s="1043" t="s">
        <v>619</v>
      </c>
      <c r="V66" s="1006" t="s">
        <v>1187</v>
      </c>
      <c r="W66" s="1172" t="s">
        <v>1416</v>
      </c>
      <c r="X66" s="1178">
        <v>1</v>
      </c>
      <c r="Y66" s="1167">
        <v>2</v>
      </c>
      <c r="Z66" s="986">
        <v>1</v>
      </c>
      <c r="AA66" s="983">
        <v>1</v>
      </c>
      <c r="AB66" s="983"/>
      <c r="AC66" s="1203" t="s">
        <v>1417</v>
      </c>
      <c r="AD66" s="950" t="s">
        <v>1093</v>
      </c>
      <c r="AE66" s="983">
        <v>1</v>
      </c>
      <c r="AF66" s="986">
        <v>1</v>
      </c>
      <c r="AG66" s="989" t="s">
        <v>1417</v>
      </c>
      <c r="AH66" s="950" t="s">
        <v>1093</v>
      </c>
    </row>
    <row r="67" spans="1:34" ht="42" customHeight="1">
      <c r="A67" s="542" t="s">
        <v>967</v>
      </c>
      <c r="B67" s="1043"/>
      <c r="C67" s="1043"/>
      <c r="D67" s="1043"/>
      <c r="E67" s="1043"/>
      <c r="F67" s="1043"/>
      <c r="G67" s="1043"/>
      <c r="H67" s="222" t="s">
        <v>597</v>
      </c>
      <c r="I67" s="222" t="s">
        <v>604</v>
      </c>
      <c r="J67" s="1117"/>
      <c r="K67" s="1012"/>
      <c r="L67" s="1062"/>
      <c r="M67" s="1012"/>
      <c r="N67" s="1012"/>
      <c r="O67" s="1010"/>
      <c r="P67" s="1007"/>
      <c r="Q67" s="1007"/>
      <c r="R67" s="1043"/>
      <c r="S67" s="1048"/>
      <c r="T67" s="1048"/>
      <c r="U67" s="1043"/>
      <c r="V67" s="1007"/>
      <c r="W67" s="1173"/>
      <c r="X67" s="1178"/>
      <c r="Y67" s="1167"/>
      <c r="Z67" s="987"/>
      <c r="AA67" s="984"/>
      <c r="AB67" s="984"/>
      <c r="AC67" s="1204"/>
      <c r="AD67" s="951"/>
      <c r="AE67" s="984"/>
      <c r="AF67" s="987"/>
      <c r="AG67" s="989"/>
      <c r="AH67" s="951"/>
    </row>
    <row r="68" spans="1:34" ht="42" customHeight="1">
      <c r="A68" s="542" t="s">
        <v>967</v>
      </c>
      <c r="B68" s="1043"/>
      <c r="C68" s="1043"/>
      <c r="D68" s="1043"/>
      <c r="E68" s="1043"/>
      <c r="F68" s="1043"/>
      <c r="G68" s="1043"/>
      <c r="H68" s="222" t="s">
        <v>598</v>
      </c>
      <c r="I68" s="222" t="s">
        <v>604</v>
      </c>
      <c r="J68" s="1117"/>
      <c r="K68" s="1012"/>
      <c r="L68" s="1062"/>
      <c r="M68" s="1012"/>
      <c r="N68" s="1012"/>
      <c r="O68" s="1010"/>
      <c r="P68" s="1007"/>
      <c r="Q68" s="1007"/>
      <c r="R68" s="1043"/>
      <c r="S68" s="1048"/>
      <c r="T68" s="1048"/>
      <c r="U68" s="1043"/>
      <c r="V68" s="1007"/>
      <c r="W68" s="1173"/>
      <c r="X68" s="1178"/>
      <c r="Y68" s="1167"/>
      <c r="Z68" s="987"/>
      <c r="AA68" s="984"/>
      <c r="AB68" s="984"/>
      <c r="AC68" s="1204"/>
      <c r="AD68" s="951"/>
      <c r="AE68" s="984"/>
      <c r="AF68" s="987"/>
      <c r="AG68" s="989"/>
      <c r="AH68" s="951"/>
    </row>
    <row r="69" spans="1:34" ht="42" customHeight="1">
      <c r="A69" s="542" t="s">
        <v>967</v>
      </c>
      <c r="B69" s="1045"/>
      <c r="C69" s="1045"/>
      <c r="D69" s="1045"/>
      <c r="E69" s="1045"/>
      <c r="F69" s="1045"/>
      <c r="G69" s="1045"/>
      <c r="H69" s="222" t="s">
        <v>599</v>
      </c>
      <c r="I69" s="222" t="s">
        <v>930</v>
      </c>
      <c r="J69" s="1117"/>
      <c r="K69" s="1013"/>
      <c r="L69" s="1119"/>
      <c r="M69" s="1013"/>
      <c r="N69" s="1013"/>
      <c r="O69" s="1044"/>
      <c r="P69" s="1008"/>
      <c r="Q69" s="1008"/>
      <c r="R69" s="1045"/>
      <c r="S69" s="1096"/>
      <c r="T69" s="1096"/>
      <c r="U69" s="1045"/>
      <c r="V69" s="1008"/>
      <c r="W69" s="1173"/>
      <c r="X69" s="1178"/>
      <c r="Y69" s="1167"/>
      <c r="Z69" s="988"/>
      <c r="AA69" s="985"/>
      <c r="AB69" s="985"/>
      <c r="AC69" s="1205"/>
      <c r="AD69" s="952"/>
      <c r="AE69" s="985"/>
      <c r="AF69" s="988"/>
      <c r="AG69" s="989"/>
      <c r="AH69" s="952"/>
    </row>
    <row r="70" spans="1:34" ht="42" customHeight="1">
      <c r="A70" s="542" t="s">
        <v>967</v>
      </c>
      <c r="B70" s="1042" t="s">
        <v>593</v>
      </c>
      <c r="C70" s="1042" t="s">
        <v>586</v>
      </c>
      <c r="D70" s="1042" t="s">
        <v>587</v>
      </c>
      <c r="E70" s="1042" t="s">
        <v>931</v>
      </c>
      <c r="F70" s="1042" t="s">
        <v>932</v>
      </c>
      <c r="G70" s="1042" t="s">
        <v>589</v>
      </c>
      <c r="H70" s="222" t="s">
        <v>933</v>
      </c>
      <c r="I70" s="222" t="s">
        <v>605</v>
      </c>
      <c r="J70" s="1117" t="s">
        <v>253</v>
      </c>
      <c r="K70" s="1049" t="s">
        <v>221</v>
      </c>
      <c r="L70" s="1051" t="s">
        <v>207</v>
      </c>
      <c r="M70" s="1049" t="s">
        <v>221</v>
      </c>
      <c r="N70" s="1050" t="s">
        <v>221</v>
      </c>
      <c r="O70" s="1009" t="s">
        <v>208</v>
      </c>
      <c r="P70" s="1006" t="s">
        <v>934</v>
      </c>
      <c r="Q70" s="1006" t="s">
        <v>616</v>
      </c>
      <c r="R70" s="1042" t="s">
        <v>614</v>
      </c>
      <c r="S70" s="1047">
        <v>43831</v>
      </c>
      <c r="T70" s="1047">
        <v>44196</v>
      </c>
      <c r="U70" s="1043" t="s">
        <v>620</v>
      </c>
      <c r="V70" s="1006" t="s">
        <v>1188</v>
      </c>
      <c r="W70" s="1172" t="s">
        <v>1418</v>
      </c>
      <c r="X70" s="1178">
        <v>1</v>
      </c>
      <c r="Y70" s="1167">
        <v>3</v>
      </c>
      <c r="Z70" s="986">
        <v>1</v>
      </c>
      <c r="AA70" s="983">
        <v>1</v>
      </c>
      <c r="AB70" s="983"/>
      <c r="AC70" s="1203" t="s">
        <v>1419</v>
      </c>
      <c r="AD70" s="950" t="s">
        <v>1093</v>
      </c>
      <c r="AE70" s="983">
        <v>1</v>
      </c>
      <c r="AF70" s="986">
        <v>1</v>
      </c>
      <c r="AG70" s="989" t="s">
        <v>1419</v>
      </c>
      <c r="AH70" s="950" t="s">
        <v>1093</v>
      </c>
    </row>
    <row r="71" spans="1:34" ht="42" customHeight="1">
      <c r="A71" s="542" t="s">
        <v>967</v>
      </c>
      <c r="B71" s="1043"/>
      <c r="C71" s="1043"/>
      <c r="D71" s="1043"/>
      <c r="E71" s="1043"/>
      <c r="F71" s="1043"/>
      <c r="G71" s="1043"/>
      <c r="H71" s="222" t="s">
        <v>600</v>
      </c>
      <c r="I71" s="222" t="s">
        <v>606</v>
      </c>
      <c r="J71" s="1117"/>
      <c r="K71" s="1012"/>
      <c r="L71" s="1062"/>
      <c r="M71" s="1012"/>
      <c r="N71" s="1012"/>
      <c r="O71" s="1010"/>
      <c r="P71" s="1007"/>
      <c r="Q71" s="1007"/>
      <c r="R71" s="1043"/>
      <c r="S71" s="1048"/>
      <c r="T71" s="1048"/>
      <c r="U71" s="1043"/>
      <c r="V71" s="1007"/>
      <c r="W71" s="1173"/>
      <c r="X71" s="1178"/>
      <c r="Y71" s="1167"/>
      <c r="Z71" s="987"/>
      <c r="AA71" s="984"/>
      <c r="AB71" s="984"/>
      <c r="AC71" s="1204"/>
      <c r="AD71" s="951"/>
      <c r="AE71" s="984"/>
      <c r="AF71" s="987"/>
      <c r="AG71" s="989"/>
      <c r="AH71" s="951"/>
    </row>
    <row r="72" spans="1:34" ht="42" customHeight="1">
      <c r="A72" s="542" t="s">
        <v>967</v>
      </c>
      <c r="B72" s="1043"/>
      <c r="C72" s="1043"/>
      <c r="D72" s="1043"/>
      <c r="E72" s="1043"/>
      <c r="F72" s="1043"/>
      <c r="G72" s="1043"/>
      <c r="H72" s="826" t="s">
        <v>601</v>
      </c>
      <c r="I72" s="826" t="s">
        <v>935</v>
      </c>
      <c r="J72" s="1117"/>
      <c r="K72" s="1012"/>
      <c r="L72" s="1062"/>
      <c r="M72" s="1012"/>
      <c r="N72" s="1012"/>
      <c r="O72" s="1010"/>
      <c r="P72" s="1007"/>
      <c r="Q72" s="1007"/>
      <c r="R72" s="1043"/>
      <c r="S72" s="1048"/>
      <c r="T72" s="1048"/>
      <c r="U72" s="1043"/>
      <c r="V72" s="1008"/>
      <c r="W72" s="1173"/>
      <c r="X72" s="1178"/>
      <c r="Y72" s="1167"/>
      <c r="Z72" s="988"/>
      <c r="AA72" s="985"/>
      <c r="AB72" s="985"/>
      <c r="AC72" s="1205"/>
      <c r="AD72" s="952"/>
      <c r="AE72" s="985"/>
      <c r="AF72" s="988"/>
      <c r="AG72" s="989"/>
      <c r="AH72" s="952"/>
    </row>
    <row r="73" spans="1:34" ht="42" customHeight="1">
      <c r="A73" s="542" t="s">
        <v>967</v>
      </c>
      <c r="B73" s="1042" t="s">
        <v>594</v>
      </c>
      <c r="C73" s="1042" t="s">
        <v>586</v>
      </c>
      <c r="D73" s="1042" t="s">
        <v>587</v>
      </c>
      <c r="E73" s="1042" t="s">
        <v>1755</v>
      </c>
      <c r="F73" s="1042" t="s">
        <v>936</v>
      </c>
      <c r="G73" s="1042" t="s">
        <v>203</v>
      </c>
      <c r="H73" s="222" t="s">
        <v>937</v>
      </c>
      <c r="I73" s="222" t="s">
        <v>607</v>
      </c>
      <c r="J73" s="1117" t="s">
        <v>205</v>
      </c>
      <c r="K73" s="1151" t="s">
        <v>230</v>
      </c>
      <c r="L73" s="1051" t="s">
        <v>207</v>
      </c>
      <c r="M73" s="1061" t="s">
        <v>221</v>
      </c>
      <c r="N73" s="1051" t="s">
        <v>207</v>
      </c>
      <c r="O73" s="1009" t="s">
        <v>208</v>
      </c>
      <c r="P73" s="275" t="s">
        <v>609</v>
      </c>
      <c r="Q73" s="275" t="s">
        <v>938</v>
      </c>
      <c r="R73" s="222" t="s">
        <v>610</v>
      </c>
      <c r="S73" s="545">
        <v>43831</v>
      </c>
      <c r="T73" s="545">
        <v>44196</v>
      </c>
      <c r="U73" s="1042" t="s">
        <v>621</v>
      </c>
      <c r="V73" s="1006" t="s">
        <v>1189</v>
      </c>
      <c r="W73" s="1161" t="s">
        <v>1420</v>
      </c>
      <c r="X73" s="543">
        <v>0.66</v>
      </c>
      <c r="Y73" s="544">
        <v>4</v>
      </c>
      <c r="Z73" s="852">
        <v>1</v>
      </c>
      <c r="AA73" s="799">
        <f>0.5/1</f>
        <v>0.5</v>
      </c>
      <c r="AB73" s="799"/>
      <c r="AC73" s="806" t="s">
        <v>1421</v>
      </c>
      <c r="AD73" s="831" t="s">
        <v>1309</v>
      </c>
      <c r="AE73" s="799">
        <f>0.5/1</f>
        <v>0.5</v>
      </c>
      <c r="AF73" s="852">
        <v>1</v>
      </c>
      <c r="AG73" s="806" t="s">
        <v>1421</v>
      </c>
      <c r="AH73" s="480" t="s">
        <v>1313</v>
      </c>
    </row>
    <row r="74" spans="1:34" ht="42" customHeight="1">
      <c r="A74" s="542" t="s">
        <v>967</v>
      </c>
      <c r="B74" s="1043"/>
      <c r="C74" s="1043"/>
      <c r="D74" s="1043"/>
      <c r="E74" s="1043"/>
      <c r="F74" s="1043"/>
      <c r="G74" s="1043"/>
      <c r="H74" s="222" t="s">
        <v>602</v>
      </c>
      <c r="I74" s="222" t="s">
        <v>608</v>
      </c>
      <c r="J74" s="1117"/>
      <c r="K74" s="1152"/>
      <c r="L74" s="1062"/>
      <c r="M74" s="1062"/>
      <c r="N74" s="1062"/>
      <c r="O74" s="1010"/>
      <c r="P74" s="275" t="s">
        <v>609</v>
      </c>
      <c r="Q74" s="275" t="s">
        <v>938</v>
      </c>
      <c r="R74" s="222" t="s">
        <v>610</v>
      </c>
      <c r="S74" s="545">
        <v>43831</v>
      </c>
      <c r="T74" s="545">
        <v>44196</v>
      </c>
      <c r="U74" s="1043"/>
      <c r="V74" s="1007"/>
      <c r="W74" s="1162"/>
      <c r="X74" s="543">
        <v>0.66</v>
      </c>
      <c r="Y74" s="544">
        <v>4</v>
      </c>
      <c r="Z74" s="852">
        <v>1</v>
      </c>
      <c r="AA74" s="799">
        <f>0.5/1</f>
        <v>0.5</v>
      </c>
      <c r="AB74" s="799"/>
      <c r="AC74" s="806" t="s">
        <v>1421</v>
      </c>
      <c r="AD74" s="831" t="s">
        <v>1309</v>
      </c>
      <c r="AE74" s="799">
        <f>0.5/1</f>
        <v>0.5</v>
      </c>
      <c r="AF74" s="852">
        <v>1</v>
      </c>
      <c r="AG74" s="806" t="s">
        <v>1421</v>
      </c>
      <c r="AH74" s="480" t="s">
        <v>1313</v>
      </c>
    </row>
    <row r="75" spans="1:34" ht="42" customHeight="1">
      <c r="A75" s="542" t="s">
        <v>967</v>
      </c>
      <c r="B75" s="1043"/>
      <c r="C75" s="1043"/>
      <c r="D75" s="1043"/>
      <c r="E75" s="1043"/>
      <c r="F75" s="1043"/>
      <c r="G75" s="1043"/>
      <c r="H75" s="826" t="s">
        <v>939</v>
      </c>
      <c r="I75" s="826" t="s">
        <v>940</v>
      </c>
      <c r="J75" s="1117"/>
      <c r="K75" s="1152"/>
      <c r="L75" s="1062"/>
      <c r="M75" s="1062"/>
      <c r="N75" s="1062"/>
      <c r="O75" s="1010"/>
      <c r="P75" s="817" t="s">
        <v>611</v>
      </c>
      <c r="Q75" s="817" t="s">
        <v>612</v>
      </c>
      <c r="R75" s="826" t="s">
        <v>610</v>
      </c>
      <c r="S75" s="828">
        <v>43831</v>
      </c>
      <c r="T75" s="828">
        <v>44196</v>
      </c>
      <c r="U75" s="1043"/>
      <c r="V75" s="1008"/>
      <c r="W75" s="1163"/>
      <c r="X75" s="543">
        <v>0.66</v>
      </c>
      <c r="Y75" s="544">
        <v>4</v>
      </c>
      <c r="Z75" s="852">
        <v>1</v>
      </c>
      <c r="AA75" s="799">
        <v>0.66</v>
      </c>
      <c r="AB75" s="799"/>
      <c r="AC75" s="806" t="s">
        <v>1422</v>
      </c>
      <c r="AD75" s="831" t="s">
        <v>1309</v>
      </c>
      <c r="AE75" s="799">
        <v>0.66</v>
      </c>
      <c r="AF75" s="852">
        <v>1</v>
      </c>
      <c r="AG75" s="806" t="s">
        <v>1422</v>
      </c>
      <c r="AH75" s="831" t="s">
        <v>1309</v>
      </c>
    </row>
    <row r="76" spans="1:34" ht="42" customHeight="1">
      <c r="A76" s="273" t="s">
        <v>249</v>
      </c>
      <c r="B76" s="841" t="s">
        <v>307</v>
      </c>
      <c r="C76" s="841" t="s">
        <v>545</v>
      </c>
      <c r="D76" s="841" t="s">
        <v>313</v>
      </c>
      <c r="E76" s="841" t="s">
        <v>303</v>
      </c>
      <c r="F76" s="841" t="s">
        <v>304</v>
      </c>
      <c r="G76" s="841" t="s">
        <v>210</v>
      </c>
      <c r="H76" s="841" t="s">
        <v>305</v>
      </c>
      <c r="I76" s="124" t="s">
        <v>306</v>
      </c>
      <c r="J76" s="822" t="s">
        <v>310</v>
      </c>
      <c r="K76" s="822" t="s">
        <v>311</v>
      </c>
      <c r="L76" s="833" t="s">
        <v>207</v>
      </c>
      <c r="M76" s="822" t="s">
        <v>312</v>
      </c>
      <c r="N76" s="831" t="s">
        <v>311</v>
      </c>
      <c r="O76" s="822" t="s">
        <v>208</v>
      </c>
      <c r="P76" s="273" t="s">
        <v>308</v>
      </c>
      <c r="Q76" s="277" t="s">
        <v>309</v>
      </c>
      <c r="R76" s="124" t="s">
        <v>1049</v>
      </c>
      <c r="S76" s="546">
        <v>43862</v>
      </c>
      <c r="T76" s="546">
        <v>44196</v>
      </c>
      <c r="U76" s="243" t="s">
        <v>980</v>
      </c>
      <c r="V76" s="273" t="s">
        <v>1178</v>
      </c>
      <c r="W76" s="502" t="s">
        <v>1423</v>
      </c>
      <c r="X76" s="503">
        <v>0.45839999999999997</v>
      </c>
      <c r="Y76" s="504">
        <v>14</v>
      </c>
      <c r="Z76" s="505">
        <v>0</v>
      </c>
      <c r="AA76" s="875">
        <v>0</v>
      </c>
      <c r="AB76" s="875" t="s">
        <v>1424</v>
      </c>
      <c r="AC76" s="798" t="s">
        <v>1425</v>
      </c>
      <c r="AD76" s="480" t="s">
        <v>1313</v>
      </c>
      <c r="AE76" s="875">
        <v>0.45839999999999997</v>
      </c>
      <c r="AF76" s="505">
        <v>1</v>
      </c>
      <c r="AG76" s="798" t="s">
        <v>1756</v>
      </c>
      <c r="AH76" s="480" t="s">
        <v>1313</v>
      </c>
    </row>
    <row r="77" spans="1:34" ht="42" customHeight="1">
      <c r="A77" s="273" t="s">
        <v>249</v>
      </c>
      <c r="B77" s="124" t="s">
        <v>251</v>
      </c>
      <c r="C77" s="841" t="s">
        <v>250</v>
      </c>
      <c r="D77" s="841" t="s">
        <v>313</v>
      </c>
      <c r="E77" s="124" t="s">
        <v>314</v>
      </c>
      <c r="F77" s="124" t="s">
        <v>315</v>
      </c>
      <c r="G77" s="841" t="s">
        <v>210</v>
      </c>
      <c r="H77" s="124" t="s">
        <v>316</v>
      </c>
      <c r="I77" s="124" t="s">
        <v>317</v>
      </c>
      <c r="J77" s="822" t="s">
        <v>310</v>
      </c>
      <c r="K77" s="822" t="s">
        <v>311</v>
      </c>
      <c r="L77" s="833" t="s">
        <v>207</v>
      </c>
      <c r="M77" s="822" t="s">
        <v>200</v>
      </c>
      <c r="N77" s="831" t="s">
        <v>221</v>
      </c>
      <c r="O77" s="822" t="s">
        <v>236</v>
      </c>
      <c r="P77" s="273" t="s">
        <v>318</v>
      </c>
      <c r="Q77" s="277" t="s">
        <v>319</v>
      </c>
      <c r="R77" s="124" t="s">
        <v>1050</v>
      </c>
      <c r="S77" s="546">
        <v>43922</v>
      </c>
      <c r="T77" s="546">
        <v>44196</v>
      </c>
      <c r="U77" s="243" t="s">
        <v>996</v>
      </c>
      <c r="V77" s="273" t="s">
        <v>1179</v>
      </c>
      <c r="W77" s="502" t="s">
        <v>1426</v>
      </c>
      <c r="X77" s="503">
        <v>0.5</v>
      </c>
      <c r="Y77" s="504">
        <v>15</v>
      </c>
      <c r="Z77" s="505">
        <v>0</v>
      </c>
      <c r="AA77" s="875">
        <v>0</v>
      </c>
      <c r="AB77" s="875" t="s">
        <v>1424</v>
      </c>
      <c r="AC77" s="798" t="s">
        <v>1425</v>
      </c>
      <c r="AD77" s="480" t="s">
        <v>1313</v>
      </c>
      <c r="AE77" s="875">
        <f>1/2</f>
        <v>0.5</v>
      </c>
      <c r="AF77" s="505">
        <v>1</v>
      </c>
      <c r="AG77" s="798" t="s">
        <v>1757</v>
      </c>
      <c r="AH77" s="480" t="s">
        <v>1313</v>
      </c>
    </row>
    <row r="78" spans="1:34" ht="42" customHeight="1">
      <c r="A78" s="125" t="s">
        <v>249</v>
      </c>
      <c r="B78" s="1114" t="s">
        <v>320</v>
      </c>
      <c r="C78" s="1114" t="s">
        <v>250</v>
      </c>
      <c r="D78" s="1114" t="s">
        <v>313</v>
      </c>
      <c r="E78" s="1114" t="s">
        <v>321</v>
      </c>
      <c r="F78" s="1114" t="s">
        <v>322</v>
      </c>
      <c r="G78" s="1114" t="s">
        <v>212</v>
      </c>
      <c r="H78" s="124" t="s">
        <v>323</v>
      </c>
      <c r="I78" s="124" t="s">
        <v>325</v>
      </c>
      <c r="J78" s="1033" t="s">
        <v>327</v>
      </c>
      <c r="K78" s="1033" t="s">
        <v>246</v>
      </c>
      <c r="L78" s="1087" t="s">
        <v>207</v>
      </c>
      <c r="M78" s="1033" t="s">
        <v>225</v>
      </c>
      <c r="N78" s="1087" t="s">
        <v>207</v>
      </c>
      <c r="O78" s="1033" t="s">
        <v>208</v>
      </c>
      <c r="P78" s="273" t="s">
        <v>328</v>
      </c>
      <c r="Q78" s="277" t="s">
        <v>329</v>
      </c>
      <c r="R78" s="124" t="s">
        <v>1050</v>
      </c>
      <c r="S78" s="546">
        <v>43862</v>
      </c>
      <c r="T78" s="546">
        <v>44012</v>
      </c>
      <c r="U78" s="243" t="s">
        <v>995</v>
      </c>
      <c r="V78" s="125" t="s">
        <v>1180</v>
      </c>
      <c r="W78" s="502" t="s">
        <v>1427</v>
      </c>
      <c r="X78" s="503">
        <v>1</v>
      </c>
      <c r="Y78" s="504">
        <v>16</v>
      </c>
      <c r="Z78" s="505">
        <v>1</v>
      </c>
      <c r="AA78" s="875">
        <v>1</v>
      </c>
      <c r="AB78" s="875"/>
      <c r="AC78" s="798" t="s">
        <v>1428</v>
      </c>
      <c r="AD78" s="843" t="s">
        <v>1093</v>
      </c>
      <c r="AE78" s="875">
        <v>1</v>
      </c>
      <c r="AF78" s="505">
        <v>1</v>
      </c>
      <c r="AG78" s="892" t="s">
        <v>1758</v>
      </c>
      <c r="AH78" s="843" t="s">
        <v>1093</v>
      </c>
    </row>
    <row r="79" spans="1:34" ht="42" customHeight="1">
      <c r="A79" s="125" t="s">
        <v>249</v>
      </c>
      <c r="B79" s="1115"/>
      <c r="C79" s="1115"/>
      <c r="D79" s="1115"/>
      <c r="E79" s="1115"/>
      <c r="F79" s="1115"/>
      <c r="G79" s="1115"/>
      <c r="H79" s="124" t="s">
        <v>324</v>
      </c>
      <c r="I79" s="124" t="s">
        <v>326</v>
      </c>
      <c r="J79" s="1033"/>
      <c r="K79" s="1033"/>
      <c r="L79" s="1087"/>
      <c r="M79" s="1033"/>
      <c r="N79" s="1087"/>
      <c r="O79" s="1033"/>
      <c r="P79" s="273" t="s">
        <v>330</v>
      </c>
      <c r="Q79" s="277" t="s">
        <v>331</v>
      </c>
      <c r="R79" s="124" t="s">
        <v>1049</v>
      </c>
      <c r="S79" s="546">
        <v>43891</v>
      </c>
      <c r="T79" s="546">
        <v>44196</v>
      </c>
      <c r="U79" s="244" t="s">
        <v>994</v>
      </c>
      <c r="V79" s="416" t="s">
        <v>1179</v>
      </c>
      <c r="W79" s="502" t="s">
        <v>1429</v>
      </c>
      <c r="X79" s="503">
        <v>1</v>
      </c>
      <c r="Y79" s="504">
        <v>15</v>
      </c>
      <c r="Z79" s="505">
        <v>0</v>
      </c>
      <c r="AA79" s="875">
        <v>0</v>
      </c>
      <c r="AB79" s="875" t="s">
        <v>1424</v>
      </c>
      <c r="AC79" s="798" t="s">
        <v>1430</v>
      </c>
      <c r="AD79" s="480" t="s">
        <v>1313</v>
      </c>
      <c r="AE79" s="875">
        <v>1</v>
      </c>
      <c r="AF79" s="505">
        <v>1</v>
      </c>
      <c r="AG79" s="798" t="s">
        <v>1759</v>
      </c>
      <c r="AH79" s="843" t="s">
        <v>1093</v>
      </c>
    </row>
    <row r="80" spans="1:34" ht="42" customHeight="1">
      <c r="A80" s="536" t="s">
        <v>964</v>
      </c>
      <c r="B80" s="1053" t="s">
        <v>631</v>
      </c>
      <c r="C80" s="1053" t="s">
        <v>250</v>
      </c>
      <c r="D80" s="1053" t="s">
        <v>313</v>
      </c>
      <c r="E80" s="1053" t="s">
        <v>632</v>
      </c>
      <c r="F80" s="1053" t="s">
        <v>857</v>
      </c>
      <c r="G80" s="1053" t="s">
        <v>836</v>
      </c>
      <c r="H80" s="241" t="s">
        <v>634</v>
      </c>
      <c r="I80" s="241" t="s">
        <v>635</v>
      </c>
      <c r="J80" s="1031" t="s">
        <v>220</v>
      </c>
      <c r="K80" s="1031" t="s">
        <v>202</v>
      </c>
      <c r="L80" s="1156" t="s">
        <v>221</v>
      </c>
      <c r="M80" s="1049" t="s">
        <v>221</v>
      </c>
      <c r="N80" s="1050" t="s">
        <v>221</v>
      </c>
      <c r="O80" s="1009" t="s">
        <v>248</v>
      </c>
      <c r="P80" s="1136" t="s">
        <v>858</v>
      </c>
      <c r="Q80" s="1136" t="s">
        <v>637</v>
      </c>
      <c r="R80" s="1053" t="s">
        <v>1051</v>
      </c>
      <c r="S80" s="1147">
        <v>44044</v>
      </c>
      <c r="T80" s="1147">
        <v>44196</v>
      </c>
      <c r="U80" s="1053" t="s">
        <v>638</v>
      </c>
      <c r="V80" s="1136" t="s">
        <v>1181</v>
      </c>
      <c r="W80" s="1190" t="s">
        <v>1431</v>
      </c>
      <c r="X80" s="1192">
        <v>0.3</v>
      </c>
      <c r="Y80" s="1194">
        <v>5</v>
      </c>
      <c r="Z80" s="955">
        <v>1</v>
      </c>
      <c r="AA80" s="953">
        <f>1/4</f>
        <v>0.25</v>
      </c>
      <c r="AB80" s="953"/>
      <c r="AC80" s="1196" t="s">
        <v>1432</v>
      </c>
      <c r="AD80" s="975" t="s">
        <v>1309</v>
      </c>
      <c r="AE80" s="953">
        <v>0.25</v>
      </c>
      <c r="AF80" s="955">
        <v>1</v>
      </c>
      <c r="AG80" s="957" t="s">
        <v>1432</v>
      </c>
      <c r="AH80" s="959" t="s">
        <v>1313</v>
      </c>
    </row>
    <row r="81" spans="1:34" ht="42" customHeight="1">
      <c r="A81" s="536" t="s">
        <v>964</v>
      </c>
      <c r="B81" s="1054"/>
      <c r="C81" s="1054"/>
      <c r="D81" s="1054"/>
      <c r="E81" s="1054"/>
      <c r="F81" s="1054"/>
      <c r="G81" s="1054"/>
      <c r="H81" s="241" t="s">
        <v>859</v>
      </c>
      <c r="I81" s="241" t="s">
        <v>636</v>
      </c>
      <c r="J81" s="1032"/>
      <c r="K81" s="1032"/>
      <c r="L81" s="1052"/>
      <c r="M81" s="1012"/>
      <c r="N81" s="1097"/>
      <c r="O81" s="1010"/>
      <c r="P81" s="1137"/>
      <c r="Q81" s="1137"/>
      <c r="R81" s="1160"/>
      <c r="S81" s="1148"/>
      <c r="T81" s="1148"/>
      <c r="U81" s="1054"/>
      <c r="V81" s="1137"/>
      <c r="W81" s="1191"/>
      <c r="X81" s="1193"/>
      <c r="Y81" s="1195"/>
      <c r="Z81" s="956"/>
      <c r="AA81" s="954"/>
      <c r="AB81" s="954"/>
      <c r="AC81" s="1196"/>
      <c r="AD81" s="1111"/>
      <c r="AE81" s="954"/>
      <c r="AF81" s="956"/>
      <c r="AG81" s="958"/>
      <c r="AH81" s="960"/>
    </row>
    <row r="82" spans="1:34" ht="42" customHeight="1">
      <c r="A82" s="242" t="s">
        <v>964</v>
      </c>
      <c r="B82" s="829" t="s">
        <v>633</v>
      </c>
      <c r="C82" s="829" t="s">
        <v>545</v>
      </c>
      <c r="D82" s="829" t="s">
        <v>313</v>
      </c>
      <c r="E82" s="829" t="s">
        <v>1001</v>
      </c>
      <c r="F82" s="829" t="s">
        <v>860</v>
      </c>
      <c r="G82" s="829" t="s">
        <v>203</v>
      </c>
      <c r="H82" s="241" t="s">
        <v>639</v>
      </c>
      <c r="I82" s="241" t="s">
        <v>640</v>
      </c>
      <c r="J82" s="842" t="s">
        <v>197</v>
      </c>
      <c r="K82" s="547" t="s">
        <v>230</v>
      </c>
      <c r="L82" s="548" t="s">
        <v>641</v>
      </c>
      <c r="M82" s="830" t="s">
        <v>221</v>
      </c>
      <c r="N82" s="548" t="s">
        <v>207</v>
      </c>
      <c r="O82" s="549" t="s">
        <v>208</v>
      </c>
      <c r="P82" s="242" t="s">
        <v>642</v>
      </c>
      <c r="Q82" s="242" t="s">
        <v>564</v>
      </c>
      <c r="R82" s="241" t="s">
        <v>1051</v>
      </c>
      <c r="S82" s="537">
        <v>43891</v>
      </c>
      <c r="T82" s="537">
        <v>44042</v>
      </c>
      <c r="U82" s="829" t="s">
        <v>861</v>
      </c>
      <c r="V82" s="443" t="s">
        <v>1182</v>
      </c>
      <c r="W82" s="538" t="s">
        <v>1433</v>
      </c>
      <c r="X82" s="539">
        <v>1</v>
      </c>
      <c r="Y82" s="540">
        <v>4</v>
      </c>
      <c r="Z82" s="541">
        <v>1</v>
      </c>
      <c r="AA82" s="891">
        <v>1</v>
      </c>
      <c r="AB82" s="891"/>
      <c r="AC82" s="890" t="s">
        <v>1434</v>
      </c>
      <c r="AD82" s="843" t="s">
        <v>1093</v>
      </c>
      <c r="AE82" s="891">
        <v>1</v>
      </c>
      <c r="AF82" s="541">
        <v>1</v>
      </c>
      <c r="AG82" s="890" t="s">
        <v>1434</v>
      </c>
      <c r="AH82" s="893" t="s">
        <v>1726</v>
      </c>
    </row>
    <row r="83" spans="1:34" ht="42" customHeight="1">
      <c r="A83" s="894" t="s">
        <v>862</v>
      </c>
      <c r="B83" s="895" t="s">
        <v>818</v>
      </c>
      <c r="C83" s="895" t="s">
        <v>432</v>
      </c>
      <c r="D83" s="895" t="s">
        <v>433</v>
      </c>
      <c r="E83" s="895" t="s">
        <v>819</v>
      </c>
      <c r="F83" s="895" t="s">
        <v>820</v>
      </c>
      <c r="G83" s="895" t="s">
        <v>210</v>
      </c>
      <c r="H83" s="894" t="s">
        <v>821</v>
      </c>
      <c r="I83" s="894" t="s">
        <v>438</v>
      </c>
      <c r="J83" s="842" t="s">
        <v>253</v>
      </c>
      <c r="K83" s="547" t="s">
        <v>202</v>
      </c>
      <c r="L83" s="548" t="s">
        <v>207</v>
      </c>
      <c r="M83" s="830" t="s">
        <v>225</v>
      </c>
      <c r="N83" s="548" t="s">
        <v>202</v>
      </c>
      <c r="O83" s="549" t="s">
        <v>236</v>
      </c>
      <c r="P83" s="896" t="s">
        <v>827</v>
      </c>
      <c r="Q83" s="896" t="s">
        <v>828</v>
      </c>
      <c r="R83" s="894" t="s">
        <v>441</v>
      </c>
      <c r="S83" s="897">
        <v>43831</v>
      </c>
      <c r="T83" s="897">
        <v>44074</v>
      </c>
      <c r="U83" s="895" t="s">
        <v>710</v>
      </c>
      <c r="V83" s="898" t="s">
        <v>1435</v>
      </c>
      <c r="W83" s="848" t="s">
        <v>1436</v>
      </c>
      <c r="X83" s="849">
        <v>1</v>
      </c>
      <c r="Y83" s="846">
        <v>1</v>
      </c>
      <c r="Z83" s="550">
        <v>1</v>
      </c>
      <c r="AA83" s="899">
        <f>0.5/1</f>
        <v>0.5</v>
      </c>
      <c r="AB83" s="899"/>
      <c r="AC83" s="900" t="s">
        <v>1437</v>
      </c>
      <c r="AD83" s="486" t="s">
        <v>1330</v>
      </c>
      <c r="AE83" s="899">
        <v>1</v>
      </c>
      <c r="AF83" s="550">
        <v>1</v>
      </c>
      <c r="AG83" s="900" t="s">
        <v>1760</v>
      </c>
      <c r="AH83" s="893" t="s">
        <v>1726</v>
      </c>
    </row>
    <row r="84" spans="1:34" ht="42" customHeight="1">
      <c r="A84" s="894" t="s">
        <v>862</v>
      </c>
      <c r="B84" s="895" t="s">
        <v>818</v>
      </c>
      <c r="C84" s="895" t="s">
        <v>432</v>
      </c>
      <c r="D84" s="895" t="s">
        <v>433</v>
      </c>
      <c r="E84" s="895" t="s">
        <v>822</v>
      </c>
      <c r="F84" s="895" t="s">
        <v>823</v>
      </c>
      <c r="G84" s="895" t="s">
        <v>203</v>
      </c>
      <c r="H84" s="894" t="s">
        <v>824</v>
      </c>
      <c r="I84" s="894" t="s">
        <v>438</v>
      </c>
      <c r="J84" s="842" t="s">
        <v>197</v>
      </c>
      <c r="K84" s="547" t="s">
        <v>246</v>
      </c>
      <c r="L84" s="551" t="s">
        <v>247</v>
      </c>
      <c r="M84" s="830" t="s">
        <v>225</v>
      </c>
      <c r="N84" s="551" t="s">
        <v>247</v>
      </c>
      <c r="O84" s="549" t="s">
        <v>248</v>
      </c>
      <c r="P84" s="896" t="s">
        <v>829</v>
      </c>
      <c r="Q84" s="896" t="s">
        <v>440</v>
      </c>
      <c r="R84" s="894" t="s">
        <v>441</v>
      </c>
      <c r="S84" s="897">
        <v>43831</v>
      </c>
      <c r="T84" s="897">
        <v>44074</v>
      </c>
      <c r="U84" s="895" t="s">
        <v>710</v>
      </c>
      <c r="V84" s="898" t="s">
        <v>1438</v>
      </c>
      <c r="W84" s="848" t="s">
        <v>1439</v>
      </c>
      <c r="X84" s="849">
        <v>1</v>
      </c>
      <c r="Y84" s="846" t="s">
        <v>1322</v>
      </c>
      <c r="Z84" s="550">
        <v>1</v>
      </c>
      <c r="AA84" s="899">
        <v>1</v>
      </c>
      <c r="AB84" s="899"/>
      <c r="AC84" s="900" t="s">
        <v>1440</v>
      </c>
      <c r="AD84" s="843" t="s">
        <v>1093</v>
      </c>
      <c r="AE84" s="899">
        <v>1</v>
      </c>
      <c r="AF84" s="550">
        <v>1</v>
      </c>
      <c r="AG84" s="900" t="s">
        <v>1440</v>
      </c>
      <c r="AH84" s="843" t="s">
        <v>1093</v>
      </c>
    </row>
    <row r="85" spans="1:34" ht="42" customHeight="1">
      <c r="A85" s="894" t="s">
        <v>862</v>
      </c>
      <c r="B85" s="895" t="s">
        <v>818</v>
      </c>
      <c r="C85" s="895" t="s">
        <v>432</v>
      </c>
      <c r="D85" s="895" t="s">
        <v>433</v>
      </c>
      <c r="E85" s="895" t="s">
        <v>825</v>
      </c>
      <c r="F85" s="895" t="s">
        <v>826</v>
      </c>
      <c r="G85" s="895" t="s">
        <v>203</v>
      </c>
      <c r="H85" s="894" t="s">
        <v>437</v>
      </c>
      <c r="I85" s="894" t="s">
        <v>438</v>
      </c>
      <c r="J85" s="842" t="s">
        <v>197</v>
      </c>
      <c r="K85" s="547" t="s">
        <v>246</v>
      </c>
      <c r="L85" s="551" t="s">
        <v>247</v>
      </c>
      <c r="M85" s="830" t="s">
        <v>225</v>
      </c>
      <c r="N85" s="551" t="s">
        <v>247</v>
      </c>
      <c r="O85" s="549" t="s">
        <v>248</v>
      </c>
      <c r="P85" s="896" t="s">
        <v>830</v>
      </c>
      <c r="Q85" s="896" t="s">
        <v>440</v>
      </c>
      <c r="R85" s="894" t="s">
        <v>441</v>
      </c>
      <c r="S85" s="897">
        <v>43831</v>
      </c>
      <c r="T85" s="897">
        <v>44074</v>
      </c>
      <c r="U85" s="894" t="s">
        <v>710</v>
      </c>
      <c r="V85" s="896" t="s">
        <v>1441</v>
      </c>
      <c r="W85" s="848" t="s">
        <v>1439</v>
      </c>
      <c r="X85" s="849">
        <v>1</v>
      </c>
      <c r="Y85" s="552" t="s">
        <v>1322</v>
      </c>
      <c r="Z85" s="550">
        <v>1</v>
      </c>
      <c r="AA85" s="899">
        <v>1</v>
      </c>
      <c r="AB85" s="899"/>
      <c r="AC85" s="900" t="s">
        <v>1440</v>
      </c>
      <c r="AD85" s="843" t="s">
        <v>1093</v>
      </c>
      <c r="AE85" s="899">
        <v>1</v>
      </c>
      <c r="AF85" s="550">
        <v>1</v>
      </c>
      <c r="AG85" s="900" t="s">
        <v>1440</v>
      </c>
      <c r="AH85" s="843" t="s">
        <v>1093</v>
      </c>
    </row>
    <row r="86" spans="1:34" ht="42" customHeight="1">
      <c r="A86" s="553" t="s">
        <v>965</v>
      </c>
      <c r="B86" s="1023" t="s">
        <v>863</v>
      </c>
      <c r="C86" s="1023" t="s">
        <v>254</v>
      </c>
      <c r="D86" s="1023" t="s">
        <v>255</v>
      </c>
      <c r="E86" s="1023" t="s">
        <v>484</v>
      </c>
      <c r="F86" s="1023" t="s">
        <v>485</v>
      </c>
      <c r="G86" s="1023" t="s">
        <v>210</v>
      </c>
      <c r="H86" s="132" t="s">
        <v>486</v>
      </c>
      <c r="I86" s="132" t="s">
        <v>864</v>
      </c>
      <c r="J86" s="1033" t="s">
        <v>253</v>
      </c>
      <c r="K86" s="1033" t="s">
        <v>221</v>
      </c>
      <c r="L86" s="1087" t="s">
        <v>207</v>
      </c>
      <c r="M86" s="1033" t="s">
        <v>225</v>
      </c>
      <c r="N86" s="1083" t="s">
        <v>221</v>
      </c>
      <c r="O86" s="1033" t="s">
        <v>208</v>
      </c>
      <c r="P86" s="198" t="s">
        <v>487</v>
      </c>
      <c r="Q86" s="271" t="s">
        <v>488</v>
      </c>
      <c r="R86" s="170" t="s">
        <v>254</v>
      </c>
      <c r="S86" s="473">
        <v>43831</v>
      </c>
      <c r="T86" s="473">
        <v>44196</v>
      </c>
      <c r="U86" s="134" t="s">
        <v>498</v>
      </c>
      <c r="V86" s="554" t="s">
        <v>1442</v>
      </c>
      <c r="W86" s="850" t="s">
        <v>1443</v>
      </c>
      <c r="X86" s="514">
        <v>0.67</v>
      </c>
      <c r="Y86" s="555">
        <v>4</v>
      </c>
      <c r="Z86" s="516">
        <v>0</v>
      </c>
      <c r="AA86" s="883">
        <v>0</v>
      </c>
      <c r="AB86" s="883" t="s">
        <v>1328</v>
      </c>
      <c r="AC86" s="884" t="s">
        <v>1444</v>
      </c>
      <c r="AD86" s="480" t="s">
        <v>1313</v>
      </c>
      <c r="AE86" s="883">
        <f>3/4</f>
        <v>0.75</v>
      </c>
      <c r="AF86" s="516">
        <v>1</v>
      </c>
      <c r="AG86" s="884" t="s">
        <v>1761</v>
      </c>
      <c r="AH86" s="831" t="s">
        <v>1309</v>
      </c>
    </row>
    <row r="87" spans="1:34" ht="42" customHeight="1">
      <c r="A87" s="553" t="s">
        <v>965</v>
      </c>
      <c r="B87" s="1116"/>
      <c r="C87" s="1116"/>
      <c r="D87" s="1116"/>
      <c r="E87" s="1116"/>
      <c r="F87" s="1116"/>
      <c r="G87" s="1116"/>
      <c r="H87" s="132" t="s">
        <v>489</v>
      </c>
      <c r="I87" s="132" t="s">
        <v>256</v>
      </c>
      <c r="J87" s="1033"/>
      <c r="K87" s="1033"/>
      <c r="L87" s="1087"/>
      <c r="M87" s="1033"/>
      <c r="N87" s="1095"/>
      <c r="O87" s="1033"/>
      <c r="P87" s="198" t="s">
        <v>490</v>
      </c>
      <c r="Q87" s="271" t="s">
        <v>491</v>
      </c>
      <c r="R87" s="170" t="s">
        <v>254</v>
      </c>
      <c r="S87" s="473">
        <v>43862</v>
      </c>
      <c r="T87" s="473">
        <v>43982</v>
      </c>
      <c r="U87" s="134" t="s">
        <v>499</v>
      </c>
      <c r="V87" s="554" t="s">
        <v>1190</v>
      </c>
      <c r="W87" s="556" t="s">
        <v>1322</v>
      </c>
      <c r="X87" s="514">
        <v>0</v>
      </c>
      <c r="Y87" s="555" t="s">
        <v>1322</v>
      </c>
      <c r="Z87" s="516">
        <v>0</v>
      </c>
      <c r="AA87" s="883">
        <v>0</v>
      </c>
      <c r="AB87" s="883" t="s">
        <v>1424</v>
      </c>
      <c r="AC87" s="884" t="s">
        <v>1445</v>
      </c>
      <c r="AD87" s="486" t="s">
        <v>1330</v>
      </c>
      <c r="AE87" s="883">
        <v>1</v>
      </c>
      <c r="AF87" s="516">
        <v>1</v>
      </c>
      <c r="AG87" s="884" t="s">
        <v>1762</v>
      </c>
      <c r="AH87" s="843" t="s">
        <v>1093</v>
      </c>
    </row>
    <row r="88" spans="1:34" ht="42" customHeight="1">
      <c r="A88" s="553" t="s">
        <v>965</v>
      </c>
      <c r="B88" s="1023" t="s">
        <v>257</v>
      </c>
      <c r="C88" s="1023" t="s">
        <v>254</v>
      </c>
      <c r="D88" s="1023" t="s">
        <v>255</v>
      </c>
      <c r="E88" s="1023" t="s">
        <v>492</v>
      </c>
      <c r="F88" s="1023" t="s">
        <v>493</v>
      </c>
      <c r="G88" s="1023" t="s">
        <v>210</v>
      </c>
      <c r="H88" s="132" t="s">
        <v>494</v>
      </c>
      <c r="I88" s="132" t="s">
        <v>495</v>
      </c>
      <c r="J88" s="1033" t="s">
        <v>260</v>
      </c>
      <c r="K88" s="992" t="s">
        <v>221</v>
      </c>
      <c r="L88" s="1027" t="s">
        <v>247</v>
      </c>
      <c r="M88" s="992" t="s">
        <v>221</v>
      </c>
      <c r="N88" s="975" t="s">
        <v>221</v>
      </c>
      <c r="O88" s="992" t="s">
        <v>248</v>
      </c>
      <c r="P88" s="198" t="s">
        <v>1446</v>
      </c>
      <c r="Q88" s="271" t="s">
        <v>865</v>
      </c>
      <c r="R88" s="170" t="s">
        <v>254</v>
      </c>
      <c r="S88" s="473">
        <v>43891</v>
      </c>
      <c r="T88" s="473">
        <v>44196</v>
      </c>
      <c r="U88" s="134" t="s">
        <v>500</v>
      </c>
      <c r="V88" s="1100" t="s">
        <v>1191</v>
      </c>
      <c r="W88" s="1189" t="s">
        <v>1447</v>
      </c>
      <c r="X88" s="514">
        <v>0.67</v>
      </c>
      <c r="Y88" s="555">
        <v>2</v>
      </c>
      <c r="Z88" s="516">
        <v>1</v>
      </c>
      <c r="AA88" s="883">
        <v>1</v>
      </c>
      <c r="AB88" s="883"/>
      <c r="AC88" s="884" t="s">
        <v>1448</v>
      </c>
      <c r="AD88" s="843" t="s">
        <v>1093</v>
      </c>
      <c r="AE88" s="883">
        <v>1</v>
      </c>
      <c r="AF88" s="516">
        <v>1</v>
      </c>
      <c r="AG88" s="884" t="s">
        <v>1448</v>
      </c>
      <c r="AH88" s="843" t="s">
        <v>1093</v>
      </c>
    </row>
    <row r="89" spans="1:34" ht="42" customHeight="1">
      <c r="A89" s="553" t="s">
        <v>965</v>
      </c>
      <c r="B89" s="1116"/>
      <c r="C89" s="1116"/>
      <c r="D89" s="1116"/>
      <c r="E89" s="1116"/>
      <c r="F89" s="1116"/>
      <c r="G89" s="1116"/>
      <c r="H89" s="132" t="s">
        <v>496</v>
      </c>
      <c r="I89" s="132" t="s">
        <v>497</v>
      </c>
      <c r="J89" s="1033"/>
      <c r="K89" s="997"/>
      <c r="L89" s="1090"/>
      <c r="M89" s="997"/>
      <c r="N89" s="1089"/>
      <c r="O89" s="997"/>
      <c r="P89" s="198" t="s">
        <v>1446</v>
      </c>
      <c r="Q89" s="271" t="s">
        <v>865</v>
      </c>
      <c r="R89" s="170" t="s">
        <v>254</v>
      </c>
      <c r="S89" s="473">
        <v>43831</v>
      </c>
      <c r="T89" s="473">
        <v>44196</v>
      </c>
      <c r="U89" s="134" t="s">
        <v>500</v>
      </c>
      <c r="V89" s="1100"/>
      <c r="W89" s="1189"/>
      <c r="X89" s="514">
        <v>0.67</v>
      </c>
      <c r="Y89" s="555">
        <v>2</v>
      </c>
      <c r="Z89" s="516">
        <v>1</v>
      </c>
      <c r="AA89" s="883">
        <v>1</v>
      </c>
      <c r="AB89" s="883"/>
      <c r="AC89" s="884" t="s">
        <v>1449</v>
      </c>
      <c r="AD89" s="843" t="s">
        <v>1093</v>
      </c>
      <c r="AE89" s="883">
        <v>1</v>
      </c>
      <c r="AF89" s="516">
        <v>1</v>
      </c>
      <c r="AG89" s="884" t="s">
        <v>1449</v>
      </c>
      <c r="AH89" s="843" t="s">
        <v>1093</v>
      </c>
    </row>
    <row r="90" spans="1:34" ht="42" customHeight="1">
      <c r="A90" s="553" t="s">
        <v>965</v>
      </c>
      <c r="B90" s="1023" t="s">
        <v>866</v>
      </c>
      <c r="C90" s="1023" t="s">
        <v>255</v>
      </c>
      <c r="D90" s="1023" t="s">
        <v>254</v>
      </c>
      <c r="E90" s="1023" t="s">
        <v>501</v>
      </c>
      <c r="F90" s="1023" t="s">
        <v>867</v>
      </c>
      <c r="G90" s="1023" t="s">
        <v>203</v>
      </c>
      <c r="H90" s="1023" t="s">
        <v>868</v>
      </c>
      <c r="I90" s="132" t="s">
        <v>259</v>
      </c>
      <c r="J90" s="1033" t="s">
        <v>253</v>
      </c>
      <c r="K90" s="1033" t="s">
        <v>246</v>
      </c>
      <c r="L90" s="1101" t="s">
        <v>247</v>
      </c>
      <c r="M90" s="1033" t="s">
        <v>225</v>
      </c>
      <c r="N90" s="1101" t="s">
        <v>247</v>
      </c>
      <c r="O90" s="1033" t="s">
        <v>248</v>
      </c>
      <c r="P90" s="198" t="s">
        <v>503</v>
      </c>
      <c r="Q90" s="271" t="s">
        <v>978</v>
      </c>
      <c r="R90" s="170" t="s">
        <v>254</v>
      </c>
      <c r="S90" s="473">
        <v>43862</v>
      </c>
      <c r="T90" s="473">
        <v>44196</v>
      </c>
      <c r="U90" s="134" t="s">
        <v>507</v>
      </c>
      <c r="V90" s="839" t="s">
        <v>1192</v>
      </c>
      <c r="W90" s="850" t="s">
        <v>1450</v>
      </c>
      <c r="X90" s="514">
        <v>0.67</v>
      </c>
      <c r="Y90" s="555">
        <v>6</v>
      </c>
      <c r="Z90" s="516">
        <v>1</v>
      </c>
      <c r="AA90" s="883">
        <f>1/3</f>
        <v>0.33333333333333331</v>
      </c>
      <c r="AB90" s="883"/>
      <c r="AC90" s="884" t="s">
        <v>1451</v>
      </c>
      <c r="AD90" s="480" t="s">
        <v>1313</v>
      </c>
      <c r="AE90" s="883">
        <f>2/3</f>
        <v>0.66666666666666663</v>
      </c>
      <c r="AF90" s="516">
        <v>1</v>
      </c>
      <c r="AG90" s="884" t="s">
        <v>1763</v>
      </c>
      <c r="AH90" s="831" t="s">
        <v>1309</v>
      </c>
    </row>
    <row r="91" spans="1:34" ht="42" customHeight="1">
      <c r="A91" s="553" t="s">
        <v>965</v>
      </c>
      <c r="B91" s="1024"/>
      <c r="C91" s="1024"/>
      <c r="D91" s="1024"/>
      <c r="E91" s="1024"/>
      <c r="F91" s="1024"/>
      <c r="G91" s="1024"/>
      <c r="H91" s="1116"/>
      <c r="I91" s="132" t="s">
        <v>261</v>
      </c>
      <c r="J91" s="1033"/>
      <c r="K91" s="1033"/>
      <c r="L91" s="1101"/>
      <c r="M91" s="1033"/>
      <c r="N91" s="1101"/>
      <c r="O91" s="1033"/>
      <c r="P91" s="198" t="s">
        <v>504</v>
      </c>
      <c r="Q91" s="271" t="s">
        <v>506</v>
      </c>
      <c r="R91" s="170" t="s">
        <v>254</v>
      </c>
      <c r="S91" s="473">
        <v>43862</v>
      </c>
      <c r="T91" s="473">
        <v>44196</v>
      </c>
      <c r="U91" s="134" t="s">
        <v>508</v>
      </c>
      <c r="V91" s="839"/>
      <c r="W91" s="556" t="s">
        <v>1322</v>
      </c>
      <c r="X91" s="514">
        <v>0</v>
      </c>
      <c r="Y91" s="555" t="s">
        <v>1322</v>
      </c>
      <c r="Z91" s="516">
        <v>0</v>
      </c>
      <c r="AA91" s="883">
        <v>0</v>
      </c>
      <c r="AB91" s="883" t="s">
        <v>1424</v>
      </c>
      <c r="AC91" s="884" t="s">
        <v>1452</v>
      </c>
      <c r="AD91" s="480" t="s">
        <v>1313</v>
      </c>
      <c r="AE91" s="883">
        <f>8/12</f>
        <v>0.66666666666666663</v>
      </c>
      <c r="AF91" s="516">
        <v>1</v>
      </c>
      <c r="AG91" s="884" t="s">
        <v>1764</v>
      </c>
      <c r="AH91" s="831" t="s">
        <v>1309</v>
      </c>
    </row>
    <row r="92" spans="1:34" ht="42" customHeight="1">
      <c r="A92" s="553" t="s">
        <v>965</v>
      </c>
      <c r="B92" s="1024"/>
      <c r="C92" s="1024"/>
      <c r="D92" s="1024"/>
      <c r="E92" s="1024"/>
      <c r="F92" s="1024"/>
      <c r="G92" s="1024"/>
      <c r="H92" s="1149" t="s">
        <v>502</v>
      </c>
      <c r="I92" s="132" t="s">
        <v>262</v>
      </c>
      <c r="J92" s="1033"/>
      <c r="K92" s="1033"/>
      <c r="L92" s="1101"/>
      <c r="M92" s="1033"/>
      <c r="N92" s="1101"/>
      <c r="O92" s="1033"/>
      <c r="P92" s="1102" t="s">
        <v>505</v>
      </c>
      <c r="Q92" s="1104" t="s">
        <v>227</v>
      </c>
      <c r="R92" s="1110" t="s">
        <v>254</v>
      </c>
      <c r="S92" s="1112">
        <v>43891</v>
      </c>
      <c r="T92" s="1112">
        <v>43951</v>
      </c>
      <c r="U92" s="1106" t="s">
        <v>227</v>
      </c>
      <c r="V92" s="1108"/>
      <c r="W92" s="1180" t="s">
        <v>1322</v>
      </c>
      <c r="X92" s="1182">
        <v>0</v>
      </c>
      <c r="Y92" s="1214" t="s">
        <v>1322</v>
      </c>
      <c r="Z92" s="963">
        <v>0</v>
      </c>
      <c r="AA92" s="961">
        <v>0</v>
      </c>
      <c r="AB92" s="961" t="s">
        <v>1424</v>
      </c>
      <c r="AC92" s="1216" t="s">
        <v>1453</v>
      </c>
      <c r="AD92" s="1217" t="s">
        <v>1330</v>
      </c>
      <c r="AE92" s="961">
        <v>1</v>
      </c>
      <c r="AF92" s="963">
        <v>1</v>
      </c>
      <c r="AG92" s="965" t="s">
        <v>1765</v>
      </c>
      <c r="AH92" s="967" t="s">
        <v>1726</v>
      </c>
    </row>
    <row r="93" spans="1:34" ht="42" customHeight="1">
      <c r="A93" s="553" t="s">
        <v>965</v>
      </c>
      <c r="B93" s="1116"/>
      <c r="C93" s="1116"/>
      <c r="D93" s="1116"/>
      <c r="E93" s="1116"/>
      <c r="F93" s="1116"/>
      <c r="G93" s="1116"/>
      <c r="H93" s="1150"/>
      <c r="I93" s="132" t="s">
        <v>263</v>
      </c>
      <c r="J93" s="1033"/>
      <c r="K93" s="1033"/>
      <c r="L93" s="1101"/>
      <c r="M93" s="1033"/>
      <c r="N93" s="1101"/>
      <c r="O93" s="1033"/>
      <c r="P93" s="1103"/>
      <c r="Q93" s="1105"/>
      <c r="R93" s="1111"/>
      <c r="S93" s="1113"/>
      <c r="T93" s="1113"/>
      <c r="U93" s="1107"/>
      <c r="V93" s="1109"/>
      <c r="W93" s="1181"/>
      <c r="X93" s="1183"/>
      <c r="Y93" s="1215"/>
      <c r="Z93" s="964"/>
      <c r="AA93" s="962"/>
      <c r="AB93" s="962"/>
      <c r="AC93" s="1216"/>
      <c r="AD93" s="1218"/>
      <c r="AE93" s="962"/>
      <c r="AF93" s="964"/>
      <c r="AG93" s="966"/>
      <c r="AH93" s="968"/>
    </row>
    <row r="94" spans="1:34" s="339" customFormat="1" ht="42" customHeight="1">
      <c r="A94" s="144" t="s">
        <v>434</v>
      </c>
      <c r="B94" s="144" t="s">
        <v>431</v>
      </c>
      <c r="C94" s="144" t="s">
        <v>432</v>
      </c>
      <c r="D94" s="144" t="s">
        <v>433</v>
      </c>
      <c r="E94" s="144" t="s">
        <v>435</v>
      </c>
      <c r="F94" s="144" t="s">
        <v>436</v>
      </c>
      <c r="G94" s="144" t="s">
        <v>210</v>
      </c>
      <c r="H94" s="144" t="s">
        <v>437</v>
      </c>
      <c r="I94" s="144" t="s">
        <v>438</v>
      </c>
      <c r="J94" s="835" t="s">
        <v>220</v>
      </c>
      <c r="K94" s="835" t="s">
        <v>198</v>
      </c>
      <c r="L94" s="836" t="s">
        <v>199</v>
      </c>
      <c r="M94" s="835" t="s">
        <v>225</v>
      </c>
      <c r="N94" s="836" t="s">
        <v>199</v>
      </c>
      <c r="O94" s="835" t="s">
        <v>201</v>
      </c>
      <c r="P94" s="276" t="s">
        <v>439</v>
      </c>
      <c r="Q94" s="276" t="s">
        <v>440</v>
      </c>
      <c r="R94" s="144" t="s">
        <v>441</v>
      </c>
      <c r="S94" s="557">
        <v>43831</v>
      </c>
      <c r="T94" s="557">
        <v>44074</v>
      </c>
      <c r="U94" s="200" t="s">
        <v>710</v>
      </c>
      <c r="V94" s="417" t="s">
        <v>1454</v>
      </c>
      <c r="W94" s="558" t="s">
        <v>1455</v>
      </c>
      <c r="X94" s="559">
        <v>1</v>
      </c>
      <c r="Y94" s="560">
        <v>1</v>
      </c>
      <c r="Z94" s="561">
        <v>1</v>
      </c>
      <c r="AA94" s="901">
        <v>1</v>
      </c>
      <c r="AB94" s="901"/>
      <c r="AC94" s="902" t="s">
        <v>1456</v>
      </c>
      <c r="AD94" s="843" t="s">
        <v>1093</v>
      </c>
      <c r="AE94" s="901">
        <v>1</v>
      </c>
      <c r="AF94" s="561">
        <v>1</v>
      </c>
      <c r="AG94" s="902" t="s">
        <v>1456</v>
      </c>
      <c r="AH94" s="843" t="s">
        <v>1093</v>
      </c>
    </row>
    <row r="95" spans="1:34" ht="42" customHeight="1">
      <c r="A95" s="144" t="s">
        <v>434</v>
      </c>
      <c r="B95" s="144" t="s">
        <v>431</v>
      </c>
      <c r="C95" s="144" t="s">
        <v>432</v>
      </c>
      <c r="D95" s="144" t="s">
        <v>433</v>
      </c>
      <c r="E95" s="144" t="s">
        <v>442</v>
      </c>
      <c r="F95" s="144" t="s">
        <v>443</v>
      </c>
      <c r="G95" s="144" t="s">
        <v>203</v>
      </c>
      <c r="H95" s="144" t="s">
        <v>444</v>
      </c>
      <c r="I95" s="144" t="s">
        <v>445</v>
      </c>
      <c r="J95" s="835" t="s">
        <v>205</v>
      </c>
      <c r="K95" s="835" t="s">
        <v>230</v>
      </c>
      <c r="L95" s="834" t="s">
        <v>207</v>
      </c>
      <c r="M95" s="835" t="s">
        <v>225</v>
      </c>
      <c r="N95" s="834" t="s">
        <v>207</v>
      </c>
      <c r="O95" s="835" t="s">
        <v>208</v>
      </c>
      <c r="P95" s="276" t="s">
        <v>446</v>
      </c>
      <c r="Q95" s="276" t="s">
        <v>447</v>
      </c>
      <c r="R95" s="144" t="s">
        <v>441</v>
      </c>
      <c r="S95" s="557">
        <v>43831</v>
      </c>
      <c r="T95" s="557">
        <v>44074</v>
      </c>
      <c r="U95" s="200" t="s">
        <v>713</v>
      </c>
      <c r="V95" s="417" t="s">
        <v>1172</v>
      </c>
      <c r="W95" s="558" t="s">
        <v>1457</v>
      </c>
      <c r="X95" s="559">
        <v>1</v>
      </c>
      <c r="Y95" s="560">
        <v>2</v>
      </c>
      <c r="Z95" s="561">
        <v>1</v>
      </c>
      <c r="AA95" s="901">
        <v>1</v>
      </c>
      <c r="AB95" s="901"/>
      <c r="AC95" s="902" t="s">
        <v>1458</v>
      </c>
      <c r="AD95" s="843" t="s">
        <v>1093</v>
      </c>
      <c r="AE95" s="901">
        <v>1</v>
      </c>
      <c r="AF95" s="561">
        <v>1</v>
      </c>
      <c r="AG95" s="902" t="s">
        <v>1458</v>
      </c>
      <c r="AH95" s="843" t="s">
        <v>1093</v>
      </c>
    </row>
    <row r="96" spans="1:34" ht="42" customHeight="1">
      <c r="A96" s="420" t="s">
        <v>717</v>
      </c>
      <c r="B96" s="1131" t="s">
        <v>718</v>
      </c>
      <c r="C96" s="1131" t="s">
        <v>474</v>
      </c>
      <c r="D96" s="1131" t="s">
        <v>719</v>
      </c>
      <c r="E96" s="1131" t="s">
        <v>720</v>
      </c>
      <c r="F96" s="1131" t="s">
        <v>721</v>
      </c>
      <c r="G96" s="1131" t="s">
        <v>210</v>
      </c>
      <c r="H96" s="278" t="s">
        <v>722</v>
      </c>
      <c r="I96" s="278" t="s">
        <v>869</v>
      </c>
      <c r="J96" s="1157" t="s">
        <v>220</v>
      </c>
      <c r="K96" s="1146" t="s">
        <v>202</v>
      </c>
      <c r="L96" s="1158" t="s">
        <v>221</v>
      </c>
      <c r="M96" s="1146" t="s">
        <v>225</v>
      </c>
      <c r="N96" s="1144" t="s">
        <v>199</v>
      </c>
      <c r="O96" s="1146" t="s">
        <v>201</v>
      </c>
      <c r="P96" s="1138" t="s">
        <v>723</v>
      </c>
      <c r="Q96" s="1138" t="s">
        <v>724</v>
      </c>
      <c r="R96" s="1131" t="s">
        <v>725</v>
      </c>
      <c r="S96" s="1141">
        <v>43864</v>
      </c>
      <c r="T96" s="1141">
        <v>44196</v>
      </c>
      <c r="U96" s="1131" t="s">
        <v>870</v>
      </c>
      <c r="V96" s="998" t="s">
        <v>1459</v>
      </c>
      <c r="W96" s="1174" t="s">
        <v>1460</v>
      </c>
      <c r="X96" s="1179">
        <v>0</v>
      </c>
      <c r="Y96" s="1166" t="s">
        <v>1322</v>
      </c>
      <c r="Z96" s="938">
        <v>0</v>
      </c>
      <c r="AA96" s="1219">
        <v>0</v>
      </c>
      <c r="AB96" s="1219"/>
      <c r="AC96" s="1220" t="s">
        <v>1461</v>
      </c>
      <c r="AD96" s="959" t="s">
        <v>1313</v>
      </c>
      <c r="AE96" s="935">
        <f>1/2</f>
        <v>0.5</v>
      </c>
      <c r="AF96" s="938">
        <v>1</v>
      </c>
      <c r="AG96" s="941" t="s">
        <v>1766</v>
      </c>
      <c r="AH96" s="944" t="s">
        <v>1313</v>
      </c>
    </row>
    <row r="97" spans="1:34" ht="42" customHeight="1">
      <c r="A97" s="903" t="s">
        <v>717</v>
      </c>
      <c r="B97" s="1133"/>
      <c r="C97" s="1133"/>
      <c r="D97" s="1133"/>
      <c r="E97" s="1133"/>
      <c r="F97" s="1133"/>
      <c r="G97" s="1133"/>
      <c r="H97" s="278" t="s">
        <v>726</v>
      </c>
      <c r="I97" s="278" t="s">
        <v>727</v>
      </c>
      <c r="J97" s="1157"/>
      <c r="K97" s="1146"/>
      <c r="L97" s="1158"/>
      <c r="M97" s="1146"/>
      <c r="N97" s="1145"/>
      <c r="O97" s="1146"/>
      <c r="P97" s="1139"/>
      <c r="Q97" s="1139"/>
      <c r="R97" s="1133"/>
      <c r="S97" s="1142"/>
      <c r="T97" s="1142"/>
      <c r="U97" s="1133"/>
      <c r="V97" s="999"/>
      <c r="W97" s="1175"/>
      <c r="X97" s="1179"/>
      <c r="Y97" s="1166"/>
      <c r="Z97" s="939"/>
      <c r="AA97" s="936"/>
      <c r="AB97" s="936"/>
      <c r="AC97" s="1220"/>
      <c r="AD97" s="945"/>
      <c r="AE97" s="936"/>
      <c r="AF97" s="939"/>
      <c r="AG97" s="942"/>
      <c r="AH97" s="945"/>
    </row>
    <row r="98" spans="1:34" ht="42" customHeight="1">
      <c r="A98" s="420" t="s">
        <v>717</v>
      </c>
      <c r="B98" s="1133"/>
      <c r="C98" s="1133"/>
      <c r="D98" s="1133"/>
      <c r="E98" s="1133"/>
      <c r="F98" s="1133"/>
      <c r="G98" s="1133"/>
      <c r="H98" s="278" t="s">
        <v>728</v>
      </c>
      <c r="I98" s="278" t="s">
        <v>729</v>
      </c>
      <c r="J98" s="1157"/>
      <c r="K98" s="1146"/>
      <c r="L98" s="1158"/>
      <c r="M98" s="1146"/>
      <c r="N98" s="1145"/>
      <c r="O98" s="1146"/>
      <c r="P98" s="1139"/>
      <c r="Q98" s="1139"/>
      <c r="R98" s="1133"/>
      <c r="S98" s="1142"/>
      <c r="T98" s="1142"/>
      <c r="U98" s="1133"/>
      <c r="V98" s="999"/>
      <c r="W98" s="1175"/>
      <c r="X98" s="1179"/>
      <c r="Y98" s="1166"/>
      <c r="Z98" s="939"/>
      <c r="AA98" s="936"/>
      <c r="AB98" s="936"/>
      <c r="AC98" s="1220"/>
      <c r="AD98" s="945"/>
      <c r="AE98" s="936"/>
      <c r="AF98" s="939"/>
      <c r="AG98" s="942"/>
      <c r="AH98" s="945"/>
    </row>
    <row r="99" spans="1:34" ht="42" customHeight="1">
      <c r="A99" s="420" t="s">
        <v>717</v>
      </c>
      <c r="B99" s="1132"/>
      <c r="C99" s="1132"/>
      <c r="D99" s="1132"/>
      <c r="E99" s="1132"/>
      <c r="F99" s="1132"/>
      <c r="G99" s="1132"/>
      <c r="H99" s="278" t="s">
        <v>730</v>
      </c>
      <c r="I99" s="278" t="s">
        <v>729</v>
      </c>
      <c r="J99" s="1157"/>
      <c r="K99" s="1146"/>
      <c r="L99" s="1158"/>
      <c r="M99" s="1146"/>
      <c r="N99" s="1145"/>
      <c r="O99" s="1146"/>
      <c r="P99" s="1140"/>
      <c r="Q99" s="1140"/>
      <c r="R99" s="1132"/>
      <c r="S99" s="1143"/>
      <c r="T99" s="1143"/>
      <c r="U99" s="1132"/>
      <c r="V99" s="1000"/>
      <c r="W99" s="1176"/>
      <c r="X99" s="1179"/>
      <c r="Y99" s="1166"/>
      <c r="Z99" s="940"/>
      <c r="AA99" s="937"/>
      <c r="AB99" s="937"/>
      <c r="AC99" s="1220"/>
      <c r="AD99" s="946"/>
      <c r="AE99" s="937"/>
      <c r="AF99" s="940"/>
      <c r="AG99" s="943"/>
      <c r="AH99" s="946"/>
    </row>
    <row r="100" spans="1:34" ht="42" customHeight="1">
      <c r="A100" s="420" t="str">
        <f>A96</f>
        <v>16. Evaluación de la Gestión</v>
      </c>
      <c r="B100" s="1131" t="str">
        <f t="shared" ref="B100:D100" si="1">B96</f>
        <v>Auditoría Interna y Visitas</v>
      </c>
      <c r="C100" s="1131" t="str">
        <f t="shared" si="1"/>
        <v>Asesoría de Control Interno</v>
      </c>
      <c r="D100" s="1131" t="str">
        <f t="shared" si="1"/>
        <v>Asesor(a) de Control Interno</v>
      </c>
      <c r="E100" s="1131" t="s">
        <v>731</v>
      </c>
      <c r="F100" s="1131" t="s">
        <v>732</v>
      </c>
      <c r="G100" s="1131" t="s">
        <v>203</v>
      </c>
      <c r="H100" s="278" t="s">
        <v>871</v>
      </c>
      <c r="I100" s="278" t="s">
        <v>733</v>
      </c>
      <c r="J100" s="1146" t="s">
        <v>205</v>
      </c>
      <c r="K100" s="1146" t="s">
        <v>230</v>
      </c>
      <c r="L100" s="1159" t="s">
        <v>207</v>
      </c>
      <c r="M100" s="1146" t="s">
        <v>225</v>
      </c>
      <c r="N100" s="1159" t="s">
        <v>207</v>
      </c>
      <c r="O100" s="1146" t="s">
        <v>208</v>
      </c>
      <c r="P100" s="1138" t="s">
        <v>734</v>
      </c>
      <c r="Q100" s="1138" t="s">
        <v>735</v>
      </c>
      <c r="R100" s="1131" t="s">
        <v>725</v>
      </c>
      <c r="S100" s="1134">
        <v>43864</v>
      </c>
      <c r="T100" s="1134">
        <v>44165</v>
      </c>
      <c r="U100" s="1131" t="s">
        <v>737</v>
      </c>
      <c r="V100" s="998" t="s">
        <v>1126</v>
      </c>
      <c r="W100" s="1177" t="s">
        <v>1462</v>
      </c>
      <c r="X100" s="1179">
        <v>0</v>
      </c>
      <c r="Y100" s="1166" t="s">
        <v>1322</v>
      </c>
      <c r="Z100" s="938">
        <v>0</v>
      </c>
      <c r="AA100" s="1219">
        <v>0</v>
      </c>
      <c r="AB100" s="1221"/>
      <c r="AC100" s="1220" t="s">
        <v>1461</v>
      </c>
      <c r="AD100" s="959" t="s">
        <v>1313</v>
      </c>
      <c r="AE100" s="935">
        <v>0</v>
      </c>
      <c r="AF100" s="938">
        <v>0</v>
      </c>
      <c r="AG100" s="941" t="s">
        <v>1767</v>
      </c>
      <c r="AH100" s="944" t="s">
        <v>1313</v>
      </c>
    </row>
    <row r="101" spans="1:34" ht="42" customHeight="1">
      <c r="A101" s="903" t="str">
        <f>A97</f>
        <v>16. Evaluación de la Gestión</v>
      </c>
      <c r="B101" s="1132"/>
      <c r="C101" s="1132"/>
      <c r="D101" s="1132"/>
      <c r="E101" s="1132"/>
      <c r="F101" s="1132"/>
      <c r="G101" s="1132"/>
      <c r="H101" s="278" t="s">
        <v>736</v>
      </c>
      <c r="I101" s="278" t="s">
        <v>733</v>
      </c>
      <c r="J101" s="1146"/>
      <c r="K101" s="1146"/>
      <c r="L101" s="1145"/>
      <c r="M101" s="1146"/>
      <c r="N101" s="1145"/>
      <c r="O101" s="1146"/>
      <c r="P101" s="1140"/>
      <c r="Q101" s="1140"/>
      <c r="R101" s="1132"/>
      <c r="S101" s="1135"/>
      <c r="T101" s="1135"/>
      <c r="U101" s="1132"/>
      <c r="V101" s="1000"/>
      <c r="W101" s="1177"/>
      <c r="X101" s="1179"/>
      <c r="Y101" s="1166"/>
      <c r="Z101" s="940"/>
      <c r="AA101" s="937"/>
      <c r="AB101" s="1222"/>
      <c r="AC101" s="1220"/>
      <c r="AD101" s="946"/>
      <c r="AE101" s="937"/>
      <c r="AF101" s="940"/>
      <c r="AG101" s="943"/>
      <c r="AH101" s="946"/>
    </row>
    <row r="102" spans="1:34" ht="40.5" customHeight="1">
      <c r="A102" s="428"/>
      <c r="B102" s="428"/>
      <c r="C102" s="428"/>
      <c r="D102" s="428" t="s">
        <v>7</v>
      </c>
      <c r="E102" s="428" t="s">
        <v>7</v>
      </c>
      <c r="F102" s="428" t="s">
        <v>7</v>
      </c>
      <c r="G102" s="135"/>
      <c r="H102" s="428" t="s">
        <v>7</v>
      </c>
      <c r="I102" s="428" t="s">
        <v>7</v>
      </c>
      <c r="K102" s="135" t="s">
        <v>7</v>
      </c>
      <c r="L102" s="135" t="s">
        <v>7</v>
      </c>
      <c r="M102" s="135" t="s">
        <v>7</v>
      </c>
      <c r="N102" s="135" t="s">
        <v>7</v>
      </c>
      <c r="O102" s="339" t="s">
        <v>7</v>
      </c>
      <c r="P102" s="428" t="s">
        <v>7</v>
      </c>
      <c r="R102" s="428"/>
      <c r="S102" s="428" t="s">
        <v>7</v>
      </c>
      <c r="T102" s="428"/>
      <c r="U102" s="428"/>
      <c r="W102" s="565" t="s">
        <v>1463</v>
      </c>
      <c r="X102" s="562">
        <f>AVERAGE(X6:X101)</f>
        <v>0.57241927710843366</v>
      </c>
      <c r="Y102" s="563"/>
      <c r="Z102" s="563"/>
      <c r="AA102" s="564"/>
      <c r="AB102" s="563"/>
      <c r="AC102" s="564"/>
      <c r="AD102" s="565" t="s">
        <v>1464</v>
      </c>
      <c r="AE102" s="783">
        <f>AVERAGE(AE6:AE101)</f>
        <v>0.63805079545454535</v>
      </c>
    </row>
    <row r="103" spans="1:34" ht="32.25" customHeight="1">
      <c r="A103" s="428"/>
      <c r="B103" s="428"/>
      <c r="C103" s="428"/>
      <c r="D103" s="428"/>
      <c r="E103" s="428"/>
      <c r="F103" s="428"/>
      <c r="G103" s="135"/>
      <c r="H103" s="428"/>
      <c r="I103" s="428"/>
      <c r="P103" s="428"/>
      <c r="R103" s="428"/>
      <c r="S103" s="428"/>
      <c r="T103" s="428"/>
      <c r="U103" s="428"/>
      <c r="W103" s="565" t="s">
        <v>1772</v>
      </c>
      <c r="X103" s="904">
        <f>AVERAGE(AA6:AA101)</f>
        <v>0.38402651515151515</v>
      </c>
      <c r="Y103" s="563"/>
      <c r="Z103" s="563"/>
      <c r="AA103" s="564"/>
      <c r="AB103" s="563"/>
      <c r="AC103" s="564"/>
      <c r="AD103" s="565" t="s">
        <v>1226</v>
      </c>
      <c r="AE103" s="784">
        <f>COUNTA(Z6:Z101)</f>
        <v>80</v>
      </c>
    </row>
    <row r="104" spans="1:34" ht="32.25" customHeight="1">
      <c r="A104" s="136" t="s">
        <v>7</v>
      </c>
      <c r="B104" s="136"/>
      <c r="C104" s="136"/>
      <c r="D104" s="136"/>
      <c r="E104" s="136"/>
      <c r="F104" s="136"/>
      <c r="G104" s="137"/>
      <c r="H104" s="136" t="s">
        <v>7</v>
      </c>
      <c r="I104" s="136"/>
      <c r="J104" s="137"/>
      <c r="K104" s="137"/>
      <c r="L104" s="137"/>
      <c r="M104" s="137"/>
      <c r="N104" s="137"/>
      <c r="O104" s="340"/>
      <c r="P104" s="136"/>
      <c r="Q104" s="138"/>
      <c r="R104" s="136"/>
      <c r="S104" s="136"/>
      <c r="T104" s="136"/>
      <c r="U104" s="136"/>
      <c r="V104" s="398"/>
      <c r="W104" s="565" t="s">
        <v>1773</v>
      </c>
      <c r="X104" s="779">
        <f>AVERAGE(AE6:AE101)</f>
        <v>0.63805079545454535</v>
      </c>
      <c r="Y104" s="563"/>
      <c r="Z104" s="563"/>
      <c r="AA104" s="564"/>
      <c r="AB104" s="563"/>
      <c r="AC104" s="564"/>
      <c r="AD104" s="565" t="s">
        <v>1225</v>
      </c>
      <c r="AE104" s="905">
        <f>COUNTIF(AF6:AF101,1)</f>
        <v>65</v>
      </c>
    </row>
    <row r="105" spans="1:34">
      <c r="A105" s="428"/>
      <c r="B105" s="428"/>
      <c r="C105" s="428"/>
      <c r="D105" s="428"/>
      <c r="E105" s="428"/>
      <c r="F105" s="428"/>
      <c r="G105" s="135"/>
      <c r="H105" s="428" t="s">
        <v>7</v>
      </c>
      <c r="I105" s="428"/>
      <c r="P105" s="428"/>
      <c r="R105" s="428"/>
      <c r="S105" s="428"/>
      <c r="T105" s="428"/>
      <c r="U105" s="428"/>
      <c r="W105" s="566" t="s">
        <v>1225</v>
      </c>
      <c r="X105" s="567">
        <f>COUNTIF(AF6:AF101,1)</f>
        <v>65</v>
      </c>
      <c r="Y105" s="563"/>
      <c r="Z105" s="563"/>
      <c r="AA105" s="564"/>
      <c r="AB105" s="568"/>
      <c r="AC105" s="569"/>
      <c r="AD105" s="130"/>
    </row>
    <row r="106" spans="1:34">
      <c r="A106" s="428"/>
      <c r="B106" s="428"/>
      <c r="C106" s="428"/>
      <c r="D106" s="428" t="s">
        <v>7</v>
      </c>
      <c r="E106" s="428" t="s">
        <v>7</v>
      </c>
      <c r="F106" s="428" t="s">
        <v>7</v>
      </c>
      <c r="G106" s="135"/>
      <c r="H106" s="428" t="s">
        <v>7</v>
      </c>
      <c r="I106" s="428" t="s">
        <v>7</v>
      </c>
      <c r="K106" s="135" t="s">
        <v>7</v>
      </c>
      <c r="L106" s="135" t="s">
        <v>7</v>
      </c>
      <c r="M106" s="135" t="s">
        <v>7</v>
      </c>
      <c r="N106" s="135" t="s">
        <v>7</v>
      </c>
      <c r="O106" s="339" t="s">
        <v>7</v>
      </c>
      <c r="P106" s="428" t="s">
        <v>7</v>
      </c>
      <c r="R106" s="428"/>
      <c r="S106" s="428" t="s">
        <v>7</v>
      </c>
      <c r="T106" s="428"/>
      <c r="U106" s="428"/>
      <c r="W106" s="428"/>
      <c r="X106" s="428"/>
      <c r="Y106" s="428"/>
    </row>
    <row r="107" spans="1:34">
      <c r="A107" s="136" t="s">
        <v>7</v>
      </c>
      <c r="B107" s="136"/>
      <c r="C107" s="136"/>
      <c r="D107" s="136"/>
      <c r="E107" s="136"/>
      <c r="F107" s="136"/>
      <c r="G107" s="137"/>
      <c r="H107" s="136" t="s">
        <v>7</v>
      </c>
      <c r="I107" s="136"/>
      <c r="J107" s="137"/>
      <c r="K107" s="137"/>
      <c r="L107" s="137"/>
      <c r="M107" s="137"/>
      <c r="N107" s="137"/>
      <c r="O107" s="340"/>
      <c r="P107" s="136"/>
      <c r="Q107" s="138"/>
      <c r="R107" s="136"/>
      <c r="S107" s="136"/>
      <c r="T107" s="136"/>
      <c r="U107" s="136"/>
      <c r="V107" s="398"/>
    </row>
    <row r="108" spans="1:34">
      <c r="G108" s="135"/>
      <c r="H108" s="129" t="s">
        <v>7</v>
      </c>
    </row>
    <row r="109" spans="1:34">
      <c r="G109" s="135"/>
      <c r="H109" s="129" t="s">
        <v>7</v>
      </c>
    </row>
    <row r="110" spans="1:34">
      <c r="D110" s="129" t="s">
        <v>7</v>
      </c>
      <c r="E110" s="129" t="s">
        <v>7</v>
      </c>
      <c r="F110" s="129" t="s">
        <v>7</v>
      </c>
      <c r="G110" s="135"/>
      <c r="H110" s="129" t="s">
        <v>7</v>
      </c>
      <c r="I110" s="129" t="s">
        <v>7</v>
      </c>
      <c r="K110" s="135" t="s">
        <v>7</v>
      </c>
      <c r="L110" s="135" t="s">
        <v>7</v>
      </c>
      <c r="M110" s="135" t="s">
        <v>7</v>
      </c>
      <c r="N110" s="135" t="s">
        <v>7</v>
      </c>
      <c r="O110" s="339" t="s">
        <v>7</v>
      </c>
      <c r="P110" s="129" t="s">
        <v>7</v>
      </c>
      <c r="S110" s="129" t="s">
        <v>7</v>
      </c>
    </row>
    <row r="111" spans="1:34">
      <c r="A111" s="136" t="s">
        <v>7</v>
      </c>
      <c r="B111" s="136"/>
      <c r="C111" s="136"/>
      <c r="D111" s="136"/>
      <c r="E111" s="136"/>
      <c r="F111" s="136"/>
      <c r="G111" s="137"/>
      <c r="H111" s="136" t="s">
        <v>7</v>
      </c>
      <c r="I111" s="136"/>
      <c r="J111" s="137"/>
      <c r="K111" s="137"/>
      <c r="L111" s="137"/>
      <c r="M111" s="137"/>
      <c r="N111" s="137"/>
      <c r="O111" s="340"/>
      <c r="P111" s="136"/>
      <c r="Q111" s="138"/>
      <c r="R111" s="136"/>
      <c r="S111" s="136"/>
      <c r="T111" s="136"/>
      <c r="U111" s="136"/>
      <c r="V111" s="398"/>
    </row>
    <row r="112" spans="1:34">
      <c r="G112" s="135"/>
      <c r="H112" s="129" t="s">
        <v>7</v>
      </c>
    </row>
    <row r="113" spans="1:22">
      <c r="G113" s="135"/>
      <c r="H113" s="129" t="s">
        <v>7</v>
      </c>
    </row>
    <row r="114" spans="1:22">
      <c r="D114" s="129" t="s">
        <v>7</v>
      </c>
      <c r="E114" s="129" t="s">
        <v>7</v>
      </c>
      <c r="F114" s="129" t="s">
        <v>7</v>
      </c>
      <c r="G114" s="135"/>
      <c r="H114" s="129" t="s">
        <v>7</v>
      </c>
      <c r="I114" s="129" t="s">
        <v>7</v>
      </c>
      <c r="K114" s="135" t="s">
        <v>7</v>
      </c>
      <c r="L114" s="135" t="s">
        <v>7</v>
      </c>
      <c r="M114" s="135" t="s">
        <v>7</v>
      </c>
      <c r="N114" s="135" t="s">
        <v>7</v>
      </c>
      <c r="O114" s="339" t="s">
        <v>7</v>
      </c>
      <c r="P114" s="129" t="s">
        <v>7</v>
      </c>
      <c r="S114" s="129" t="s">
        <v>7</v>
      </c>
    </row>
    <row r="115" spans="1:22">
      <c r="A115" s="136" t="s">
        <v>7</v>
      </c>
      <c r="B115" s="136"/>
      <c r="C115" s="136"/>
      <c r="D115" s="136"/>
      <c r="E115" s="136"/>
      <c r="F115" s="136"/>
      <c r="G115" s="137"/>
      <c r="H115" s="136" t="s">
        <v>7</v>
      </c>
      <c r="I115" s="136"/>
      <c r="J115" s="137"/>
      <c r="K115" s="137"/>
      <c r="L115" s="137"/>
      <c r="M115" s="137"/>
      <c r="N115" s="137"/>
      <c r="O115" s="340"/>
      <c r="P115" s="136"/>
      <c r="Q115" s="138"/>
      <c r="R115" s="136"/>
      <c r="S115" s="136"/>
      <c r="T115" s="136"/>
      <c r="U115" s="136"/>
      <c r="V115" s="398"/>
    </row>
    <row r="116" spans="1:22">
      <c r="G116" s="135"/>
      <c r="H116" s="129" t="s">
        <v>7</v>
      </c>
    </row>
    <row r="117" spans="1:22">
      <c r="G117" s="135"/>
      <c r="H117" s="129" t="s">
        <v>7</v>
      </c>
    </row>
    <row r="118" spans="1:22">
      <c r="D118" s="129" t="s">
        <v>7</v>
      </c>
      <c r="E118" s="129" t="s">
        <v>7</v>
      </c>
      <c r="F118" s="129" t="s">
        <v>7</v>
      </c>
      <c r="G118" s="135"/>
      <c r="H118" s="129" t="s">
        <v>7</v>
      </c>
      <c r="I118" s="129" t="s">
        <v>7</v>
      </c>
      <c r="K118" s="135" t="s">
        <v>7</v>
      </c>
      <c r="L118" s="135" t="s">
        <v>7</v>
      </c>
      <c r="M118" s="135" t="s">
        <v>7</v>
      </c>
      <c r="N118" s="135" t="s">
        <v>7</v>
      </c>
      <c r="O118" s="339" t="s">
        <v>7</v>
      </c>
      <c r="P118" s="129" t="s">
        <v>7</v>
      </c>
      <c r="S118" s="129" t="s">
        <v>7</v>
      </c>
    </row>
    <row r="119" spans="1:22">
      <c r="A119" s="136" t="s">
        <v>7</v>
      </c>
      <c r="B119" s="136"/>
      <c r="C119" s="136"/>
      <c r="D119" s="136"/>
      <c r="E119" s="136"/>
      <c r="F119" s="136"/>
      <c r="G119" s="137"/>
      <c r="H119" s="136" t="s">
        <v>7</v>
      </c>
      <c r="I119" s="136"/>
      <c r="J119" s="137"/>
      <c r="K119" s="137"/>
      <c r="L119" s="137"/>
      <c r="M119" s="137"/>
      <c r="N119" s="137"/>
      <c r="O119" s="340"/>
      <c r="P119" s="136"/>
      <c r="Q119" s="138"/>
      <c r="R119" s="136"/>
      <c r="S119" s="136"/>
      <c r="T119" s="136"/>
      <c r="U119" s="136"/>
      <c r="V119" s="398"/>
    </row>
    <row r="120" spans="1:22">
      <c r="G120" s="135"/>
      <c r="H120" s="129" t="s">
        <v>7</v>
      </c>
    </row>
    <row r="121" spans="1:22">
      <c r="G121" s="135"/>
      <c r="H121" s="129" t="s">
        <v>7</v>
      </c>
    </row>
    <row r="122" spans="1:22">
      <c r="D122" s="129" t="s">
        <v>7</v>
      </c>
      <c r="E122" s="129" t="s">
        <v>7</v>
      </c>
      <c r="F122" s="129" t="s">
        <v>7</v>
      </c>
      <c r="G122" s="135"/>
      <c r="H122" s="129" t="s">
        <v>7</v>
      </c>
      <c r="I122" s="129" t="s">
        <v>7</v>
      </c>
      <c r="K122" s="135" t="s">
        <v>7</v>
      </c>
      <c r="L122" s="135" t="s">
        <v>7</v>
      </c>
      <c r="M122" s="135" t="s">
        <v>7</v>
      </c>
      <c r="N122" s="135" t="s">
        <v>7</v>
      </c>
      <c r="O122" s="339" t="s">
        <v>7</v>
      </c>
      <c r="P122" s="129" t="s">
        <v>7</v>
      </c>
      <c r="S122" s="129" t="s">
        <v>7</v>
      </c>
    </row>
    <row r="123" spans="1:22">
      <c r="A123" s="136" t="s">
        <v>7</v>
      </c>
      <c r="B123" s="136"/>
      <c r="C123" s="136"/>
      <c r="D123" s="136"/>
      <c r="E123" s="136"/>
      <c r="F123" s="136"/>
      <c r="G123" s="137"/>
      <c r="H123" s="136" t="s">
        <v>7</v>
      </c>
      <c r="I123" s="136"/>
      <c r="J123" s="137"/>
      <c r="K123" s="137"/>
      <c r="L123" s="137"/>
      <c r="M123" s="137"/>
      <c r="N123" s="137"/>
      <c r="O123" s="340"/>
      <c r="P123" s="136"/>
      <c r="Q123" s="138"/>
      <c r="R123" s="136"/>
      <c r="S123" s="136"/>
      <c r="T123" s="136"/>
      <c r="U123" s="136"/>
      <c r="V123" s="398"/>
    </row>
    <row r="124" spans="1:22">
      <c r="G124" s="135"/>
      <c r="H124" s="129" t="s">
        <v>7</v>
      </c>
    </row>
    <row r="125" spans="1:22">
      <c r="G125" s="135"/>
      <c r="H125" s="129" t="s">
        <v>7</v>
      </c>
    </row>
    <row r="126" spans="1:22">
      <c r="D126" s="129" t="s">
        <v>7</v>
      </c>
      <c r="E126" s="129" t="s">
        <v>7</v>
      </c>
      <c r="F126" s="129" t="s">
        <v>7</v>
      </c>
      <c r="G126" s="135"/>
      <c r="H126" s="129" t="s">
        <v>7</v>
      </c>
      <c r="I126" s="129" t="s">
        <v>7</v>
      </c>
      <c r="K126" s="135" t="s">
        <v>7</v>
      </c>
      <c r="L126" s="135" t="s">
        <v>7</v>
      </c>
      <c r="M126" s="135" t="s">
        <v>7</v>
      </c>
      <c r="N126" s="135" t="s">
        <v>7</v>
      </c>
      <c r="O126" s="339" t="s">
        <v>7</v>
      </c>
      <c r="P126" s="129" t="s">
        <v>7</v>
      </c>
      <c r="S126" s="129" t="s">
        <v>7</v>
      </c>
    </row>
    <row r="127" spans="1:22">
      <c r="A127" s="136" t="s">
        <v>7</v>
      </c>
      <c r="B127" s="136"/>
      <c r="C127" s="136"/>
      <c r="D127" s="136"/>
      <c r="E127" s="136"/>
      <c r="F127" s="136"/>
      <c r="G127" s="137"/>
      <c r="H127" s="136" t="s">
        <v>7</v>
      </c>
      <c r="I127" s="136"/>
      <c r="J127" s="137"/>
      <c r="K127" s="137"/>
      <c r="L127" s="137"/>
      <c r="M127" s="137"/>
      <c r="N127" s="137"/>
      <c r="O127" s="340"/>
      <c r="P127" s="136"/>
      <c r="Q127" s="138"/>
      <c r="R127" s="136"/>
      <c r="S127" s="136"/>
      <c r="T127" s="136"/>
      <c r="U127" s="136"/>
      <c r="V127" s="398"/>
    </row>
    <row r="128" spans="1:22">
      <c r="G128" s="135"/>
      <c r="H128" s="129" t="s">
        <v>7</v>
      </c>
    </row>
    <row r="129" spans="1:22">
      <c r="G129" s="135"/>
      <c r="H129" s="129" t="s">
        <v>7</v>
      </c>
    </row>
    <row r="130" spans="1:22">
      <c r="D130" s="129" t="s">
        <v>7</v>
      </c>
      <c r="E130" s="129" t="s">
        <v>7</v>
      </c>
      <c r="F130" s="129" t="s">
        <v>7</v>
      </c>
      <c r="G130" s="135"/>
      <c r="H130" s="129" t="s">
        <v>7</v>
      </c>
      <c r="I130" s="129" t="s">
        <v>7</v>
      </c>
      <c r="K130" s="135" t="s">
        <v>7</v>
      </c>
      <c r="L130" s="135" t="s">
        <v>7</v>
      </c>
      <c r="M130" s="135" t="s">
        <v>7</v>
      </c>
      <c r="N130" s="135" t="s">
        <v>7</v>
      </c>
      <c r="O130" s="339" t="s">
        <v>7</v>
      </c>
      <c r="P130" s="129" t="s">
        <v>7</v>
      </c>
      <c r="S130" s="129" t="s">
        <v>7</v>
      </c>
    </row>
    <row r="131" spans="1:22">
      <c r="A131" s="136" t="s">
        <v>7</v>
      </c>
      <c r="B131" s="136"/>
      <c r="C131" s="136"/>
      <c r="D131" s="136"/>
      <c r="E131" s="136"/>
      <c r="F131" s="136"/>
      <c r="G131" s="137"/>
      <c r="H131" s="136" t="s">
        <v>7</v>
      </c>
      <c r="I131" s="136"/>
      <c r="J131" s="137"/>
      <c r="K131" s="137"/>
      <c r="L131" s="137"/>
      <c r="M131" s="137"/>
      <c r="N131" s="137"/>
      <c r="O131" s="340"/>
      <c r="P131" s="136"/>
      <c r="Q131" s="138"/>
      <c r="R131" s="136"/>
      <c r="S131" s="136"/>
      <c r="T131" s="136"/>
      <c r="U131" s="136"/>
      <c r="V131" s="398"/>
    </row>
    <row r="132" spans="1:22">
      <c r="G132" s="135"/>
      <c r="H132" s="129" t="s">
        <v>7</v>
      </c>
    </row>
    <row r="133" spans="1:22">
      <c r="G133" s="135"/>
      <c r="H133" s="129" t="s">
        <v>7</v>
      </c>
    </row>
    <row r="134" spans="1:22">
      <c r="D134" s="129" t="s">
        <v>7</v>
      </c>
      <c r="E134" s="129" t="s">
        <v>7</v>
      </c>
      <c r="F134" s="129" t="s">
        <v>7</v>
      </c>
      <c r="G134" s="135"/>
      <c r="H134" s="129" t="s">
        <v>7</v>
      </c>
      <c r="I134" s="129" t="s">
        <v>7</v>
      </c>
      <c r="K134" s="135" t="s">
        <v>7</v>
      </c>
      <c r="L134" s="135" t="s">
        <v>7</v>
      </c>
      <c r="M134" s="135" t="s">
        <v>7</v>
      </c>
      <c r="N134" s="135" t="s">
        <v>7</v>
      </c>
      <c r="O134" s="339" t="s">
        <v>7</v>
      </c>
      <c r="P134" s="129" t="s">
        <v>7</v>
      </c>
      <c r="S134" s="129" t="s">
        <v>7</v>
      </c>
    </row>
    <row r="135" spans="1:22">
      <c r="G135" s="135"/>
      <c r="H135" s="129" t="s">
        <v>7</v>
      </c>
    </row>
    <row r="136" spans="1:22">
      <c r="G136" s="135"/>
      <c r="H136" s="129" t="s">
        <v>7</v>
      </c>
    </row>
    <row r="137" spans="1:22">
      <c r="G137" s="135"/>
      <c r="H137" s="129" t="s">
        <v>7</v>
      </c>
    </row>
    <row r="138" spans="1:22">
      <c r="V138" s="399"/>
    </row>
  </sheetData>
  <protectedRanges>
    <protectedRange sqref="Q62:R75" name="Rango1_3"/>
    <protectedRange sqref="U62:U75" name="Rango2_20"/>
    <protectedRange sqref="Q51:R54" name="Rango1_1_2"/>
    <protectedRange sqref="Q49:Q50" name="Rango1_8_1"/>
    <protectedRange sqref="Q60:R60" name="Rango1_5_1"/>
    <protectedRange sqref="Q80:R81 Q83:R85" name="Rango1_6_1"/>
    <protectedRange sqref="Q55:R55 Q57:R58" name="Rango1_8"/>
    <protectedRange sqref="V88:V92" name="Rango2_11_1_2"/>
    <protectedRange sqref="V86:V87" name="Rango1_11_1"/>
    <protectedRange sqref="V51:V53" name="Rango1_1_1_1"/>
    <protectedRange sqref="V54" name="Rango2_1_1_1_1"/>
    <protectedRange sqref="U55:U58" name="Rango2_8_1_2"/>
    <protectedRange sqref="V79 V76:V77" name="Rango2_2_3_2"/>
    <protectedRange sqref="V78" name="Rango2_2_3_1_1"/>
    <protectedRange sqref="V12:V13 V8:V9" name="Rango2_7_2_1"/>
    <protectedRange sqref="Q35:U38" name="Rango1_2_1"/>
    <protectedRange sqref="Q39:Q40 R39:R50" name="Rango1_16_1_1_1"/>
    <protectedRange sqref="U39" name="Rango2_1_1_2"/>
    <protectedRange sqref="U10:U13" name="Rango2_7_2_1_1"/>
    <protectedRange sqref="Q8:R13" name="Rango1_7_2_1_1"/>
    <protectedRange sqref="U8:U9" name="Rango2_7_1_1_1_1"/>
    <protectedRange sqref="T18:T20 Q18:Q27 S18:S27" name="Rango1_1_1_2"/>
    <protectedRange sqref="Q76:R77 Q79:R79" name="Rango1_2_1_1_1"/>
    <protectedRange sqref="U79 U76:U77" name="Rango2_2_3_2_1"/>
    <protectedRange sqref="U78" name="Rango2_2_3_1_1_1"/>
    <protectedRange sqref="U86:U93" name="Rango2_11_1_1"/>
    <protectedRange sqref="Q88:R93" name="Rango1_7_1_1"/>
    <protectedRange sqref="Q86:R87" name="Rango1_7_1_1_1"/>
    <protectedRange sqref="U100:V101" name="Rango2_13_1_1_1"/>
    <protectedRange sqref="Q100:R101" name="Rango1_13_1_1_1"/>
    <protectedRange sqref="U96:V99" name="Rango2_14_1_2"/>
    <protectedRange sqref="R96:R99" name="Rango1_13_1_1_1_1"/>
    <protectedRange sqref="Q96:Q99" name="Rango1_14_1_1"/>
    <protectedRange sqref="U32:U33" name="Rango2_4_5_2"/>
    <protectedRange sqref="Q32:Q33" name="Rango1_4_1_1_2_2"/>
    <protectedRange sqref="U31" name="Rango2_4_3_2_1_1"/>
    <protectedRange sqref="Q31:R31 R32:R33" name="Rango1_4_3_2_1_2"/>
    <protectedRange sqref="R30" name="Rango1_4_4_1_1"/>
    <protectedRange sqref="U30" name="Rango2_4_3_2_2_1"/>
    <protectedRange sqref="Q30" name="Rango1_4_1_3_1_1"/>
    <protectedRange sqref="R28:R29" name="Rango1_4_2_1_2_1_1"/>
    <protectedRange sqref="U28:U29" name="Rango2_4_3_2_3_1"/>
    <protectedRange sqref="Q28:Q29" name="Rango1_4_2_2_1_1"/>
    <protectedRange sqref="U34" name="Rango2_4_5_1_1"/>
    <protectedRange sqref="Q34" name="Rango1_4_1_1_2_1_1"/>
    <protectedRange sqref="R34" name="Rango1_4_3_2_1_1_1"/>
    <protectedRange sqref="Q14:Q15 Q16:R17" name="Rango1_1_2_1_1"/>
    <protectedRange sqref="R14:R15" name="Rango1_11_2_1"/>
    <protectedRange sqref="V62:V75" name="Rango2_20_1_1"/>
    <protectedRange sqref="V14" name="Rango2_1_1_1_2_2"/>
    <protectedRange sqref="V15:V17" name="Rango1_1_1_1_1_1_2"/>
    <protectedRange sqref="V30" name="Rango2_4_4_1_1"/>
    <protectedRange sqref="V31:V33" name="Rango2_4_6_2_1"/>
    <protectedRange sqref="V28:V29" name="Rango2_4_3_1_1_1"/>
    <protectedRange sqref="V34" name="Rango2_4_6_1_1_1"/>
    <protectedRange sqref="V39" name="Rango2_2_1_1_1"/>
    <protectedRange sqref="V35:V37" name="Rango2_1_2_1_1"/>
    <protectedRange sqref="V55:V58" name="Rango2_8_3_2"/>
    <protectedRange sqref="V94:V95" name="Rango2_12_2_2"/>
    <protectedRange sqref="Q59:R59" name="Rango1_5_1_1"/>
    <protectedRange sqref="Q61:R61" name="Rango1_5_1_2"/>
    <protectedRange sqref="Q78:R78" name="Rango1_2_1_1_1_1"/>
    <protectedRange sqref="Q82:R82" name="Rango1_6_1_1"/>
    <protectedRange sqref="Q56:R56" name="Rango1_8_2"/>
    <protectedRange sqref="W8" name="Rango2_7_2_1_2"/>
    <protectedRange sqref="W9" name="Rango2_7_2_1_2_1"/>
    <protectedRange sqref="W12" name="Rango2_7_2_1_3"/>
    <protectedRange sqref="W13" name="Rango2_7_2_1_2_1_1"/>
    <protectedRange sqref="Y51:Y53 X51:X54 Z51:Z54 AF51:AF54" name="Rango1_1_1_1_1"/>
    <protectedRange sqref="Y54" name="Rango2_1_1_1_1_1"/>
    <protectedRange sqref="W51:W53" name="Rango1_1_1_1_2"/>
    <protectedRange sqref="W54" name="Rango2_1_1_1_1_2"/>
    <protectedRange sqref="W94:Z95 AF94:AF95" name="Rango2_12_2_2_1"/>
  </protectedRanges>
  <autoFilter ref="A5:X137"/>
  <mergeCells count="588">
    <mergeCell ref="AC70:AC72"/>
    <mergeCell ref="AD70:AD72"/>
    <mergeCell ref="AD100:AD101"/>
    <mergeCell ref="Y92:Y93"/>
    <mergeCell ref="Z92:Z93"/>
    <mergeCell ref="AA92:AA93"/>
    <mergeCell ref="AB92:AB93"/>
    <mergeCell ref="AC92:AC93"/>
    <mergeCell ref="AD92:AD93"/>
    <mergeCell ref="Z96:Z99"/>
    <mergeCell ref="AA96:AA99"/>
    <mergeCell ref="AB96:AB99"/>
    <mergeCell ref="AC96:AC99"/>
    <mergeCell ref="AD96:AD99"/>
    <mergeCell ref="AA100:AA101"/>
    <mergeCell ref="AB100:AB101"/>
    <mergeCell ref="AC100:AC101"/>
    <mergeCell ref="Z100:Z101"/>
    <mergeCell ref="W4:Y4"/>
    <mergeCell ref="Z4:AD4"/>
    <mergeCell ref="Z16:Z17"/>
    <mergeCell ref="AA16:AA17"/>
    <mergeCell ref="AB16:AB17"/>
    <mergeCell ref="AC16:AC17"/>
    <mergeCell ref="AD16:AD17"/>
    <mergeCell ref="W22:W23"/>
    <mergeCell ref="W24:W25"/>
    <mergeCell ref="X80:X81"/>
    <mergeCell ref="Y80:Y81"/>
    <mergeCell ref="Z80:Z81"/>
    <mergeCell ref="AA80:AA81"/>
    <mergeCell ref="AB80:AB81"/>
    <mergeCell ref="AC80:AC81"/>
    <mergeCell ref="AD80:AD81"/>
    <mergeCell ref="W26:W27"/>
    <mergeCell ref="W37:W38"/>
    <mergeCell ref="X37:X38"/>
    <mergeCell ref="Y37:Y38"/>
    <mergeCell ref="Z37:Z38"/>
    <mergeCell ref="AA37:AA38"/>
    <mergeCell ref="AB37:AB38"/>
    <mergeCell ref="AC37:AC38"/>
    <mergeCell ref="AD37:AD38"/>
    <mergeCell ref="Z66:Z69"/>
    <mergeCell ref="AA66:AA69"/>
    <mergeCell ref="AB66:AB69"/>
    <mergeCell ref="AC66:AC69"/>
    <mergeCell ref="AD66:AD69"/>
    <mergeCell ref="Z70:Z72"/>
    <mergeCell ref="AA70:AA72"/>
    <mergeCell ref="AB70:AB72"/>
    <mergeCell ref="W73:W75"/>
    <mergeCell ref="W62:W65"/>
    <mergeCell ref="W49:W50"/>
    <mergeCell ref="Y96:Y99"/>
    <mergeCell ref="Y70:Y72"/>
    <mergeCell ref="Y66:Y69"/>
    <mergeCell ref="Y16:Y17"/>
    <mergeCell ref="Y100:Y101"/>
    <mergeCell ref="W16:W17"/>
    <mergeCell ref="W66:W69"/>
    <mergeCell ref="W70:W72"/>
    <mergeCell ref="W96:W99"/>
    <mergeCell ref="W100:W101"/>
    <mergeCell ref="X16:X17"/>
    <mergeCell ref="X66:X69"/>
    <mergeCell ref="X70:X72"/>
    <mergeCell ref="X96:X99"/>
    <mergeCell ref="X100:X101"/>
    <mergeCell ref="W92:W93"/>
    <mergeCell ref="X92:X93"/>
    <mergeCell ref="W39:W40"/>
    <mergeCell ref="W43:W45"/>
    <mergeCell ref="W88:W89"/>
    <mergeCell ref="W80:W81"/>
    <mergeCell ref="J96:J99"/>
    <mergeCell ref="L70:L72"/>
    <mergeCell ref="R100:R101"/>
    <mergeCell ref="S100:S101"/>
    <mergeCell ref="L96:L99"/>
    <mergeCell ref="M96:M99"/>
    <mergeCell ref="J86:J87"/>
    <mergeCell ref="J100:J101"/>
    <mergeCell ref="K100:K101"/>
    <mergeCell ref="L100:L101"/>
    <mergeCell ref="M100:M101"/>
    <mergeCell ref="N100:N101"/>
    <mergeCell ref="O100:O101"/>
    <mergeCell ref="P100:P101"/>
    <mergeCell ref="Q100:Q101"/>
    <mergeCell ref="K96:K99"/>
    <mergeCell ref="J80:J81"/>
    <mergeCell ref="J78:J79"/>
    <mergeCell ref="J70:J72"/>
    <mergeCell ref="K90:K93"/>
    <mergeCell ref="R80:R81"/>
    <mergeCell ref="S80:S81"/>
    <mergeCell ref="L73:L75"/>
    <mergeCell ref="K86:K87"/>
    <mergeCell ref="V16:V17"/>
    <mergeCell ref="H92:H93"/>
    <mergeCell ref="J90:J93"/>
    <mergeCell ref="H90:H91"/>
    <mergeCell ref="M70:M72"/>
    <mergeCell ref="K78:K79"/>
    <mergeCell ref="L78:L79"/>
    <mergeCell ref="K80:K81"/>
    <mergeCell ref="M80:M81"/>
    <mergeCell ref="K73:K75"/>
    <mergeCell ref="J62:J65"/>
    <mergeCell ref="J66:J69"/>
    <mergeCell ref="K66:K69"/>
    <mergeCell ref="L66:L69"/>
    <mergeCell ref="M66:M69"/>
    <mergeCell ref="L62:L65"/>
    <mergeCell ref="M62:M65"/>
    <mergeCell ref="V80:V81"/>
    <mergeCell ref="P80:P81"/>
    <mergeCell ref="M78:M79"/>
    <mergeCell ref="L80:L81"/>
    <mergeCell ref="T66:T69"/>
    <mergeCell ref="N73:N75"/>
    <mergeCell ref="J88:J89"/>
    <mergeCell ref="T100:T101"/>
    <mergeCell ref="U100:U101"/>
    <mergeCell ref="D88:D89"/>
    <mergeCell ref="E88:E89"/>
    <mergeCell ref="F88:F89"/>
    <mergeCell ref="G88:G89"/>
    <mergeCell ref="F62:F65"/>
    <mergeCell ref="E24:E25"/>
    <mergeCell ref="F24:F25"/>
    <mergeCell ref="G24:G25"/>
    <mergeCell ref="U80:U81"/>
    <mergeCell ref="N62:N65"/>
    <mergeCell ref="Q80:Q81"/>
    <mergeCell ref="U96:U99"/>
    <mergeCell ref="P96:P99"/>
    <mergeCell ref="Q96:Q99"/>
    <mergeCell ref="R96:R99"/>
    <mergeCell ref="S96:S99"/>
    <mergeCell ref="T96:T99"/>
    <mergeCell ref="N96:N99"/>
    <mergeCell ref="O96:O99"/>
    <mergeCell ref="T80:T81"/>
    <mergeCell ref="O43:O45"/>
    <mergeCell ref="O55:O56"/>
    <mergeCell ref="C66:C69"/>
    <mergeCell ref="B62:B65"/>
    <mergeCell ref="E39:E40"/>
    <mergeCell ref="F39:F40"/>
    <mergeCell ref="G39:G40"/>
    <mergeCell ref="B39:B40"/>
    <mergeCell ref="F41:F42"/>
    <mergeCell ref="B100:B101"/>
    <mergeCell ref="C100:C101"/>
    <mergeCell ref="D100:D101"/>
    <mergeCell ref="E100:E101"/>
    <mergeCell ref="F100:F101"/>
    <mergeCell ref="G100:G101"/>
    <mergeCell ref="B96:B99"/>
    <mergeCell ref="C96:C99"/>
    <mergeCell ref="D96:D99"/>
    <mergeCell ref="E96:E99"/>
    <mergeCell ref="F96:F99"/>
    <mergeCell ref="G96:G99"/>
    <mergeCell ref="C51:C52"/>
    <mergeCell ref="D51:D52"/>
    <mergeCell ref="B43:B45"/>
    <mergeCell ref="C46:C48"/>
    <mergeCell ref="D66:D69"/>
    <mergeCell ref="C49:C50"/>
    <mergeCell ref="C62:C65"/>
    <mergeCell ref="D62:D65"/>
    <mergeCell ref="E62:E65"/>
    <mergeCell ref="B57:B58"/>
    <mergeCell ref="C57:C58"/>
    <mergeCell ref="D57:D58"/>
    <mergeCell ref="E57:E58"/>
    <mergeCell ref="B59:B60"/>
    <mergeCell ref="C59:C60"/>
    <mergeCell ref="D59:D60"/>
    <mergeCell ref="E59:E60"/>
    <mergeCell ref="B55:B56"/>
    <mergeCell ref="C55:C56"/>
    <mergeCell ref="B51:B52"/>
    <mergeCell ref="D55:D56"/>
    <mergeCell ref="F57:F58"/>
    <mergeCell ref="G57:G58"/>
    <mergeCell ref="L51:L52"/>
    <mergeCell ref="N55:N56"/>
    <mergeCell ref="M55:M56"/>
    <mergeCell ref="B66:B69"/>
    <mergeCell ref="U2:V2"/>
    <mergeCell ref="A1:F3"/>
    <mergeCell ref="G1:T3"/>
    <mergeCell ref="U1:V1"/>
    <mergeCell ref="U3:V3"/>
    <mergeCell ref="A4:V4"/>
    <mergeCell ref="B28:B29"/>
    <mergeCell ref="C28:C29"/>
    <mergeCell ref="D28:D29"/>
    <mergeCell ref="E28:E29"/>
    <mergeCell ref="F28:F29"/>
    <mergeCell ref="G28:G29"/>
    <mergeCell ref="O28:O29"/>
    <mergeCell ref="J18:J20"/>
    <mergeCell ref="B26:B27"/>
    <mergeCell ref="C26:C27"/>
    <mergeCell ref="B49:B50"/>
    <mergeCell ref="D26:D27"/>
    <mergeCell ref="M6:M7"/>
    <mergeCell ref="N6:N7"/>
    <mergeCell ref="O41:O42"/>
    <mergeCell ref="L11:L12"/>
    <mergeCell ref="O30:O32"/>
    <mergeCell ref="M26:M27"/>
    <mergeCell ref="M11:M12"/>
    <mergeCell ref="N11:N12"/>
    <mergeCell ref="O11:O12"/>
    <mergeCell ref="M21:M23"/>
    <mergeCell ref="N21:N23"/>
    <mergeCell ref="O21:O23"/>
    <mergeCell ref="N37:N38"/>
    <mergeCell ref="N26:N27"/>
    <mergeCell ref="O26:O27"/>
    <mergeCell ref="N39:N40"/>
    <mergeCell ref="O39:O40"/>
    <mergeCell ref="N35:N36"/>
    <mergeCell ref="L39:L40"/>
    <mergeCell ref="O18:O20"/>
    <mergeCell ref="M18:M20"/>
    <mergeCell ref="N18:N20"/>
    <mergeCell ref="L6:L7"/>
    <mergeCell ref="J28:J29"/>
    <mergeCell ref="K28:K29"/>
    <mergeCell ref="K26:K27"/>
    <mergeCell ref="F30:F32"/>
    <mergeCell ref="K21:K23"/>
    <mergeCell ref="K35:K36"/>
    <mergeCell ref="K37:K38"/>
    <mergeCell ref="K24:K25"/>
    <mergeCell ref="K18:K20"/>
    <mergeCell ref="J8:J10"/>
    <mergeCell ref="K8:K10"/>
    <mergeCell ref="J6:J7"/>
    <mergeCell ref="K6:K7"/>
    <mergeCell ref="L24:L25"/>
    <mergeCell ref="J21:J23"/>
    <mergeCell ref="F21:F23"/>
    <mergeCell ref="F35:F36"/>
    <mergeCell ref="F26:F27"/>
    <mergeCell ref="H30:H31"/>
    <mergeCell ref="J30:J32"/>
    <mergeCell ref="K30:K32"/>
    <mergeCell ref="G26:G27"/>
    <mergeCell ref="D8:D10"/>
    <mergeCell ref="E8:E10"/>
    <mergeCell ref="F8:F10"/>
    <mergeCell ref="O6:O7"/>
    <mergeCell ref="L8:L10"/>
    <mergeCell ref="M8:M10"/>
    <mergeCell ref="N8:N10"/>
    <mergeCell ref="O8:O10"/>
    <mergeCell ref="B18:B20"/>
    <mergeCell ref="C18:C20"/>
    <mergeCell ref="D18:D20"/>
    <mergeCell ref="E18:E20"/>
    <mergeCell ref="F18:F20"/>
    <mergeCell ref="G18:G20"/>
    <mergeCell ref="B8:B10"/>
    <mergeCell ref="C8:C10"/>
    <mergeCell ref="G8:G10"/>
    <mergeCell ref="C11:C12"/>
    <mergeCell ref="D11:D12"/>
    <mergeCell ref="B11:B12"/>
    <mergeCell ref="E11:E12"/>
    <mergeCell ref="F11:F12"/>
    <mergeCell ref="G11:G12"/>
    <mergeCell ref="B14:B15"/>
    <mergeCell ref="C14:C15"/>
    <mergeCell ref="D14:D15"/>
    <mergeCell ref="E66:E69"/>
    <mergeCell ref="F66:F69"/>
    <mergeCell ref="G66:G69"/>
    <mergeCell ref="G62:G65"/>
    <mergeCell ref="D21:D23"/>
    <mergeCell ref="D41:D42"/>
    <mergeCell ref="D39:D40"/>
    <mergeCell ref="D35:D36"/>
    <mergeCell ref="D24:D25"/>
    <mergeCell ref="D37:D38"/>
    <mergeCell ref="D30:D32"/>
    <mergeCell ref="G43:G45"/>
    <mergeCell ref="E37:E38"/>
    <mergeCell ref="E51:E52"/>
    <mergeCell ref="D49:D50"/>
    <mergeCell ref="E55:E56"/>
    <mergeCell ref="E41:E42"/>
    <mergeCell ref="G55:G56"/>
    <mergeCell ref="D46:D48"/>
    <mergeCell ref="F43:F45"/>
    <mergeCell ref="E49:E50"/>
    <mergeCell ref="E46:E48"/>
    <mergeCell ref="D43:D45"/>
    <mergeCell ref="E43:E45"/>
    <mergeCell ref="B35:B36"/>
    <mergeCell ref="C35:C36"/>
    <mergeCell ref="B30:B32"/>
    <mergeCell ref="C30:C32"/>
    <mergeCell ref="B41:B42"/>
    <mergeCell ref="B21:B23"/>
    <mergeCell ref="B24:B25"/>
    <mergeCell ref="C24:C25"/>
    <mergeCell ref="E30:E32"/>
    <mergeCell ref="E26:E27"/>
    <mergeCell ref="B46:B48"/>
    <mergeCell ref="C21:C23"/>
    <mergeCell ref="C41:C42"/>
    <mergeCell ref="C39:C40"/>
    <mergeCell ref="C37:C38"/>
    <mergeCell ref="B37:B38"/>
    <mergeCell ref="C43:C45"/>
    <mergeCell ref="B78:B79"/>
    <mergeCell ref="M73:M75"/>
    <mergeCell ref="B73:B75"/>
    <mergeCell ref="C73:C75"/>
    <mergeCell ref="D73:D75"/>
    <mergeCell ref="D70:D72"/>
    <mergeCell ref="E70:E72"/>
    <mergeCell ref="F70:F72"/>
    <mergeCell ref="G70:G72"/>
    <mergeCell ref="E73:E75"/>
    <mergeCell ref="F73:F75"/>
    <mergeCell ref="D78:D79"/>
    <mergeCell ref="E78:E79"/>
    <mergeCell ref="J73:J75"/>
    <mergeCell ref="G73:G75"/>
    <mergeCell ref="F78:F79"/>
    <mergeCell ref="G78:G79"/>
    <mergeCell ref="C70:C72"/>
    <mergeCell ref="C78:C79"/>
    <mergeCell ref="B70:B72"/>
    <mergeCell ref="B90:B93"/>
    <mergeCell ref="C90:C93"/>
    <mergeCell ref="D90:D93"/>
    <mergeCell ref="E90:E93"/>
    <mergeCell ref="F90:F93"/>
    <mergeCell ref="G90:G93"/>
    <mergeCell ref="F80:F81"/>
    <mergeCell ref="G80:G81"/>
    <mergeCell ref="B80:B81"/>
    <mergeCell ref="E80:E81"/>
    <mergeCell ref="B86:B87"/>
    <mergeCell ref="C86:C87"/>
    <mergeCell ref="D86:D87"/>
    <mergeCell ref="E86:E87"/>
    <mergeCell ref="F86:F87"/>
    <mergeCell ref="G86:G87"/>
    <mergeCell ref="C80:C81"/>
    <mergeCell ref="D80:D81"/>
    <mergeCell ref="B88:B89"/>
    <mergeCell ref="C88:C89"/>
    <mergeCell ref="U39:U40"/>
    <mergeCell ref="L86:L87"/>
    <mergeCell ref="M86:M87"/>
    <mergeCell ref="V88:V89"/>
    <mergeCell ref="L90:L93"/>
    <mergeCell ref="M90:M93"/>
    <mergeCell ref="N90:N93"/>
    <mergeCell ref="O90:O93"/>
    <mergeCell ref="P92:P93"/>
    <mergeCell ref="Q92:Q93"/>
    <mergeCell ref="N88:N89"/>
    <mergeCell ref="O88:O89"/>
    <mergeCell ref="U92:U93"/>
    <mergeCell ref="V92:V93"/>
    <mergeCell ref="R92:R93"/>
    <mergeCell ref="S92:S93"/>
    <mergeCell ref="T92:T93"/>
    <mergeCell ref="V24:V25"/>
    <mergeCell ref="K88:K89"/>
    <mergeCell ref="L88:L89"/>
    <mergeCell ref="M88:M89"/>
    <mergeCell ref="V39:V40"/>
    <mergeCell ref="S39:S40"/>
    <mergeCell ref="T39:T40"/>
    <mergeCell ref="R39:R40"/>
    <mergeCell ref="M39:M40"/>
    <mergeCell ref="M35:M36"/>
    <mergeCell ref="N86:N87"/>
    <mergeCell ref="O86:O87"/>
    <mergeCell ref="O35:O36"/>
    <mergeCell ref="S66:S69"/>
    <mergeCell ref="R66:R69"/>
    <mergeCell ref="Q66:Q69"/>
    <mergeCell ref="P66:P69"/>
    <mergeCell ref="N78:N79"/>
    <mergeCell ref="O78:O79"/>
    <mergeCell ref="N80:N81"/>
    <mergeCell ref="O80:O81"/>
    <mergeCell ref="U73:U75"/>
    <mergeCell ref="U66:U69"/>
    <mergeCell ref="U70:U72"/>
    <mergeCell ref="O57:O58"/>
    <mergeCell ref="V18:V20"/>
    <mergeCell ref="V37:V38"/>
    <mergeCell ref="V26:V27"/>
    <mergeCell ref="U37:U38"/>
    <mergeCell ref="L28:L29"/>
    <mergeCell ref="M28:M29"/>
    <mergeCell ref="N28:N29"/>
    <mergeCell ref="L18:L20"/>
    <mergeCell ref="L30:L32"/>
    <mergeCell ref="O37:O38"/>
    <mergeCell ref="L26:L27"/>
    <mergeCell ref="L35:L36"/>
    <mergeCell ref="S37:S38"/>
    <mergeCell ref="T37:T38"/>
    <mergeCell ref="M37:M38"/>
    <mergeCell ref="M24:M25"/>
    <mergeCell ref="L21:L23"/>
    <mergeCell ref="M30:M32"/>
    <mergeCell ref="N30:N32"/>
    <mergeCell ref="L37:L38"/>
    <mergeCell ref="N24:N25"/>
    <mergeCell ref="O24:O25"/>
    <mergeCell ref="V22:V23"/>
    <mergeCell ref="L57:L58"/>
    <mergeCell ref="M57:M58"/>
    <mergeCell ref="M41:M42"/>
    <mergeCell ref="N41:N42"/>
    <mergeCell ref="L41:L42"/>
    <mergeCell ref="N49:N50"/>
    <mergeCell ref="M49:M50"/>
    <mergeCell ref="N46:N48"/>
    <mergeCell ref="N59:N60"/>
    <mergeCell ref="P37:P38"/>
    <mergeCell ref="Q37:Q38"/>
    <mergeCell ref="R37:R38"/>
    <mergeCell ref="F55:F56"/>
    <mergeCell ref="F46:F48"/>
    <mergeCell ref="G46:G48"/>
    <mergeCell ref="J46:J48"/>
    <mergeCell ref="K46:K48"/>
    <mergeCell ref="L46:L48"/>
    <mergeCell ref="M46:M48"/>
    <mergeCell ref="J43:J45"/>
    <mergeCell ref="K43:K45"/>
    <mergeCell ref="K39:K40"/>
    <mergeCell ref="L59:L60"/>
    <mergeCell ref="O70:O72"/>
    <mergeCell ref="M51:M52"/>
    <mergeCell ref="N51:N52"/>
    <mergeCell ref="M59:M60"/>
    <mergeCell ref="V66:V69"/>
    <mergeCell ref="F59:F60"/>
    <mergeCell ref="F49:F50"/>
    <mergeCell ref="F51:F52"/>
    <mergeCell ref="G49:G50"/>
    <mergeCell ref="G51:G52"/>
    <mergeCell ref="L49:L50"/>
    <mergeCell ref="L55:L56"/>
    <mergeCell ref="O59:O60"/>
    <mergeCell ref="G59:G60"/>
    <mergeCell ref="J55:J56"/>
    <mergeCell ref="K55:K56"/>
    <mergeCell ref="J51:J52"/>
    <mergeCell ref="K51:K52"/>
    <mergeCell ref="J49:J50"/>
    <mergeCell ref="K49:K50"/>
    <mergeCell ref="K57:K58"/>
    <mergeCell ref="J57:J58"/>
    <mergeCell ref="O66:O69"/>
    <mergeCell ref="B6:B7"/>
    <mergeCell ref="C6:C7"/>
    <mergeCell ref="D6:D7"/>
    <mergeCell ref="E6:E7"/>
    <mergeCell ref="F6:F7"/>
    <mergeCell ref="G6:G7"/>
    <mergeCell ref="G41:G42"/>
    <mergeCell ref="L43:L45"/>
    <mergeCell ref="M43:M45"/>
    <mergeCell ref="J41:J42"/>
    <mergeCell ref="K41:K42"/>
    <mergeCell ref="J39:J40"/>
    <mergeCell ref="E21:E23"/>
    <mergeCell ref="J35:J36"/>
    <mergeCell ref="F37:F38"/>
    <mergeCell ref="G37:G38"/>
    <mergeCell ref="E35:E36"/>
    <mergeCell ref="G35:G36"/>
    <mergeCell ref="G30:G32"/>
    <mergeCell ref="I30:I31"/>
    <mergeCell ref="J37:J38"/>
    <mergeCell ref="G21:G23"/>
    <mergeCell ref="J24:J25"/>
    <mergeCell ref="J26:J27"/>
    <mergeCell ref="V100:V101"/>
    <mergeCell ref="M14:M15"/>
    <mergeCell ref="N14:N15"/>
    <mergeCell ref="O14:O15"/>
    <mergeCell ref="V14:V15"/>
    <mergeCell ref="M16:M17"/>
    <mergeCell ref="N16:N17"/>
    <mergeCell ref="O16:O17"/>
    <mergeCell ref="P16:P17"/>
    <mergeCell ref="Q16:Q17"/>
    <mergeCell ref="R16:R17"/>
    <mergeCell ref="S16:S17"/>
    <mergeCell ref="T16:T17"/>
    <mergeCell ref="U16:U17"/>
    <mergeCell ref="V73:V75"/>
    <mergeCell ref="O73:O75"/>
    <mergeCell ref="N66:N69"/>
    <mergeCell ref="V43:V45"/>
    <mergeCell ref="O51:O52"/>
    <mergeCell ref="O49:O50"/>
    <mergeCell ref="O46:O48"/>
    <mergeCell ref="V46:V47"/>
    <mergeCell ref="N43:N45"/>
    <mergeCell ref="V70:V72"/>
    <mergeCell ref="E14:E15"/>
    <mergeCell ref="F14:F15"/>
    <mergeCell ref="G14:G15"/>
    <mergeCell ref="J14:J15"/>
    <mergeCell ref="K14:K15"/>
    <mergeCell ref="L14:L15"/>
    <mergeCell ref="J11:J12"/>
    <mergeCell ref="K11:K12"/>
    <mergeCell ref="V96:V99"/>
    <mergeCell ref="P70:P72"/>
    <mergeCell ref="Q70:Q72"/>
    <mergeCell ref="R70:R72"/>
    <mergeCell ref="J59:J60"/>
    <mergeCell ref="O62:O65"/>
    <mergeCell ref="U62:U65"/>
    <mergeCell ref="V62:V65"/>
    <mergeCell ref="V49:V50"/>
    <mergeCell ref="S70:S72"/>
    <mergeCell ref="T70:T72"/>
    <mergeCell ref="K59:K60"/>
    <mergeCell ref="K70:K72"/>
    <mergeCell ref="K62:K65"/>
    <mergeCell ref="N70:N72"/>
    <mergeCell ref="N57:N58"/>
    <mergeCell ref="B16:B17"/>
    <mergeCell ref="C16:C17"/>
    <mergeCell ref="D16:D17"/>
    <mergeCell ref="E16:E17"/>
    <mergeCell ref="F16:F17"/>
    <mergeCell ref="G16:G17"/>
    <mergeCell ref="J16:J17"/>
    <mergeCell ref="K16:K17"/>
    <mergeCell ref="L16:L17"/>
    <mergeCell ref="AG37:AG38"/>
    <mergeCell ref="AH37:AH38"/>
    <mergeCell ref="AH66:AH69"/>
    <mergeCell ref="AE66:AE69"/>
    <mergeCell ref="AF66:AF69"/>
    <mergeCell ref="AG66:AG69"/>
    <mergeCell ref="AE70:AE72"/>
    <mergeCell ref="AF70:AF72"/>
    <mergeCell ref="AG70:AG72"/>
    <mergeCell ref="AE96:AE99"/>
    <mergeCell ref="AF96:AF99"/>
    <mergeCell ref="AG96:AG99"/>
    <mergeCell ref="AH96:AH99"/>
    <mergeCell ref="AE100:AE101"/>
    <mergeCell ref="AF100:AF101"/>
    <mergeCell ref="AG100:AG101"/>
    <mergeCell ref="AH100:AH101"/>
    <mergeCell ref="AE4:AH4"/>
    <mergeCell ref="AH70:AH72"/>
    <mergeCell ref="AE80:AE81"/>
    <mergeCell ref="AF80:AF81"/>
    <mergeCell ref="AG80:AG81"/>
    <mergeCell ref="AH80:AH81"/>
    <mergeCell ref="AE92:AE93"/>
    <mergeCell ref="AF92:AF93"/>
    <mergeCell ref="AG92:AG93"/>
    <mergeCell ref="AH92:AH93"/>
    <mergeCell ref="AE16:AE17"/>
    <mergeCell ref="AF16:AF17"/>
    <mergeCell ref="AG16:AG17"/>
    <mergeCell ref="AH16:AH17"/>
    <mergeCell ref="AE37:AE38"/>
    <mergeCell ref="AF37:AF38"/>
  </mergeCells>
  <pageMargins left="0.7" right="0.7" top="0.75" bottom="0.75" header="0.3" footer="0.3"/>
  <pageSetup scale="10" orientation="portrait" horizontalDpi="4294967294" verticalDpi="4294967295" r:id="rId1"/>
  <drawing r:id="rId2"/>
  <extLst>
    <ext xmlns:x14="http://schemas.microsoft.com/office/spreadsheetml/2009/9/main" uri="{78C0D931-6437-407d-A8EE-F0AAD7539E65}">
      <x14:conditionalFormattings>
        <x14:conditionalFormatting xmlns:xm="http://schemas.microsoft.com/office/excel/2006/main">
          <x14:cfRule type="cellIs" priority="77" operator="equal" id="{D7E98337-0ABE-45EB-8D20-8A0B3E73DE66}">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78" operator="equal" id="{E7ED0782-1E2E-4D4D-95FE-6BA919CB14F4}">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79" operator="equal" id="{B3B91E0D-BF72-4EA1-9A7D-03B7EAC4FAA1}">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80" operator="equal" id="{5BCAB4DE-274F-4AA9-8CF3-1DDFAB0AEB75}">
            <xm:f>'\\10.216.160.201\planeacion\Oficial\EVIDENCIAS PLANEACION - CONTRATISTAS\2019\CONTRATO 133 - 2019 CRISTHIAN CAMILO RODRIGUEZ MELO\12. Diciembre\Obligación 6\Riesgos\Administrativa\[208-PLA-Ft-73-74-75 y 78 Riesgos - DIC - 2019 19122019 - TH.xlsx]BD'!#REF!</xm:f>
            <x14:dxf>
              <fill>
                <patternFill>
                  <bgColor rgb="FFFF0000"/>
                </patternFill>
              </fill>
            </x14:dxf>
          </x14:cfRule>
          <xm:sqref>L80:L81</xm:sqref>
        </x14:conditionalFormatting>
        <x14:conditionalFormatting xmlns:xm="http://schemas.microsoft.com/office/excel/2006/main">
          <x14:cfRule type="cellIs" priority="72" operator="equal" id="{4B9E9235-DA27-4C5A-8CFF-208169C3B3F9}">
            <xm:f>'C:\Users\CRodriguezm\Downloads\[208-PLA-Ft-73-74-75 y 78 Riesgos (3er periodo - DMV) final.xlsx]BD'!#REF!</xm:f>
            <x14:dxf>
              <fill>
                <patternFill>
                  <bgColor rgb="FFFFC000"/>
                </patternFill>
              </fill>
            </x14:dxf>
          </x14:cfRule>
          <x14:cfRule type="cellIs" priority="73" operator="equal" id="{AEEE0B01-E9C1-4F46-8890-1B7735FA4FEA}">
            <xm:f>'C:\Users\CRodriguezm\Downloads\[208-PLA-Ft-73-74-75 y 78 Riesgos (3er periodo - DMV) final.xlsx]BD'!#REF!</xm:f>
            <x14:dxf>
              <fill>
                <patternFill>
                  <bgColor rgb="FFFFFF00"/>
                </patternFill>
              </fill>
            </x14:dxf>
          </x14:cfRule>
          <x14:cfRule type="cellIs" priority="74" operator="equal" id="{57EF5E8B-D13D-44F3-9FD6-35AD72D08E9C}">
            <xm:f>'C:\Users\CRodriguezm\Downloads\[208-PLA-Ft-73-74-75 y 78 Riesgos (3er periodo - DMV) final.xlsx]BD'!#REF!</xm:f>
            <x14:dxf>
              <fill>
                <patternFill>
                  <bgColor rgb="FF92D050"/>
                </patternFill>
              </fill>
            </x14:dxf>
          </x14:cfRule>
          <x14:cfRule type="cellIs" priority="75" operator="equal" id="{844928BB-4BCD-496E-AFA7-EFFA7AB07BAE}">
            <xm:f>'C:\Users\CRodriguezm\Downloads\[208-PLA-Ft-73-74-75 y 78 Riesgos (3er periodo - DMV) final.xlsx]BD'!#REF!</xm:f>
            <x14:dxf>
              <fill>
                <patternFill>
                  <bgColor rgb="FF92D050"/>
                </patternFill>
              </fill>
            </x14:dxf>
          </x14:cfRule>
          <x14:cfRule type="cellIs" priority="76" operator="equal" id="{BA02BDF0-A5E8-4673-9703-E5F72D1566A6}">
            <xm:f>'C:\Users\CRodriguezm\Downloads\[208-PLA-Ft-73-74-75 y 78 Riesgos (3er periodo - DMV) final.xlsx]BD'!#REF!</xm:f>
            <x14:dxf>
              <fill>
                <patternFill>
                  <bgColor rgb="FF92D050"/>
                </patternFill>
              </fill>
            </x14:dxf>
          </x14:cfRule>
          <xm:sqref>J82:J85</xm:sqref>
        </x14:conditionalFormatting>
        <x14:conditionalFormatting xmlns:xm="http://schemas.microsoft.com/office/excel/2006/main">
          <x14:cfRule type="cellIs" priority="68" operator="equal" id="{5E9379A7-F837-4660-B089-34CB8C861BEA}">
            <xm:f>'C:\Users\CRodriguezm\Downloads\[208-PLA-Ft-73-74-75 y 78 Riesgos (3er periodo - DMV) final.xlsx]BD'!#REF!</xm:f>
            <x14:dxf>
              <fill>
                <patternFill>
                  <bgColor rgb="FF92D050"/>
                </patternFill>
              </fill>
            </x14:dxf>
          </x14:cfRule>
          <x14:cfRule type="cellIs" priority="69" operator="equal" id="{52A80ED8-5A91-4588-81BB-C4565EDC68D9}">
            <xm:f>'C:\Users\CRodriguezm\Downloads\[208-PLA-Ft-73-74-75 y 78 Riesgos (3er periodo - DMV) final.xlsx]BD'!#REF!</xm:f>
            <x14:dxf>
              <fill>
                <patternFill>
                  <bgColor rgb="FFFFFF00"/>
                </patternFill>
              </fill>
            </x14:dxf>
          </x14:cfRule>
          <x14:cfRule type="cellIs" priority="70" operator="equal" id="{2CB3C327-7786-4C00-B2F0-87C6B704B1C2}">
            <xm:f>'C:\Users\CRodriguezm\Downloads\[208-PLA-Ft-73-74-75 y 78 Riesgos (3er periodo - DMV) final.xlsx]BD'!#REF!</xm:f>
            <x14:dxf>
              <fill>
                <patternFill>
                  <bgColor rgb="FFFFC000"/>
                </patternFill>
              </fill>
            </x14:dxf>
          </x14:cfRule>
          <x14:cfRule type="cellIs" priority="71" operator="equal" id="{B5105697-0CE1-487E-A03A-AF99A9D0CF64}">
            <xm:f>'C:\Users\CRodriguezm\Downloads\[208-PLA-Ft-73-74-75 y 78 Riesgos (3er periodo - DMV) final.xlsx]BD'!#REF!</xm:f>
            <x14:dxf>
              <fill>
                <patternFill>
                  <bgColor rgb="FFFF0000"/>
                </patternFill>
              </fill>
            </x14:dxf>
          </x14:cfRule>
          <xm:sqref>L82:L85</xm:sqref>
        </x14:conditionalFormatting>
        <x14:conditionalFormatting xmlns:xm="http://schemas.microsoft.com/office/excel/2006/main">
          <x14:cfRule type="cellIs" priority="64" operator="equal" id="{2A3F90D5-1BBE-40A5-B107-539C9785225A}">
            <xm:f>'C:\Users\CRodriguezm\Downloads\[208-PLA-Ft-73-74-75 y 78 Riesgos (3er periodo - DMV) final.xlsx]BD'!#REF!</xm:f>
            <x14:dxf>
              <fill>
                <patternFill>
                  <bgColor rgb="FF92D050"/>
                </patternFill>
              </fill>
            </x14:dxf>
          </x14:cfRule>
          <x14:cfRule type="cellIs" priority="65" operator="equal" id="{933BEB51-FEA3-4583-891F-0C44CBDF1D7D}">
            <xm:f>'C:\Users\CRodriguezm\Downloads\[208-PLA-Ft-73-74-75 y 78 Riesgos (3er periodo - DMV) final.xlsx]BD'!#REF!</xm:f>
            <x14:dxf>
              <fill>
                <patternFill>
                  <bgColor rgb="FFFFFF00"/>
                </patternFill>
              </fill>
            </x14:dxf>
          </x14:cfRule>
          <x14:cfRule type="cellIs" priority="66" operator="equal" id="{D687FEE6-EDE6-420B-83E1-64EA73E6CD65}">
            <xm:f>'C:\Users\CRodriguezm\Downloads\[208-PLA-Ft-73-74-75 y 78 Riesgos (3er periodo - DMV) final.xlsx]BD'!#REF!</xm:f>
            <x14:dxf>
              <fill>
                <patternFill>
                  <bgColor rgb="FFFFC000"/>
                </patternFill>
              </fill>
            </x14:dxf>
          </x14:cfRule>
          <x14:cfRule type="cellIs" priority="67" operator="equal" id="{53B591AF-A8D6-42E7-9704-8EF21D7BCE00}">
            <xm:f>'C:\Users\CRodriguezm\Downloads\[208-PLA-Ft-73-74-75 y 78 Riesgos (3er periodo - DMV) final.xlsx]BD'!#REF!</xm:f>
            <x14:dxf>
              <fill>
                <patternFill>
                  <bgColor rgb="FFFF0000"/>
                </patternFill>
              </fill>
            </x14:dxf>
          </x14:cfRule>
          <xm:sqref>N82:N85</xm:sqref>
        </x14:conditionalFormatting>
        <x14:conditionalFormatting xmlns:xm="http://schemas.microsoft.com/office/excel/2006/main">
          <x14:cfRule type="cellIs" priority="59" operator="equal" id="{B00DACCE-6889-468D-B9FF-76D839401216}">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60" operator="equal" id="{D52806EF-FA20-4B89-9E58-2BD3558B993E}">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61" operator="equal" id="{3FCF97F8-44B1-41F9-BAC7-82735272F839}">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62" operator="equal" id="{79B8EFF2-0CA6-4790-93B4-C9D6122D1FBD}">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63" operator="equal" id="{5CB17580-F234-4EE6-B221-F1314709E306}">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K80:K81</xm:sqref>
        </x14:conditionalFormatting>
        <x14:conditionalFormatting xmlns:xm="http://schemas.microsoft.com/office/excel/2006/main">
          <x14:cfRule type="cellIs" priority="54" operator="equal" id="{4C1DB34D-3314-4B55-B34A-F5152A32AC0D}">
            <xm:f>'\\10.216.160.201\planeacion\Oficial\EVIDENCIAS PLANEACION - CONTRATISTAS\2019\CONTRATO 133 - 2019 CRISTHIAN CAMILO RODRIGUEZ MELO\12. Diciembre\Obligación 6\Riesgos\Administrativa\[208-PLA-Ft-73-74-75 y 78 Riesgos - DIC - 2019 19122019 - TH.xlsx]BD'!#REF!</xm:f>
            <x14:dxf>
              <fill>
                <patternFill>
                  <bgColor rgb="FFFFC000"/>
                </patternFill>
              </fill>
            </x14:dxf>
          </x14:cfRule>
          <x14:cfRule type="cellIs" priority="55" operator="equal" id="{74DB5390-675D-4C14-8B51-53F62A7820E1}">
            <xm:f>'\\10.216.160.201\planeacion\Oficial\EVIDENCIAS PLANEACION - CONTRATISTAS\2019\CONTRATO 133 - 2019 CRISTHIAN CAMILO RODRIGUEZ MELO\12. Diciembre\Obligación 6\Riesgos\Administrativa\[208-PLA-Ft-73-74-75 y 78 Riesgos - DIC - 2019 19122019 - TH.xlsx]BD'!#REF!</xm:f>
            <x14:dxf>
              <fill>
                <patternFill>
                  <bgColor rgb="FFFFFF00"/>
                </patternFill>
              </fill>
            </x14:dxf>
          </x14:cfRule>
          <x14:cfRule type="cellIs" priority="56" operator="equal" id="{5B11322B-4283-409E-8E0F-0BE28ADFE966}">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7" operator="equal" id="{2B517632-B38D-4D82-AB7D-02E5E8DBC59E}">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14:cfRule type="cellIs" priority="58" operator="equal" id="{91FB517B-2A75-459A-82B6-7071E884F5DF}">
            <xm:f>'\\10.216.160.201\planeacion\Oficial\EVIDENCIAS PLANEACION - CONTRATISTAS\2019\CONTRATO 133 - 2019 CRISTHIAN CAMILO RODRIGUEZ MELO\12. Diciembre\Obligación 6\Riesgos\Administrativa\[208-PLA-Ft-73-74-75 y 78 Riesgos - DIC - 2019 19122019 - TH.xlsx]BD'!#REF!</xm:f>
            <x14:dxf>
              <fill>
                <patternFill>
                  <bgColor rgb="FF92D050"/>
                </patternFill>
              </fill>
            </x14:dxf>
          </x14:cfRule>
          <xm:sqref>J80:J81</xm:sqref>
        </x14:conditionalFormatting>
        <x14:conditionalFormatting xmlns:xm="http://schemas.microsoft.com/office/excel/2006/main">
          <x14:cfRule type="cellIs" priority="49" operator="equal" id="{F5A67672-EE3F-4744-95D1-3AA2487D4E30}">
            <xm:f>'\\10.216.160.201\Oficial\Users\user\Downloads\[208-PLA-Ft-73-74-75 y 78 Riesgos DUT-2020.xlsx]BD'!#REF!</xm:f>
            <x14:dxf>
              <fill>
                <patternFill>
                  <bgColor rgb="FFFFC000"/>
                </patternFill>
              </fill>
            </x14:dxf>
          </x14:cfRule>
          <x14:cfRule type="cellIs" priority="50" operator="equal" id="{6BA54A6F-F791-496B-8846-04D45B526A23}">
            <xm:f>'\\10.216.160.201\Oficial\Users\user\Downloads\[208-PLA-Ft-73-74-75 y 78 Riesgos DUT-2020.xlsx]BD'!#REF!</xm:f>
            <x14:dxf>
              <fill>
                <patternFill>
                  <bgColor rgb="FFFFFF00"/>
                </patternFill>
              </fill>
            </x14:dxf>
          </x14:cfRule>
          <x14:cfRule type="cellIs" priority="51" operator="equal" id="{70AC8E43-5630-48AB-BEEC-55C73D2FD5F2}">
            <xm:f>'\\10.216.160.201\Oficial\Users\user\Downloads\[208-PLA-Ft-73-74-75 y 78 Riesgos DUT-2020.xlsx]BD'!#REF!</xm:f>
            <x14:dxf>
              <fill>
                <patternFill>
                  <bgColor rgb="FF92D050"/>
                </patternFill>
              </fill>
            </x14:dxf>
          </x14:cfRule>
          <x14:cfRule type="cellIs" priority="52" operator="equal" id="{9A55C9B7-16BF-44E0-AFB2-D0EB8494E94A}">
            <xm:f>'\\10.216.160.201\Oficial\Users\user\Downloads\[208-PLA-Ft-73-74-75 y 78 Riesgos DUT-2020.xlsx]BD'!#REF!</xm:f>
            <x14:dxf>
              <fill>
                <patternFill>
                  <bgColor rgb="FF92D050"/>
                </patternFill>
              </fill>
            </x14:dxf>
          </x14:cfRule>
          <x14:cfRule type="cellIs" priority="53" operator="equal" id="{68D3FEF3-68A8-4349-9C18-A0C08602B56E}">
            <xm:f>'\\10.216.160.201\Oficial\Users\user\Downloads\[208-PLA-Ft-73-74-75 y 78 Riesgos DUT-2020.xlsx]BD'!#REF!</xm:f>
            <x14:dxf>
              <fill>
                <patternFill>
                  <bgColor rgb="FF92D050"/>
                </patternFill>
              </fill>
            </x14:dxf>
          </x14:cfRule>
          <xm:sqref>J51</xm:sqref>
        </x14:conditionalFormatting>
        <x14:conditionalFormatting xmlns:xm="http://schemas.microsoft.com/office/excel/2006/main">
          <x14:cfRule type="cellIs" priority="45" operator="equal" id="{81D1CC7B-0FA1-4C9B-A403-61800471151E}">
            <xm:f>'\\10.216.160.201\Oficial\Users\user\Downloads\[208-PLA-Ft-73-74-75 y 78 Riesgos DUT-2020.xlsx]BD'!#REF!</xm:f>
            <x14:dxf>
              <fill>
                <patternFill>
                  <bgColor rgb="FF92D050"/>
                </patternFill>
              </fill>
            </x14:dxf>
          </x14:cfRule>
          <x14:cfRule type="cellIs" priority="46" operator="equal" id="{A0D4A43F-94A4-4884-B064-F0EF0AAB82D6}">
            <xm:f>'\\10.216.160.201\Oficial\Users\user\Downloads\[208-PLA-Ft-73-74-75 y 78 Riesgos DUT-2020.xlsx]BD'!#REF!</xm:f>
            <x14:dxf>
              <fill>
                <patternFill>
                  <bgColor rgb="FFFFFF00"/>
                </patternFill>
              </fill>
            </x14:dxf>
          </x14:cfRule>
          <x14:cfRule type="cellIs" priority="47" operator="equal" id="{28D0F8C2-2ACE-479B-A990-236FC02D3680}">
            <xm:f>'\\10.216.160.201\Oficial\Users\user\Downloads\[208-PLA-Ft-73-74-75 y 78 Riesgos DUT-2020.xlsx]BD'!#REF!</xm:f>
            <x14:dxf>
              <fill>
                <patternFill>
                  <bgColor rgb="FFFFC000"/>
                </patternFill>
              </fill>
            </x14:dxf>
          </x14:cfRule>
          <x14:cfRule type="cellIs" priority="48" operator="equal" id="{42E95122-1392-4696-A033-E29D399B3ACD}">
            <xm:f>'\\10.216.160.201\Oficial\Users\user\Downloads\[208-PLA-Ft-73-74-75 y 78 Riesgos DUT-2020.xlsx]BD'!#REF!</xm:f>
            <x14:dxf>
              <fill>
                <patternFill>
                  <bgColor rgb="FFFF0000"/>
                </patternFill>
              </fill>
            </x14:dxf>
          </x14:cfRule>
          <xm:sqref>L51</xm:sqref>
        </x14:conditionalFormatting>
        <x14:conditionalFormatting xmlns:xm="http://schemas.microsoft.com/office/excel/2006/main">
          <x14:cfRule type="cellIs" priority="40" operator="equal" id="{D9DD6437-224E-4B13-953E-620EE019211D}">
            <xm:f>'\\10.216.160.201\Oficial\Users\user\Downloads\[3. 208-PLA-Ft-73 - 75 y 78 Riesgos - 2019  sub. financiera.xlsx]BD'!#REF!</xm:f>
            <x14:dxf>
              <fill>
                <patternFill>
                  <bgColor rgb="FFFFC000"/>
                </patternFill>
              </fill>
            </x14:dxf>
          </x14:cfRule>
          <x14:cfRule type="cellIs" priority="41" operator="equal" id="{CFCF7F5F-B96D-45CB-AFCF-FC11046E32DA}">
            <xm:f>'\\10.216.160.201\Oficial\Users\user\Downloads\[3. 208-PLA-Ft-73 - 75 y 78 Riesgos - 2019  sub. financiera.xlsx]BD'!#REF!</xm:f>
            <x14:dxf>
              <fill>
                <patternFill>
                  <bgColor rgb="FFFFFF00"/>
                </patternFill>
              </fill>
            </x14:dxf>
          </x14:cfRule>
          <x14:cfRule type="cellIs" priority="42" operator="equal" id="{91EABAF3-F88D-4609-8D68-93CFFF87E333}">
            <xm:f>'\\10.216.160.201\Oficial\Users\user\Downloads\[3. 208-PLA-Ft-73 - 75 y 78 Riesgos - 2019  sub. financiera.xlsx]BD'!#REF!</xm:f>
            <x14:dxf>
              <fill>
                <patternFill>
                  <bgColor rgb="FF92D050"/>
                </patternFill>
              </fill>
            </x14:dxf>
          </x14:cfRule>
          <x14:cfRule type="cellIs" priority="43" operator="equal" id="{3F9B23DF-129A-46B2-88E6-4FA96E34754C}">
            <xm:f>'\\10.216.160.201\Oficial\Users\user\Downloads\[3. 208-PLA-Ft-73 - 75 y 78 Riesgos - 2019  sub. financiera.xlsx]BD'!#REF!</xm:f>
            <x14:dxf>
              <fill>
                <patternFill>
                  <bgColor rgb="FF92D050"/>
                </patternFill>
              </fill>
            </x14:dxf>
          </x14:cfRule>
          <x14:cfRule type="cellIs" priority="44" operator="equal" id="{D1B786E8-AD05-4122-B657-5BA4D51E38EA}">
            <xm:f>'\\10.216.160.201\Oficial\Users\user\Downloads\[3. 208-PLA-Ft-73 - 75 y 78 Riesgos - 2019  sub. financiera.xlsx]BD'!#REF!</xm:f>
            <x14:dxf>
              <fill>
                <patternFill>
                  <bgColor rgb="FF92D050"/>
                </patternFill>
              </fill>
            </x14:dxf>
          </x14:cfRule>
          <xm:sqref>J62</xm:sqref>
        </x14:conditionalFormatting>
        <x14:conditionalFormatting xmlns:xm="http://schemas.microsoft.com/office/excel/2006/main">
          <x14:cfRule type="cellIs" priority="35" operator="equal" id="{0A256EB9-3C5B-4395-8018-8B1D32E0282A}">
            <xm:f>'\\10.216.160.201\Oficial\Users\user\Downloads\[3. 208-PLA-Ft-73 - 75 y 78 Riesgos - 2019  sub. financiera.xlsx]BD'!#REF!</xm:f>
            <x14:dxf>
              <fill>
                <patternFill>
                  <bgColor rgb="FFFFC000"/>
                </patternFill>
              </fill>
            </x14:dxf>
          </x14:cfRule>
          <x14:cfRule type="cellIs" priority="36" operator="equal" id="{E2B697BB-0B91-4843-B3CA-B80DD3F4E700}">
            <xm:f>'\\10.216.160.201\Oficial\Users\user\Downloads\[3. 208-PLA-Ft-73 - 75 y 78 Riesgos - 2019  sub. financiera.xlsx]BD'!#REF!</xm:f>
            <x14:dxf>
              <fill>
                <patternFill>
                  <bgColor rgb="FFFFFF00"/>
                </patternFill>
              </fill>
            </x14:dxf>
          </x14:cfRule>
          <x14:cfRule type="cellIs" priority="37" operator="equal" id="{08174D12-982E-467C-9251-521F7572D19A}">
            <xm:f>'\\10.216.160.201\Oficial\Users\user\Downloads\[3. 208-PLA-Ft-73 - 75 y 78 Riesgos - 2019  sub. financiera.xlsx]BD'!#REF!</xm:f>
            <x14:dxf>
              <fill>
                <patternFill>
                  <bgColor rgb="FF92D050"/>
                </patternFill>
              </fill>
            </x14:dxf>
          </x14:cfRule>
          <x14:cfRule type="cellIs" priority="38" operator="equal" id="{3C3B368F-15AB-4DC3-8185-C344989A12DE}">
            <xm:f>'\\10.216.160.201\Oficial\Users\user\Downloads\[3. 208-PLA-Ft-73 - 75 y 78 Riesgos - 2019  sub. financiera.xlsx]BD'!#REF!</xm:f>
            <x14:dxf>
              <fill>
                <patternFill>
                  <bgColor rgb="FF92D050"/>
                </patternFill>
              </fill>
            </x14:dxf>
          </x14:cfRule>
          <x14:cfRule type="cellIs" priority="39" operator="equal" id="{6A6CC4CB-6A60-48BE-BA08-E34897610355}">
            <xm:f>'\\10.216.160.201\Oficial\Users\user\Downloads\[3. 208-PLA-Ft-73 - 75 y 78 Riesgos - 2019  sub. financiera.xlsx]BD'!#REF!</xm:f>
            <x14:dxf>
              <fill>
                <patternFill>
                  <bgColor rgb="FF92D050"/>
                </patternFill>
              </fill>
            </x14:dxf>
          </x14:cfRule>
          <xm:sqref>J66</xm:sqref>
        </x14:conditionalFormatting>
        <x14:conditionalFormatting xmlns:xm="http://schemas.microsoft.com/office/excel/2006/main">
          <x14:cfRule type="cellIs" priority="30" operator="equal" id="{81F597E5-8F24-4390-BA94-F9761A983ED1}">
            <xm:f>'\\10.216.160.201\Oficial\Users\user\Downloads\[3. 208-PLA-Ft-73 - 75 y 78 Riesgos - 2019  sub. financiera.xlsx]BD'!#REF!</xm:f>
            <x14:dxf>
              <fill>
                <patternFill>
                  <bgColor rgb="FFFFC000"/>
                </patternFill>
              </fill>
            </x14:dxf>
          </x14:cfRule>
          <x14:cfRule type="cellIs" priority="31" operator="equal" id="{D0B60412-7208-4DAF-B5D1-93DCE9ED5C65}">
            <xm:f>'\\10.216.160.201\Oficial\Users\user\Downloads\[3. 208-PLA-Ft-73 - 75 y 78 Riesgos - 2019  sub. financiera.xlsx]BD'!#REF!</xm:f>
            <x14:dxf>
              <fill>
                <patternFill>
                  <bgColor rgb="FFFFFF00"/>
                </patternFill>
              </fill>
            </x14:dxf>
          </x14:cfRule>
          <x14:cfRule type="cellIs" priority="32" operator="equal" id="{402293A8-F29C-4975-AF7A-4789188211B4}">
            <xm:f>'\\10.216.160.201\Oficial\Users\user\Downloads\[3. 208-PLA-Ft-73 - 75 y 78 Riesgos - 2019  sub. financiera.xlsx]BD'!#REF!</xm:f>
            <x14:dxf>
              <fill>
                <patternFill>
                  <bgColor rgb="FF92D050"/>
                </patternFill>
              </fill>
            </x14:dxf>
          </x14:cfRule>
          <x14:cfRule type="cellIs" priority="33" operator="equal" id="{958C7777-DEBA-4776-91EF-14E01B791A35}">
            <xm:f>'\\10.216.160.201\Oficial\Users\user\Downloads\[3. 208-PLA-Ft-73 - 75 y 78 Riesgos - 2019  sub. financiera.xlsx]BD'!#REF!</xm:f>
            <x14:dxf>
              <fill>
                <patternFill>
                  <bgColor rgb="FF92D050"/>
                </patternFill>
              </fill>
            </x14:dxf>
          </x14:cfRule>
          <x14:cfRule type="cellIs" priority="34" operator="equal" id="{13070194-C614-43ED-A794-79681662C898}">
            <xm:f>'\\10.216.160.201\Oficial\Users\user\Downloads\[3. 208-PLA-Ft-73 - 75 y 78 Riesgos - 2019  sub. financiera.xlsx]BD'!#REF!</xm:f>
            <x14:dxf>
              <fill>
                <patternFill>
                  <bgColor rgb="FF92D050"/>
                </patternFill>
              </fill>
            </x14:dxf>
          </x14:cfRule>
          <xm:sqref>J70</xm:sqref>
        </x14:conditionalFormatting>
        <x14:conditionalFormatting xmlns:xm="http://schemas.microsoft.com/office/excel/2006/main">
          <x14:cfRule type="cellIs" priority="26" operator="equal" id="{72996FBB-3206-42CE-83A6-055202FC3D84}">
            <xm:f>'\\10.216.160.201\Oficial\Users\user\Downloads\[3. 208-PLA-Ft-73 - 75 y 78 Riesgos - 2019  sub. financiera.xlsx]BD'!#REF!</xm:f>
            <x14:dxf>
              <fill>
                <patternFill>
                  <bgColor rgb="FF92D050"/>
                </patternFill>
              </fill>
            </x14:dxf>
          </x14:cfRule>
          <x14:cfRule type="cellIs" priority="27" operator="equal" id="{267F7B14-CB95-4F0F-8D1F-6598998534B8}">
            <xm:f>'\\10.216.160.201\Oficial\Users\user\Downloads\[3. 208-PLA-Ft-73 - 75 y 78 Riesgos - 2019  sub. financiera.xlsx]BD'!#REF!</xm:f>
            <x14:dxf>
              <fill>
                <patternFill>
                  <bgColor rgb="FFFFFF00"/>
                </patternFill>
              </fill>
            </x14:dxf>
          </x14:cfRule>
          <x14:cfRule type="cellIs" priority="28" operator="equal" id="{C544FB5B-A3C9-4460-8AB6-18406927C8FF}">
            <xm:f>'\\10.216.160.201\Oficial\Users\user\Downloads\[3. 208-PLA-Ft-73 - 75 y 78 Riesgos - 2019  sub. financiera.xlsx]BD'!#REF!</xm:f>
            <x14:dxf>
              <fill>
                <patternFill>
                  <bgColor rgb="FFFFC000"/>
                </patternFill>
              </fill>
            </x14:dxf>
          </x14:cfRule>
          <x14:cfRule type="cellIs" priority="29" operator="equal" id="{6E9FE464-4510-4CE8-93D0-C490C799B4A0}">
            <xm:f>'\\10.216.160.201\Oficial\Users\user\Downloads\[3. 208-PLA-Ft-73 - 75 y 78 Riesgos - 2019  sub. financiera.xlsx]BD'!#REF!</xm:f>
            <x14:dxf>
              <fill>
                <patternFill>
                  <bgColor rgb="FFFF0000"/>
                </patternFill>
              </fill>
            </x14:dxf>
          </x14:cfRule>
          <xm:sqref>L62</xm:sqref>
        </x14:conditionalFormatting>
        <x14:conditionalFormatting xmlns:xm="http://schemas.microsoft.com/office/excel/2006/main">
          <x14:cfRule type="cellIs" priority="22" operator="equal" id="{EA72D2AE-E3BF-4EDE-9961-5CB2CAB66D73}">
            <xm:f>'\\10.216.160.201\Oficial\Users\user\Downloads\[3. 208-PLA-Ft-73 - 75 y 78 Riesgos - 2019  sub. financiera.xlsx]BD'!#REF!</xm:f>
            <x14:dxf>
              <fill>
                <patternFill>
                  <bgColor rgb="FF92D050"/>
                </patternFill>
              </fill>
            </x14:dxf>
          </x14:cfRule>
          <x14:cfRule type="cellIs" priority="23" operator="equal" id="{1D713C98-50C1-49E0-961D-1B6ACF4C79DF}">
            <xm:f>'\\10.216.160.201\Oficial\Users\user\Downloads\[3. 208-PLA-Ft-73 - 75 y 78 Riesgos - 2019  sub. financiera.xlsx]BD'!#REF!</xm:f>
            <x14:dxf>
              <fill>
                <patternFill>
                  <bgColor rgb="FFFFFF00"/>
                </patternFill>
              </fill>
            </x14:dxf>
          </x14:cfRule>
          <x14:cfRule type="cellIs" priority="24" operator="equal" id="{04F22D29-43C0-4AA5-8604-9CE02D17570D}">
            <xm:f>'\\10.216.160.201\Oficial\Users\user\Downloads\[3. 208-PLA-Ft-73 - 75 y 78 Riesgos - 2019  sub. financiera.xlsx]BD'!#REF!</xm:f>
            <x14:dxf>
              <fill>
                <patternFill>
                  <bgColor rgb="FFFFC000"/>
                </patternFill>
              </fill>
            </x14:dxf>
          </x14:cfRule>
          <x14:cfRule type="cellIs" priority="25" operator="equal" id="{D7A0FA2E-4948-49B0-A79D-C9DA0ADF1396}">
            <xm:f>'\\10.216.160.201\Oficial\Users\user\Downloads\[3. 208-PLA-Ft-73 - 75 y 78 Riesgos - 2019  sub. financiera.xlsx]BD'!#REF!</xm:f>
            <x14:dxf>
              <fill>
                <patternFill>
                  <bgColor rgb="FFFF0000"/>
                </patternFill>
              </fill>
            </x14:dxf>
          </x14:cfRule>
          <xm:sqref>L66</xm:sqref>
        </x14:conditionalFormatting>
        <x14:conditionalFormatting xmlns:xm="http://schemas.microsoft.com/office/excel/2006/main">
          <x14:cfRule type="cellIs" priority="18" operator="equal" id="{DA489A3C-0C4E-4ED1-AF2A-93195097DE67}">
            <xm:f>'\\10.216.160.201\Oficial\Users\user\Downloads\[3. 208-PLA-Ft-73 - 75 y 78 Riesgos - 2019  sub. financiera.xlsx]BD'!#REF!</xm:f>
            <x14:dxf>
              <fill>
                <patternFill>
                  <bgColor rgb="FF92D050"/>
                </patternFill>
              </fill>
            </x14:dxf>
          </x14:cfRule>
          <x14:cfRule type="cellIs" priority="19" operator="equal" id="{95A26685-5411-41F2-A5F5-B2AFE680D20F}">
            <xm:f>'\\10.216.160.201\Oficial\Users\user\Downloads\[3. 208-PLA-Ft-73 - 75 y 78 Riesgos - 2019  sub. financiera.xlsx]BD'!#REF!</xm:f>
            <x14:dxf>
              <fill>
                <patternFill>
                  <bgColor rgb="FFFFFF00"/>
                </patternFill>
              </fill>
            </x14:dxf>
          </x14:cfRule>
          <x14:cfRule type="cellIs" priority="20" operator="equal" id="{8321937E-958E-468C-8610-CE49F619348A}">
            <xm:f>'\\10.216.160.201\Oficial\Users\user\Downloads\[3. 208-PLA-Ft-73 - 75 y 78 Riesgos - 2019  sub. financiera.xlsx]BD'!#REF!</xm:f>
            <x14:dxf>
              <fill>
                <patternFill>
                  <bgColor rgb="FFFFC000"/>
                </patternFill>
              </fill>
            </x14:dxf>
          </x14:cfRule>
          <x14:cfRule type="cellIs" priority="21" operator="equal" id="{78BE2644-0DF5-4032-810D-86C7A0892CED}">
            <xm:f>'\\10.216.160.201\Oficial\Users\user\Downloads\[3. 208-PLA-Ft-73 - 75 y 78 Riesgos - 2019  sub. financiera.xlsx]BD'!#REF!</xm:f>
            <x14:dxf>
              <fill>
                <patternFill>
                  <bgColor rgb="FFFF0000"/>
                </patternFill>
              </fill>
            </x14:dxf>
          </x14:cfRule>
          <xm:sqref>L70</xm:sqref>
        </x14:conditionalFormatting>
        <x14:conditionalFormatting xmlns:xm="http://schemas.microsoft.com/office/excel/2006/main">
          <x14:cfRule type="cellIs" priority="13" operator="equal" id="{20FD690E-1122-4B9F-8C6D-E7C29980413B}">
            <xm:f>'\\10.216.160.201\Oficial\Users\user\Downloads\[3. 208-PLA-Ft-73 - 75 y 78 Riesgos - 2019  sub. financiera.xlsx]BD'!#REF!</xm:f>
            <x14:dxf>
              <fill>
                <patternFill>
                  <bgColor rgb="FFFFC000"/>
                </patternFill>
              </fill>
            </x14:dxf>
          </x14:cfRule>
          <x14:cfRule type="cellIs" priority="14" operator="equal" id="{D07AF294-12F9-487E-9ACF-9267FAEE8D76}">
            <xm:f>'\\10.216.160.201\Oficial\Users\user\Downloads\[3. 208-PLA-Ft-73 - 75 y 78 Riesgos - 2019  sub. financiera.xlsx]BD'!#REF!</xm:f>
            <x14:dxf>
              <fill>
                <patternFill>
                  <bgColor rgb="FFFFFF00"/>
                </patternFill>
              </fill>
            </x14:dxf>
          </x14:cfRule>
          <x14:cfRule type="cellIs" priority="15" operator="equal" id="{06A079E0-5795-4C37-8A88-955395A39554}">
            <xm:f>'\\10.216.160.201\Oficial\Users\user\Downloads\[3. 208-PLA-Ft-73 - 75 y 78 Riesgos - 2019  sub. financiera.xlsx]BD'!#REF!</xm:f>
            <x14:dxf>
              <fill>
                <patternFill>
                  <bgColor rgb="FF92D050"/>
                </patternFill>
              </fill>
            </x14:dxf>
          </x14:cfRule>
          <x14:cfRule type="cellIs" priority="16" operator="equal" id="{78033633-606A-4894-B26E-C6C5AB53A7C6}">
            <xm:f>'\\10.216.160.201\Oficial\Users\user\Downloads\[3. 208-PLA-Ft-73 - 75 y 78 Riesgos - 2019  sub. financiera.xlsx]BD'!#REF!</xm:f>
            <x14:dxf>
              <fill>
                <patternFill>
                  <bgColor rgb="FF92D050"/>
                </patternFill>
              </fill>
            </x14:dxf>
          </x14:cfRule>
          <x14:cfRule type="cellIs" priority="17" operator="equal" id="{40CA8E1B-3BC9-4012-86D6-D74A88535453}">
            <xm:f>'\\10.216.160.201\Oficial\Users\user\Downloads\[3. 208-PLA-Ft-73 - 75 y 78 Riesgos - 2019  sub. financiera.xlsx]BD'!#REF!</xm:f>
            <x14:dxf>
              <fill>
                <patternFill>
                  <bgColor rgb="FF92D050"/>
                </patternFill>
              </fill>
            </x14:dxf>
          </x14:cfRule>
          <xm:sqref>J73</xm:sqref>
        </x14:conditionalFormatting>
        <x14:conditionalFormatting xmlns:xm="http://schemas.microsoft.com/office/excel/2006/main">
          <x14:cfRule type="cellIs" priority="9" operator="equal" id="{A14989A2-7B03-48FD-8173-5EE9438F576B}">
            <xm:f>'\\10.216.160.201\Oficial\Users\user\Downloads\[3. 208-PLA-Ft-73 - 75 y 78 Riesgos - 2019  sub. financiera.xlsx]BD'!#REF!</xm:f>
            <x14:dxf>
              <fill>
                <patternFill>
                  <bgColor rgb="FF92D050"/>
                </patternFill>
              </fill>
            </x14:dxf>
          </x14:cfRule>
          <x14:cfRule type="cellIs" priority="10" operator="equal" id="{791E0755-75F6-4F9F-9279-F98CBD221E9B}">
            <xm:f>'\\10.216.160.201\Oficial\Users\user\Downloads\[3. 208-PLA-Ft-73 - 75 y 78 Riesgos - 2019  sub. financiera.xlsx]BD'!#REF!</xm:f>
            <x14:dxf>
              <fill>
                <patternFill>
                  <bgColor rgb="FFFFFF00"/>
                </patternFill>
              </fill>
            </x14:dxf>
          </x14:cfRule>
          <x14:cfRule type="cellIs" priority="11" operator="equal" id="{5A8D0B9F-DCB7-4811-83B7-5D3E7839B573}">
            <xm:f>'\\10.216.160.201\Oficial\Users\user\Downloads\[3. 208-PLA-Ft-73 - 75 y 78 Riesgos - 2019  sub. financiera.xlsx]BD'!#REF!</xm:f>
            <x14:dxf>
              <fill>
                <patternFill>
                  <bgColor rgb="FFFFC000"/>
                </patternFill>
              </fill>
            </x14:dxf>
          </x14:cfRule>
          <x14:cfRule type="cellIs" priority="12" operator="equal" id="{EAF1A364-D6CB-472E-B525-4F5419F14DAE}">
            <xm:f>'\\10.216.160.201\Oficial\Users\user\Downloads\[3. 208-PLA-Ft-73 - 75 y 78 Riesgos - 2019  sub. financiera.xlsx]BD'!#REF!</xm:f>
            <x14:dxf>
              <fill>
                <patternFill>
                  <bgColor rgb="FFFF0000"/>
                </patternFill>
              </fill>
            </x14:dxf>
          </x14:cfRule>
          <xm:sqref>L73</xm:sqref>
        </x14:conditionalFormatting>
        <x14:conditionalFormatting xmlns:xm="http://schemas.microsoft.com/office/excel/2006/main">
          <x14:cfRule type="cellIs" priority="5" operator="equal" id="{62EAB4BF-9A38-475A-A7A5-8274F393EAAE}">
            <xm:f>'\\10.216.160.201\Oficial\Users\user\Downloads\[3. 208-PLA-Ft-73 - 75 y 78 Riesgos - 2019  sub. financiera.xlsx]BD'!#REF!</xm:f>
            <x14:dxf>
              <fill>
                <patternFill>
                  <bgColor rgb="FF92D050"/>
                </patternFill>
              </fill>
            </x14:dxf>
          </x14:cfRule>
          <x14:cfRule type="cellIs" priority="6" operator="equal" id="{21D68063-68D1-4843-AC7B-24DB80CA797C}">
            <xm:f>'\\10.216.160.201\Oficial\Users\user\Downloads\[3. 208-PLA-Ft-73 - 75 y 78 Riesgos - 2019  sub. financiera.xlsx]BD'!#REF!</xm:f>
            <x14:dxf>
              <fill>
                <patternFill>
                  <bgColor rgb="FFFFFF00"/>
                </patternFill>
              </fill>
            </x14:dxf>
          </x14:cfRule>
          <x14:cfRule type="cellIs" priority="7" operator="equal" id="{6B306097-EC76-4F75-AE57-7C97D2C889EB}">
            <xm:f>'\\10.216.160.201\Oficial\Users\user\Downloads\[3. 208-PLA-Ft-73 - 75 y 78 Riesgos - 2019  sub. financiera.xlsx]BD'!#REF!</xm:f>
            <x14:dxf>
              <fill>
                <patternFill>
                  <bgColor rgb="FFFFC000"/>
                </patternFill>
              </fill>
            </x14:dxf>
          </x14:cfRule>
          <x14:cfRule type="cellIs" priority="8" operator="equal" id="{F2C28DCC-90E2-470F-A1EA-F3F5B9C5BDCD}">
            <xm:f>'\\10.216.160.201\Oficial\Users\user\Downloads\[3. 208-PLA-Ft-73 - 75 y 78 Riesgos - 2019  sub. financiera.xlsx]BD'!#REF!</xm:f>
            <x14:dxf>
              <fill>
                <patternFill>
                  <bgColor rgb="FFFF0000"/>
                </patternFill>
              </fill>
            </x14:dxf>
          </x14:cfRule>
          <xm:sqref>M73</xm:sqref>
        </x14:conditionalFormatting>
        <x14:conditionalFormatting xmlns:xm="http://schemas.microsoft.com/office/excel/2006/main">
          <x14:cfRule type="cellIs" priority="1" operator="equal" id="{3CABB3A8-DC4C-44DA-A06B-6F14FE4F48ED}">
            <xm:f>'\\10.216.160.201\Oficial\Users\user\Downloads\[3. 208-PLA-Ft-73 - 75 y 78 Riesgos - 2019  sub. financiera.xlsx]BD'!#REF!</xm:f>
            <x14:dxf>
              <fill>
                <patternFill>
                  <bgColor rgb="FF92D050"/>
                </patternFill>
              </fill>
            </x14:dxf>
          </x14:cfRule>
          <x14:cfRule type="cellIs" priority="2" operator="equal" id="{BF85D61C-49A2-405B-BDAF-A1580D77CAB6}">
            <xm:f>'\\10.216.160.201\Oficial\Users\user\Downloads\[3. 208-PLA-Ft-73 - 75 y 78 Riesgos - 2019  sub. financiera.xlsx]BD'!#REF!</xm:f>
            <x14:dxf>
              <fill>
                <patternFill>
                  <bgColor rgb="FFFFFF00"/>
                </patternFill>
              </fill>
            </x14:dxf>
          </x14:cfRule>
          <x14:cfRule type="cellIs" priority="3" operator="equal" id="{9BC6E5A0-5827-46FC-B103-70203A7809E2}">
            <xm:f>'\\10.216.160.201\Oficial\Users\user\Downloads\[3. 208-PLA-Ft-73 - 75 y 78 Riesgos - 2019  sub. financiera.xlsx]BD'!#REF!</xm:f>
            <x14:dxf>
              <fill>
                <patternFill>
                  <bgColor rgb="FFFFC000"/>
                </patternFill>
              </fill>
            </x14:dxf>
          </x14:cfRule>
          <x14:cfRule type="cellIs" priority="4" operator="equal" id="{633BFA8B-D12B-4022-9B1C-AAFE8B1211F9}">
            <xm:f>'\\10.216.160.201\Oficial\Users\user\Downloads\[3. 208-PLA-Ft-73 - 75 y 78 Riesgos - 2019  sub. financiera.xlsx]BD'!#REF!</xm:f>
            <x14:dxf>
              <fill>
                <patternFill>
                  <bgColor rgb="FFFF0000"/>
                </patternFill>
              </fill>
            </x14:dxf>
          </x14:cfRule>
          <xm:sqref>N73</xm:sqref>
        </x14:conditionalFormatting>
      </x14:conditionalFormatting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28"/>
  <sheetViews>
    <sheetView zoomScale="70" zoomScaleNormal="70" workbookViewId="0">
      <selection activeCell="A5" sqref="A5:F5"/>
    </sheetView>
  </sheetViews>
  <sheetFormatPr baseColWidth="10" defaultColWidth="11.375" defaultRowHeight="14.25"/>
  <cols>
    <col min="1" max="1" width="30.875" style="356" customWidth="1"/>
    <col min="2" max="2" width="49" style="380" customWidth="1"/>
    <col min="3" max="3" width="30.375" style="380" customWidth="1"/>
    <col min="4" max="4" width="26.875" style="356" customWidth="1"/>
    <col min="5" max="5" width="45" style="356" customWidth="1"/>
    <col min="6" max="6" width="54.125" style="381" customWidth="1"/>
    <col min="7" max="7" width="54.625" style="356" customWidth="1"/>
    <col min="8" max="8" width="18" style="356" customWidth="1"/>
    <col min="9" max="9" width="15.125" style="356" customWidth="1"/>
    <col min="10" max="10" width="16.875" style="356" customWidth="1"/>
    <col min="11" max="11" width="15" style="356" customWidth="1"/>
    <col min="12" max="12" width="11.375" style="356" customWidth="1"/>
    <col min="13" max="13" width="48.75" style="356" customWidth="1"/>
    <col min="14" max="14" width="22.375" style="356" customWidth="1"/>
    <col min="15" max="16384" width="11.375" style="356"/>
  </cols>
  <sheetData>
    <row r="1" spans="1:15" ht="42" customHeight="1">
      <c r="A1" s="1229"/>
      <c r="B1" s="1230" t="s">
        <v>98</v>
      </c>
      <c r="C1" s="1230"/>
      <c r="D1" s="1230"/>
      <c r="E1" s="1230"/>
      <c r="F1" s="342" t="s">
        <v>99</v>
      </c>
      <c r="G1" s="354"/>
    </row>
    <row r="2" spans="1:15" ht="45.75" customHeight="1">
      <c r="A2" s="1229"/>
      <c r="B2" s="1230"/>
      <c r="C2" s="1230"/>
      <c r="D2" s="1230"/>
      <c r="E2" s="1230"/>
      <c r="F2" s="342" t="s">
        <v>130</v>
      </c>
      <c r="G2" s="354"/>
    </row>
    <row r="3" spans="1:15" ht="50.25" customHeight="1">
      <c r="A3" s="1229"/>
      <c r="B3" s="1230"/>
      <c r="C3" s="1230"/>
      <c r="D3" s="1230"/>
      <c r="E3" s="1230"/>
      <c r="F3" s="342" t="s">
        <v>378</v>
      </c>
      <c r="G3" s="354"/>
    </row>
    <row r="4" spans="1:15" ht="48" customHeight="1">
      <c r="A4" s="1231" t="s">
        <v>100</v>
      </c>
      <c r="B4" s="1232"/>
      <c r="C4" s="1232"/>
      <c r="D4" s="1232"/>
      <c r="E4" s="1232"/>
      <c r="F4" s="1233"/>
      <c r="G4" s="354"/>
    </row>
    <row r="5" spans="1:15" ht="43.5" customHeight="1">
      <c r="A5" s="1234" t="s">
        <v>188</v>
      </c>
      <c r="B5" s="1235"/>
      <c r="C5" s="1235"/>
      <c r="D5" s="1235"/>
      <c r="E5" s="1235"/>
      <c r="F5" s="1236"/>
    </row>
    <row r="6" spans="1:15" s="360" customFormat="1" ht="26.25" customHeight="1">
      <c r="A6" s="1238" t="s">
        <v>101</v>
      </c>
      <c r="B6" s="1238" t="s">
        <v>102</v>
      </c>
      <c r="C6" s="1240" t="s">
        <v>103</v>
      </c>
      <c r="D6" s="1240" t="s">
        <v>51</v>
      </c>
      <c r="E6" s="1240" t="s">
        <v>76</v>
      </c>
      <c r="F6" s="1242" t="s">
        <v>104</v>
      </c>
    </row>
    <row r="7" spans="1:15" s="360" customFormat="1" ht="23.25" customHeight="1">
      <c r="A7" s="1239"/>
      <c r="B7" s="1239"/>
      <c r="C7" s="1241"/>
      <c r="D7" s="1241"/>
      <c r="E7" s="1241"/>
      <c r="F7" s="1243"/>
      <c r="G7" s="1223" t="s">
        <v>1295</v>
      </c>
      <c r="H7" s="1223"/>
      <c r="I7" s="1223"/>
      <c r="J7" s="1224" t="s">
        <v>1296</v>
      </c>
      <c r="K7" s="1224"/>
      <c r="L7" s="1224"/>
      <c r="M7" s="1224"/>
      <c r="N7" s="1224"/>
    </row>
    <row r="8" spans="1:15" s="360" customFormat="1" ht="60">
      <c r="A8" s="361" t="s">
        <v>379</v>
      </c>
      <c r="B8" s="362"/>
      <c r="C8" s="363"/>
      <c r="D8" s="363"/>
      <c r="E8" s="363"/>
      <c r="F8" s="391"/>
      <c r="G8" s="663" t="s">
        <v>1485</v>
      </c>
      <c r="H8" s="662" t="s">
        <v>1298</v>
      </c>
      <c r="I8" s="663" t="s">
        <v>1299</v>
      </c>
      <c r="J8" s="664" t="s">
        <v>1300</v>
      </c>
      <c r="K8" s="665" t="s">
        <v>1301</v>
      </c>
      <c r="L8" s="666" t="s">
        <v>1302</v>
      </c>
      <c r="M8" s="667" t="s">
        <v>1303</v>
      </c>
      <c r="N8" s="664" t="s">
        <v>1484</v>
      </c>
      <c r="O8" s="684" t="s">
        <v>1234</v>
      </c>
    </row>
    <row r="9" spans="1:15" ht="130.5" customHeight="1">
      <c r="A9" s="1225" t="s">
        <v>380</v>
      </c>
      <c r="B9" s="364" t="s">
        <v>375</v>
      </c>
      <c r="C9" s="366" t="s">
        <v>376</v>
      </c>
      <c r="D9" s="366" t="s">
        <v>354</v>
      </c>
      <c r="E9" s="448" t="s">
        <v>371</v>
      </c>
      <c r="F9" s="357" t="s">
        <v>1480</v>
      </c>
      <c r="G9" s="355" t="s">
        <v>1545</v>
      </c>
      <c r="H9" s="672">
        <v>1</v>
      </c>
      <c r="I9" s="355" t="s">
        <v>1546</v>
      </c>
      <c r="J9" s="355">
        <v>1</v>
      </c>
      <c r="K9" s="702">
        <v>1</v>
      </c>
      <c r="L9" s="355" t="s">
        <v>1064</v>
      </c>
      <c r="M9" s="355" t="s">
        <v>1547</v>
      </c>
      <c r="N9" s="355" t="s">
        <v>1093</v>
      </c>
      <c r="O9" s="757" t="str">
        <f>IF(J9&gt;0,"1","0")</f>
        <v>1</v>
      </c>
    </row>
    <row r="10" spans="1:15" ht="140.25" customHeight="1">
      <c r="A10" s="1226"/>
      <c r="B10" s="365" t="s">
        <v>372</v>
      </c>
      <c r="C10" s="366" t="s">
        <v>373</v>
      </c>
      <c r="D10" s="366" t="s">
        <v>354</v>
      </c>
      <c r="E10" s="454" t="s">
        <v>371</v>
      </c>
      <c r="F10" s="357" t="s">
        <v>1481</v>
      </c>
      <c r="G10" s="355" t="s">
        <v>1548</v>
      </c>
      <c r="H10" s="672">
        <v>1</v>
      </c>
      <c r="I10" s="355" t="s">
        <v>1546</v>
      </c>
      <c r="J10" s="355">
        <v>1</v>
      </c>
      <c r="K10" s="702">
        <v>1</v>
      </c>
      <c r="L10" s="355" t="s">
        <v>1064</v>
      </c>
      <c r="M10" s="355" t="s">
        <v>1547</v>
      </c>
      <c r="N10" s="355" t="s">
        <v>1093</v>
      </c>
      <c r="O10" s="757" t="str">
        <f t="shared" ref="O10:O17" si="0">IF(J10&gt;0,"1","0")</f>
        <v>1</v>
      </c>
    </row>
    <row r="11" spans="1:15" ht="75" customHeight="1">
      <c r="A11" s="1226"/>
      <c r="B11" s="457" t="s">
        <v>1543</v>
      </c>
      <c r="C11" s="367" t="s">
        <v>355</v>
      </c>
      <c r="D11" s="366" t="s">
        <v>354</v>
      </c>
      <c r="E11" s="454" t="s">
        <v>381</v>
      </c>
      <c r="F11" s="357" t="s">
        <v>1064</v>
      </c>
      <c r="G11" s="355"/>
      <c r="H11" s="672"/>
      <c r="I11" s="355"/>
      <c r="J11" s="355">
        <v>0</v>
      </c>
      <c r="K11" s="702">
        <v>0</v>
      </c>
      <c r="L11" s="355"/>
      <c r="M11" s="355"/>
      <c r="N11" s="355" t="s">
        <v>1487</v>
      </c>
      <c r="O11" s="355" t="str">
        <f t="shared" si="0"/>
        <v>0</v>
      </c>
    </row>
    <row r="12" spans="1:15" ht="214.5" customHeight="1">
      <c r="A12" s="1227"/>
      <c r="B12" s="365" t="s">
        <v>467</v>
      </c>
      <c r="C12" s="366" t="s">
        <v>370</v>
      </c>
      <c r="D12" s="364" t="s">
        <v>374</v>
      </c>
      <c r="E12" s="454" t="s">
        <v>371</v>
      </c>
      <c r="F12" s="588" t="s">
        <v>1123</v>
      </c>
      <c r="G12" s="355" t="s">
        <v>1549</v>
      </c>
      <c r="H12" s="672">
        <v>1</v>
      </c>
      <c r="I12" s="355" t="s">
        <v>1546</v>
      </c>
      <c r="J12" s="355">
        <v>1</v>
      </c>
      <c r="K12" s="702">
        <v>1</v>
      </c>
      <c r="L12" s="355" t="s">
        <v>1064</v>
      </c>
      <c r="M12" s="355" t="s">
        <v>1547</v>
      </c>
      <c r="N12" s="355" t="s">
        <v>1093</v>
      </c>
      <c r="O12" s="757" t="str">
        <f t="shared" si="0"/>
        <v>1</v>
      </c>
    </row>
    <row r="13" spans="1:15" ht="81.75" customHeight="1">
      <c r="A13" s="1225" t="s">
        <v>356</v>
      </c>
      <c r="B13" s="366" t="s">
        <v>377</v>
      </c>
      <c r="C13" s="366" t="s">
        <v>391</v>
      </c>
      <c r="D13" s="366" t="s">
        <v>357</v>
      </c>
      <c r="E13" s="455" t="s">
        <v>392</v>
      </c>
      <c r="F13" s="358" t="s">
        <v>1070</v>
      </c>
      <c r="G13" s="355" t="s">
        <v>1070</v>
      </c>
      <c r="H13" s="672">
        <v>1</v>
      </c>
      <c r="I13" s="355" t="s">
        <v>1546</v>
      </c>
      <c r="J13" s="355">
        <v>1</v>
      </c>
      <c r="K13" s="702">
        <v>1</v>
      </c>
      <c r="L13" s="355" t="s">
        <v>1064</v>
      </c>
      <c r="M13" s="355" t="s">
        <v>1547</v>
      </c>
      <c r="N13" s="355" t="s">
        <v>1093</v>
      </c>
      <c r="O13" s="757" t="str">
        <f t="shared" si="0"/>
        <v>1</v>
      </c>
    </row>
    <row r="14" spans="1:15" ht="57">
      <c r="A14" s="1227"/>
      <c r="B14" s="366" t="s">
        <v>382</v>
      </c>
      <c r="C14" s="366" t="s">
        <v>383</v>
      </c>
      <c r="D14" s="366" t="s">
        <v>357</v>
      </c>
      <c r="E14" s="455" t="s">
        <v>384</v>
      </c>
      <c r="F14" s="358" t="s">
        <v>1071</v>
      </c>
      <c r="G14" s="355" t="s">
        <v>1071</v>
      </c>
      <c r="H14" s="672">
        <v>1</v>
      </c>
      <c r="I14" s="355" t="s">
        <v>1546</v>
      </c>
      <c r="J14" s="355">
        <v>1</v>
      </c>
      <c r="K14" s="702">
        <v>1</v>
      </c>
      <c r="L14" s="355" t="s">
        <v>1064</v>
      </c>
      <c r="M14" s="355" t="s">
        <v>1547</v>
      </c>
      <c r="N14" s="355" t="s">
        <v>1093</v>
      </c>
      <c r="O14" s="757" t="str">
        <f t="shared" si="0"/>
        <v>1</v>
      </c>
    </row>
    <row r="15" spans="1:15" ht="152.25" customHeight="1">
      <c r="A15" s="1237" t="s">
        <v>358</v>
      </c>
      <c r="B15" s="366" t="s">
        <v>385</v>
      </c>
      <c r="C15" s="366" t="s">
        <v>359</v>
      </c>
      <c r="D15" s="364" t="s">
        <v>353</v>
      </c>
      <c r="E15" s="355" t="s">
        <v>1087</v>
      </c>
      <c r="F15" s="359" t="s">
        <v>1124</v>
      </c>
      <c r="G15" s="355" t="s">
        <v>1550</v>
      </c>
      <c r="H15" s="672">
        <v>0.66</v>
      </c>
      <c r="I15" s="355">
        <v>1</v>
      </c>
      <c r="J15" s="355">
        <v>1</v>
      </c>
      <c r="K15" s="702">
        <v>0.66</v>
      </c>
      <c r="L15" s="355" t="s">
        <v>1064</v>
      </c>
      <c r="M15" s="355" t="s">
        <v>1551</v>
      </c>
      <c r="N15" s="355" t="s">
        <v>1488</v>
      </c>
      <c r="O15" s="757" t="str">
        <f t="shared" si="0"/>
        <v>1</v>
      </c>
    </row>
    <row r="16" spans="1:15" ht="123.75" customHeight="1">
      <c r="A16" s="1237"/>
      <c r="B16" s="366" t="s">
        <v>468</v>
      </c>
      <c r="C16" s="366" t="s">
        <v>469</v>
      </c>
      <c r="D16" s="366" t="s">
        <v>470</v>
      </c>
      <c r="E16" s="355" t="s">
        <v>471</v>
      </c>
      <c r="F16" s="434" t="s">
        <v>1092</v>
      </c>
      <c r="G16" s="805" t="s">
        <v>1714</v>
      </c>
      <c r="H16" s="672">
        <v>0.74</v>
      </c>
      <c r="I16" s="355"/>
      <c r="J16" s="355">
        <v>1</v>
      </c>
      <c r="K16" s="702">
        <v>0.74</v>
      </c>
      <c r="L16" s="355"/>
      <c r="M16" s="355" t="s">
        <v>1715</v>
      </c>
      <c r="N16" s="355" t="s">
        <v>1488</v>
      </c>
      <c r="O16" s="757" t="str">
        <f t="shared" si="0"/>
        <v>1</v>
      </c>
    </row>
    <row r="17" spans="1:15" ht="128.25" customHeight="1">
      <c r="A17" s="368" t="s">
        <v>360</v>
      </c>
      <c r="B17" s="366" t="s">
        <v>472</v>
      </c>
      <c r="C17" s="366" t="s">
        <v>473</v>
      </c>
      <c r="D17" s="366" t="s">
        <v>474</v>
      </c>
      <c r="E17" s="355" t="s">
        <v>475</v>
      </c>
      <c r="F17" s="434" t="s">
        <v>1092</v>
      </c>
      <c r="G17" s="756" t="s">
        <v>1675</v>
      </c>
      <c r="H17" s="672">
        <v>0.67</v>
      </c>
      <c r="I17" s="355">
        <v>1</v>
      </c>
      <c r="J17" s="355">
        <v>1</v>
      </c>
      <c r="K17" s="702">
        <v>0.67</v>
      </c>
      <c r="L17" s="355" t="s">
        <v>1064</v>
      </c>
      <c r="M17" s="756" t="s">
        <v>1676</v>
      </c>
      <c r="N17" s="355" t="s">
        <v>1488</v>
      </c>
      <c r="O17" s="757" t="str">
        <f t="shared" si="0"/>
        <v>1</v>
      </c>
    </row>
    <row r="18" spans="1:15" ht="78.75">
      <c r="A18" s="369" t="s">
        <v>386</v>
      </c>
      <c r="B18" s="370" t="s">
        <v>102</v>
      </c>
      <c r="C18" s="371" t="s">
        <v>103</v>
      </c>
      <c r="D18" s="371" t="s">
        <v>51</v>
      </c>
      <c r="E18" s="371" t="s">
        <v>76</v>
      </c>
      <c r="F18" s="687" t="s">
        <v>104</v>
      </c>
      <c r="G18" s="688"/>
      <c r="H18" s="689"/>
      <c r="I18" s="688"/>
      <c r="J18" s="688"/>
      <c r="K18" s="689"/>
      <c r="L18" s="688"/>
      <c r="M18" s="688"/>
      <c r="N18" s="688"/>
      <c r="O18" s="688"/>
    </row>
    <row r="19" spans="1:15" s="360" customFormat="1" ht="100.5" customHeight="1">
      <c r="A19" s="372" t="s">
        <v>362</v>
      </c>
      <c r="B19" s="450" t="s">
        <v>1553</v>
      </c>
      <c r="C19" s="364" t="s">
        <v>1552</v>
      </c>
      <c r="D19" s="366" t="s">
        <v>86</v>
      </c>
      <c r="E19" s="456" t="s">
        <v>371</v>
      </c>
      <c r="F19" s="359" t="s">
        <v>1201</v>
      </c>
      <c r="G19" s="355" t="s">
        <v>1201</v>
      </c>
      <c r="H19" s="672">
        <v>1</v>
      </c>
      <c r="I19" s="355" t="s">
        <v>1546</v>
      </c>
      <c r="J19" s="355">
        <v>1</v>
      </c>
      <c r="K19" s="672">
        <v>1</v>
      </c>
      <c r="L19" s="355" t="s">
        <v>1064</v>
      </c>
      <c r="M19" s="355" t="s">
        <v>1547</v>
      </c>
      <c r="N19" s="355" t="s">
        <v>1093</v>
      </c>
      <c r="O19" s="757" t="str">
        <f t="shared" ref="O19:O25" si="1">IF(J19&gt;0,"1","0")</f>
        <v>1</v>
      </c>
    </row>
    <row r="20" spans="1:15" ht="114" customHeight="1">
      <c r="A20" s="373" t="s">
        <v>363</v>
      </c>
      <c r="B20" s="374" t="s">
        <v>476</v>
      </c>
      <c r="C20" s="374" t="s">
        <v>387</v>
      </c>
      <c r="D20" s="374" t="s">
        <v>364</v>
      </c>
      <c r="E20" s="455" t="s">
        <v>384</v>
      </c>
      <c r="F20" s="589" t="s">
        <v>1482</v>
      </c>
      <c r="G20" s="355" t="s">
        <v>1554</v>
      </c>
      <c r="H20" s="672">
        <v>1</v>
      </c>
      <c r="I20" s="355" t="s">
        <v>1546</v>
      </c>
      <c r="J20" s="355">
        <v>1</v>
      </c>
      <c r="K20" s="672">
        <v>1</v>
      </c>
      <c r="L20" s="355" t="s">
        <v>1064</v>
      </c>
      <c r="M20" s="355" t="s">
        <v>1547</v>
      </c>
      <c r="N20" s="355" t="s">
        <v>1093</v>
      </c>
      <c r="O20" s="757" t="str">
        <f t="shared" si="1"/>
        <v>1</v>
      </c>
    </row>
    <row r="21" spans="1:15" ht="174.75" customHeight="1">
      <c r="A21" s="373" t="s">
        <v>365</v>
      </c>
      <c r="B21" s="367" t="s">
        <v>388</v>
      </c>
      <c r="C21" s="374" t="s">
        <v>477</v>
      </c>
      <c r="D21" s="374" t="s">
        <v>352</v>
      </c>
      <c r="E21" s="375" t="s">
        <v>478</v>
      </c>
      <c r="F21" s="433" t="s">
        <v>1072</v>
      </c>
      <c r="G21" s="756" t="s">
        <v>1555</v>
      </c>
      <c r="H21" s="672">
        <v>1</v>
      </c>
      <c r="I21" s="355" t="s">
        <v>1546</v>
      </c>
      <c r="J21" s="355">
        <v>1</v>
      </c>
      <c r="K21" s="702">
        <v>1</v>
      </c>
      <c r="L21" s="355" t="s">
        <v>1064</v>
      </c>
      <c r="M21" s="355" t="s">
        <v>1547</v>
      </c>
      <c r="N21" s="355" t="s">
        <v>1093</v>
      </c>
      <c r="O21" s="757" t="str">
        <f t="shared" si="1"/>
        <v>1</v>
      </c>
    </row>
    <row r="22" spans="1:15" ht="204" customHeight="1">
      <c r="A22" s="373" t="s">
        <v>366</v>
      </c>
      <c r="B22" s="367" t="s">
        <v>389</v>
      </c>
      <c r="C22" s="374" t="s">
        <v>1088</v>
      </c>
      <c r="D22" s="374" t="s">
        <v>352</v>
      </c>
      <c r="E22" s="376" t="s">
        <v>1089</v>
      </c>
      <c r="F22" s="359" t="s">
        <v>1557</v>
      </c>
      <c r="G22" s="355" t="s">
        <v>1556</v>
      </c>
      <c r="H22" s="672">
        <v>0.66</v>
      </c>
      <c r="I22" s="355">
        <v>1</v>
      </c>
      <c r="J22" s="355">
        <v>1</v>
      </c>
      <c r="K22" s="702">
        <v>0.66</v>
      </c>
      <c r="L22" s="355" t="s">
        <v>1064</v>
      </c>
      <c r="M22" s="355" t="s">
        <v>1558</v>
      </c>
      <c r="N22" s="355" t="s">
        <v>1488</v>
      </c>
      <c r="O22" s="757" t="str">
        <f t="shared" si="1"/>
        <v>1</v>
      </c>
    </row>
    <row r="23" spans="1:15" ht="161.25" customHeight="1">
      <c r="A23" s="377" t="s">
        <v>367</v>
      </c>
      <c r="B23" s="367" t="s">
        <v>390</v>
      </c>
      <c r="C23" s="367" t="s">
        <v>368</v>
      </c>
      <c r="D23" s="374" t="s">
        <v>364</v>
      </c>
      <c r="E23" s="375" t="s">
        <v>1090</v>
      </c>
      <c r="F23" s="359" t="s">
        <v>1559</v>
      </c>
      <c r="G23" s="355" t="s">
        <v>1560</v>
      </c>
      <c r="H23" s="672">
        <v>0.66</v>
      </c>
      <c r="I23" s="355">
        <v>1</v>
      </c>
      <c r="J23" s="355">
        <v>1</v>
      </c>
      <c r="K23" s="702">
        <v>0.66</v>
      </c>
      <c r="L23" s="355" t="s">
        <v>1064</v>
      </c>
      <c r="M23" s="756" t="s">
        <v>1561</v>
      </c>
      <c r="N23" s="355" t="s">
        <v>1488</v>
      </c>
      <c r="O23" s="757" t="str">
        <f t="shared" si="1"/>
        <v>1</v>
      </c>
    </row>
    <row r="24" spans="1:15" ht="91.5" customHeight="1">
      <c r="A24" s="1228" t="s">
        <v>369</v>
      </c>
      <c r="B24" s="367" t="s">
        <v>479</v>
      </c>
      <c r="C24" s="367" t="s">
        <v>480</v>
      </c>
      <c r="D24" s="374" t="s">
        <v>474</v>
      </c>
      <c r="E24" s="375" t="s">
        <v>481</v>
      </c>
      <c r="F24" s="458" t="s">
        <v>1085</v>
      </c>
      <c r="G24" s="355" t="s">
        <v>1677</v>
      </c>
      <c r="H24" s="672">
        <v>1</v>
      </c>
      <c r="I24" s="355" t="s">
        <v>1064</v>
      </c>
      <c r="J24" s="355">
        <v>1</v>
      </c>
      <c r="K24" s="702">
        <v>1</v>
      </c>
      <c r="L24" s="355" t="s">
        <v>1064</v>
      </c>
      <c r="M24" s="355" t="s">
        <v>1547</v>
      </c>
      <c r="N24" s="355" t="s">
        <v>1093</v>
      </c>
      <c r="O24" s="757" t="str">
        <f t="shared" si="1"/>
        <v>1</v>
      </c>
    </row>
    <row r="25" spans="1:15" ht="169.5" customHeight="1">
      <c r="A25" s="1228"/>
      <c r="B25" s="366" t="s">
        <v>482</v>
      </c>
      <c r="C25" s="366" t="s">
        <v>361</v>
      </c>
      <c r="D25" s="366" t="s">
        <v>483</v>
      </c>
      <c r="E25" s="355" t="s">
        <v>1091</v>
      </c>
      <c r="F25" s="449" t="s">
        <v>1086</v>
      </c>
      <c r="G25" s="756" t="s">
        <v>1716</v>
      </c>
      <c r="H25" s="672">
        <v>1</v>
      </c>
      <c r="I25" s="756" t="s">
        <v>1678</v>
      </c>
      <c r="J25" s="355">
        <v>1</v>
      </c>
      <c r="K25" s="702">
        <v>1</v>
      </c>
      <c r="L25" s="355" t="s">
        <v>1064</v>
      </c>
      <c r="M25" s="756" t="s">
        <v>1681</v>
      </c>
      <c r="N25" s="355" t="s">
        <v>1093</v>
      </c>
      <c r="O25" s="757" t="str">
        <f t="shared" si="1"/>
        <v>1</v>
      </c>
    </row>
    <row r="26" spans="1:15" ht="18">
      <c r="A26" s="354"/>
      <c r="B26" s="378"/>
      <c r="C26" s="378"/>
      <c r="D26" s="379"/>
      <c r="E26" s="379"/>
      <c r="J26" s="343"/>
      <c r="K26" s="600">
        <f>AVERAGE(K9:K25)</f>
        <v>0.83687500000000004</v>
      </c>
    </row>
    <row r="27" spans="1:15" ht="30">
      <c r="J27" s="430" t="s">
        <v>1226</v>
      </c>
      <c r="K27" s="431">
        <f>COUNTA(O9:O25)</f>
        <v>16</v>
      </c>
    </row>
    <row r="28" spans="1:15" ht="30">
      <c r="J28" s="430" t="s">
        <v>1225</v>
      </c>
      <c r="K28" s="431">
        <f>COUNTIF(O9:O25,1)</f>
        <v>15</v>
      </c>
    </row>
  </sheetData>
  <autoFilter ref="A8:O28"/>
  <mergeCells count="16">
    <mergeCell ref="A1:A3"/>
    <mergeCell ref="B1:E3"/>
    <mergeCell ref="A4:F4"/>
    <mergeCell ref="A5:F5"/>
    <mergeCell ref="A15:A16"/>
    <mergeCell ref="A6:A7"/>
    <mergeCell ref="B6:B7"/>
    <mergeCell ref="C6:C7"/>
    <mergeCell ref="D6:D7"/>
    <mergeCell ref="E6:E7"/>
    <mergeCell ref="F6:F7"/>
    <mergeCell ref="G7:I7"/>
    <mergeCell ref="J7:N7"/>
    <mergeCell ref="A9:A12"/>
    <mergeCell ref="A13:A14"/>
    <mergeCell ref="A24:A25"/>
  </mergeCells>
  <conditionalFormatting sqref="N9:N25">
    <cfRule type="containsText" dxfId="50" priority="1" operator="containsText" text="NO REQUIERE SEGUIMIENTO PARA ESTE CORTE">
      <formula>NOT(ISERROR(SEARCH("NO REQUIERE SEGUIMIENTO PARA ESTE CORTE",N9)))</formula>
    </cfRule>
    <cfRule type="containsText" dxfId="49" priority="2" operator="containsText" text="CUMPLIDA FUERA DE TÉRMINO">
      <formula>NOT(ISERROR(SEARCH("CUMPLIDA FUERA DE TÉRMINO",N9)))</formula>
    </cfRule>
    <cfRule type="containsText" dxfId="48" priority="3" operator="containsText" text="EN CURSO">
      <formula>NOT(ISERROR(SEARCH("EN CURSO",N9)))</formula>
    </cfRule>
    <cfRule type="containsText" dxfId="47" priority="4" operator="containsText" text="VENCIDA">
      <formula>NOT(ISERROR(SEARCH("VENCIDA",N9)))</formula>
    </cfRule>
    <cfRule type="containsText" dxfId="46" priority="5" operator="containsText" text="CUMPLIDA">
      <formula>NOT(ISERROR(SEARCH("CUMPLIDA",N9)))</formula>
    </cfRule>
  </conditionalFormatting>
  <pageMargins left="0.7" right="0.7" top="0.75" bottom="0.75" header="0.3" footer="0.3"/>
  <pageSetup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'Resultados Comp . pro'!$R$3:$R$7</xm:f>
          </x14:formula1>
          <xm:sqref>N9:N17 N19:N25</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sheetPr>
  <dimension ref="A1:AP9"/>
  <sheetViews>
    <sheetView view="pageBreakPreview" zoomScale="85" zoomScaleNormal="70" zoomScaleSheetLayoutView="85" workbookViewId="0">
      <pane ySplit="5" topLeftCell="A6" activePane="bottomLeft" state="frozen"/>
      <selection activeCell="L1" sqref="L1"/>
      <selection pane="bottomLeft" activeCell="A6" sqref="A6"/>
    </sheetView>
  </sheetViews>
  <sheetFormatPr baseColWidth="10" defaultRowHeight="15"/>
  <cols>
    <col min="2" max="2" width="30" customWidth="1"/>
    <col min="3" max="3" width="19.375" customWidth="1"/>
    <col min="4" max="4" width="22.125" customWidth="1"/>
    <col min="5" max="5" width="18.375" customWidth="1"/>
    <col min="6" max="6" width="13" customWidth="1"/>
    <col min="7" max="7" width="21.25" customWidth="1"/>
    <col min="8" max="8" width="23.375" customWidth="1"/>
    <col min="9" max="9" width="21.375" customWidth="1"/>
    <col min="10" max="10" width="16.125" customWidth="1"/>
    <col min="11" max="11" width="25.75" customWidth="1"/>
    <col min="12" max="12" width="25.875" customWidth="1"/>
    <col min="13" max="13" width="25.25" customWidth="1"/>
    <col min="14" max="14" width="23.25" customWidth="1"/>
    <col min="15" max="15" width="18.375" customWidth="1"/>
    <col min="24" max="24" width="22.125" customWidth="1"/>
    <col min="25" max="25" width="17.75" customWidth="1"/>
    <col min="28" max="28" width="22.25" customWidth="1"/>
    <col min="29" max="29" width="15.125" customWidth="1"/>
    <col min="30" max="30" width="93.875" customWidth="1"/>
    <col min="32" max="32" width="24.125" customWidth="1"/>
    <col min="33" max="33" width="20" customWidth="1"/>
    <col min="34" max="34" width="42.25" customWidth="1"/>
    <col min="35" max="35" width="12.75" customWidth="1"/>
    <col min="36" max="36" width="14.625" customWidth="1"/>
    <col min="37" max="37" width="15" customWidth="1"/>
    <col min="38" max="38" width="14.125" customWidth="1"/>
    <col min="40" max="40" width="34.75" customWidth="1"/>
    <col min="42" max="42" width="11.75" customWidth="1"/>
  </cols>
  <sheetData>
    <row r="1" spans="1:42" ht="56.25" customHeight="1" thickBot="1">
      <c r="A1" s="1251" t="s">
        <v>10</v>
      </c>
      <c r="B1" s="1252"/>
      <c r="C1" s="1252"/>
      <c r="D1" s="1252"/>
      <c r="E1" s="1252"/>
      <c r="F1" s="1252"/>
      <c r="G1" s="1252"/>
      <c r="H1" s="1252"/>
      <c r="I1" s="1252"/>
      <c r="J1" s="1252"/>
      <c r="K1" s="1252"/>
      <c r="L1" s="1252"/>
      <c r="M1" s="1252"/>
      <c r="N1" s="1252"/>
      <c r="O1" s="1252"/>
      <c r="P1" s="1252"/>
      <c r="Q1" s="1252"/>
      <c r="R1" s="1252"/>
      <c r="S1" s="1252"/>
      <c r="T1" s="1252"/>
      <c r="U1" s="1252"/>
      <c r="V1" s="1252"/>
      <c r="W1" s="1252"/>
      <c r="X1" s="1252"/>
      <c r="Y1" s="1253"/>
      <c r="Z1" s="1254" t="s">
        <v>1483</v>
      </c>
      <c r="AA1" s="1255"/>
      <c r="AB1" s="1255"/>
      <c r="AC1" s="1255"/>
      <c r="AD1" s="1255"/>
      <c r="AE1" s="1255"/>
      <c r="AF1" s="1255"/>
      <c r="AG1" s="1256"/>
    </row>
    <row r="2" spans="1:42" ht="16.5" customHeight="1">
      <c r="A2" s="1257" t="s">
        <v>11</v>
      </c>
      <c r="B2" s="1260" t="s">
        <v>12</v>
      </c>
      <c r="C2" s="1263" t="s">
        <v>13</v>
      </c>
      <c r="D2" s="1264"/>
      <c r="E2" s="1264"/>
      <c r="F2" s="1264"/>
      <c r="G2" s="1264"/>
      <c r="H2" s="1264"/>
      <c r="I2" s="1264"/>
      <c r="J2" s="1264"/>
      <c r="K2" s="1264"/>
      <c r="L2" s="1264"/>
      <c r="M2" s="1264"/>
      <c r="N2" s="1264"/>
      <c r="O2" s="1264"/>
      <c r="P2" s="1264"/>
      <c r="Q2" s="1264"/>
      <c r="R2" s="1264"/>
      <c r="S2" s="1264"/>
      <c r="T2" s="1264"/>
      <c r="U2" s="1264"/>
      <c r="V2" s="1264"/>
      <c r="W2" s="1264"/>
      <c r="X2" s="1265" t="s">
        <v>14</v>
      </c>
      <c r="Y2" s="1265" t="s">
        <v>15</v>
      </c>
      <c r="Z2" s="1265" t="s">
        <v>16</v>
      </c>
      <c r="AA2" s="1265" t="s">
        <v>17</v>
      </c>
      <c r="AB2" s="1265" t="s">
        <v>18</v>
      </c>
      <c r="AC2" s="1265" t="s">
        <v>19</v>
      </c>
      <c r="AD2" s="1265" t="s">
        <v>20</v>
      </c>
      <c r="AE2" s="1281" t="s">
        <v>21</v>
      </c>
      <c r="AF2" s="1265" t="s">
        <v>22</v>
      </c>
      <c r="AG2" s="1268" t="s">
        <v>23</v>
      </c>
    </row>
    <row r="3" spans="1:42" ht="16.5">
      <c r="A3" s="1258"/>
      <c r="B3" s="1261"/>
      <c r="C3" s="1271" t="s">
        <v>24</v>
      </c>
      <c r="D3" s="1272"/>
      <c r="E3" s="1272"/>
      <c r="F3" s="1272"/>
      <c r="G3" s="1272"/>
      <c r="H3" s="1273"/>
      <c r="I3" s="1274" t="s">
        <v>25</v>
      </c>
      <c r="J3" s="1275"/>
      <c r="K3" s="1275"/>
      <c r="L3" s="1275"/>
      <c r="M3" s="1275"/>
      <c r="N3" s="1275"/>
      <c r="O3" s="1276"/>
      <c r="P3" s="1277" t="s">
        <v>26</v>
      </c>
      <c r="Q3" s="1277"/>
      <c r="R3" s="1277"/>
      <c r="S3" s="1277"/>
      <c r="T3" s="1277"/>
      <c r="U3" s="1277"/>
      <c r="V3" s="1278" t="s">
        <v>27</v>
      </c>
      <c r="W3" s="1278"/>
      <c r="X3" s="1266"/>
      <c r="Y3" s="1266"/>
      <c r="Z3" s="1266"/>
      <c r="AA3" s="1266"/>
      <c r="AB3" s="1266"/>
      <c r="AC3" s="1266"/>
      <c r="AD3" s="1266"/>
      <c r="AE3" s="1282"/>
      <c r="AF3" s="1266"/>
      <c r="AG3" s="1269"/>
      <c r="AH3" s="425"/>
      <c r="AI3" s="425"/>
      <c r="AJ3" s="425"/>
    </row>
    <row r="4" spans="1:42" ht="31.5" customHeight="1">
      <c r="A4" s="1258"/>
      <c r="B4" s="1261"/>
      <c r="C4" s="1247" t="s">
        <v>28</v>
      </c>
      <c r="D4" s="1247" t="s">
        <v>29</v>
      </c>
      <c r="E4" s="1247" t="s">
        <v>30</v>
      </c>
      <c r="F4" s="1247" t="s">
        <v>31</v>
      </c>
      <c r="G4" s="1247" t="s">
        <v>32</v>
      </c>
      <c r="H4" s="1247" t="s">
        <v>33</v>
      </c>
      <c r="I4" s="1279" t="s">
        <v>34</v>
      </c>
      <c r="J4" s="1279" t="s">
        <v>35</v>
      </c>
      <c r="K4" s="1279" t="s">
        <v>36</v>
      </c>
      <c r="L4" s="1279" t="s">
        <v>37</v>
      </c>
      <c r="M4" s="1279" t="s">
        <v>38</v>
      </c>
      <c r="N4" s="1279" t="s">
        <v>39</v>
      </c>
      <c r="O4" s="1279" t="s">
        <v>40</v>
      </c>
      <c r="P4" s="1249" t="s">
        <v>41</v>
      </c>
      <c r="Q4" s="1249" t="s">
        <v>42</v>
      </c>
      <c r="R4" s="1249" t="s">
        <v>43</v>
      </c>
      <c r="S4" s="1249" t="s">
        <v>44</v>
      </c>
      <c r="T4" s="1249" t="s">
        <v>45</v>
      </c>
      <c r="U4" s="1249" t="s">
        <v>46</v>
      </c>
      <c r="V4" s="1284" t="s">
        <v>47</v>
      </c>
      <c r="W4" s="1286" t="s">
        <v>48</v>
      </c>
      <c r="X4" s="1266"/>
      <c r="Y4" s="1266"/>
      <c r="Z4" s="1266"/>
      <c r="AA4" s="1266"/>
      <c r="AB4" s="1266"/>
      <c r="AC4" s="1266"/>
      <c r="AD4" s="1266"/>
      <c r="AE4" s="1282"/>
      <c r="AF4" s="1266"/>
      <c r="AG4" s="1269"/>
      <c r="AH4" s="1244" t="s">
        <v>1295</v>
      </c>
      <c r="AI4" s="1245"/>
      <c r="AJ4" s="1246"/>
      <c r="AK4" s="1224" t="s">
        <v>1296</v>
      </c>
      <c r="AL4" s="1224"/>
      <c r="AM4" s="1224"/>
      <c r="AN4" s="1224"/>
      <c r="AO4" s="1224"/>
    </row>
    <row r="5" spans="1:42" ht="27" customHeight="1" thickBot="1">
      <c r="A5" s="1259"/>
      <c r="B5" s="1262"/>
      <c r="C5" s="1248"/>
      <c r="D5" s="1248"/>
      <c r="E5" s="1248"/>
      <c r="F5" s="1248"/>
      <c r="G5" s="1248"/>
      <c r="H5" s="1248"/>
      <c r="I5" s="1280"/>
      <c r="J5" s="1280"/>
      <c r="K5" s="1280"/>
      <c r="L5" s="1280"/>
      <c r="M5" s="1280"/>
      <c r="N5" s="1280"/>
      <c r="O5" s="1280"/>
      <c r="P5" s="1250"/>
      <c r="Q5" s="1250"/>
      <c r="R5" s="1250"/>
      <c r="S5" s="1250"/>
      <c r="T5" s="1250"/>
      <c r="U5" s="1250"/>
      <c r="V5" s="1285"/>
      <c r="W5" s="1287"/>
      <c r="X5" s="1267"/>
      <c r="Y5" s="1267"/>
      <c r="Z5" s="1267"/>
      <c r="AA5" s="1267"/>
      <c r="AB5" s="1267"/>
      <c r="AC5" s="1267"/>
      <c r="AD5" s="1267"/>
      <c r="AE5" s="1283"/>
      <c r="AF5" s="1267"/>
      <c r="AG5" s="1270"/>
      <c r="AH5" s="663" t="s">
        <v>1485</v>
      </c>
      <c r="AI5" s="662" t="s">
        <v>1298</v>
      </c>
      <c r="AJ5" s="663" t="s">
        <v>1299</v>
      </c>
      <c r="AK5" s="664" t="s">
        <v>1300</v>
      </c>
      <c r="AL5" s="665" t="s">
        <v>1301</v>
      </c>
      <c r="AM5" s="666" t="s">
        <v>1302</v>
      </c>
      <c r="AN5" s="667" t="s">
        <v>1303</v>
      </c>
      <c r="AO5" s="664" t="s">
        <v>1484</v>
      </c>
      <c r="AP5" s="684" t="s">
        <v>1234</v>
      </c>
    </row>
    <row r="6" spans="1:42" ht="150" customHeight="1" thickTop="1">
      <c r="A6" s="1">
        <v>1</v>
      </c>
      <c r="B6" s="2" t="s">
        <v>622</v>
      </c>
      <c r="C6" s="3"/>
      <c r="D6" s="3"/>
      <c r="E6" s="3"/>
      <c r="F6" s="3"/>
      <c r="G6" s="3"/>
      <c r="H6" s="3"/>
      <c r="I6" s="4" t="s">
        <v>623</v>
      </c>
      <c r="J6" s="4"/>
      <c r="K6" s="4"/>
      <c r="L6" s="4"/>
      <c r="M6" s="4"/>
      <c r="N6" s="4"/>
      <c r="O6" s="4" t="s">
        <v>623</v>
      </c>
      <c r="P6" s="5"/>
      <c r="Q6" s="5"/>
      <c r="R6" s="5" t="s">
        <v>623</v>
      </c>
      <c r="S6" s="5"/>
      <c r="T6" s="5"/>
      <c r="U6" s="5"/>
      <c r="V6" s="6"/>
      <c r="W6" s="6"/>
      <c r="X6" s="7" t="s">
        <v>624</v>
      </c>
      <c r="Y6" s="7" t="s">
        <v>586</v>
      </c>
      <c r="Z6" s="8">
        <v>43831</v>
      </c>
      <c r="AA6" s="8">
        <v>44196</v>
      </c>
      <c r="AB6" s="7" t="s">
        <v>625</v>
      </c>
      <c r="AC6" s="7" t="s">
        <v>626</v>
      </c>
      <c r="AD6" s="344" t="s">
        <v>1097</v>
      </c>
      <c r="AE6" s="345">
        <v>0.33</v>
      </c>
      <c r="AF6" s="346" t="s">
        <v>1098</v>
      </c>
      <c r="AG6" s="9"/>
      <c r="AH6" s="623" t="s">
        <v>1512</v>
      </c>
      <c r="AI6" s="651">
        <v>1</v>
      </c>
      <c r="AJ6" s="623" t="s">
        <v>1513</v>
      </c>
      <c r="AK6" s="623">
        <v>1</v>
      </c>
      <c r="AL6" s="703">
        <v>1</v>
      </c>
      <c r="AM6" s="623" t="s">
        <v>1064</v>
      </c>
      <c r="AN6" s="623" t="s">
        <v>1514</v>
      </c>
      <c r="AO6" s="355" t="s">
        <v>1093</v>
      </c>
      <c r="AP6" s="729">
        <v>1</v>
      </c>
    </row>
    <row r="7" spans="1:42" ht="18">
      <c r="AL7" s="600">
        <f>AL6</f>
        <v>1</v>
      </c>
    </row>
    <row r="8" spans="1:42" ht="30">
      <c r="AK8" s="430" t="s">
        <v>1226</v>
      </c>
      <c r="AL8" s="431">
        <f>COUNTA(AP6)</f>
        <v>1</v>
      </c>
    </row>
    <row r="9" spans="1:42" ht="30">
      <c r="AK9" s="430" t="s">
        <v>1225</v>
      </c>
      <c r="AL9" s="431">
        <f>COUNTIF(AP6,1)</f>
        <v>1</v>
      </c>
    </row>
  </sheetData>
  <mergeCells count="42">
    <mergeCell ref="D4:D5"/>
    <mergeCell ref="E4:E5"/>
    <mergeCell ref="F4:F5"/>
    <mergeCell ref="G4:G5"/>
    <mergeCell ref="H4:H5"/>
    <mergeCell ref="AE2:AE5"/>
    <mergeCell ref="AF2:AF5"/>
    <mergeCell ref="U4:U5"/>
    <mergeCell ref="V4:V5"/>
    <mergeCell ref="W4:W5"/>
    <mergeCell ref="I3:O3"/>
    <mergeCell ref="P3:U3"/>
    <mergeCell ref="V3:W3"/>
    <mergeCell ref="AC2:AC5"/>
    <mergeCell ref="AD2:AD5"/>
    <mergeCell ref="R4:R5"/>
    <mergeCell ref="S4:S5"/>
    <mergeCell ref="T4:T5"/>
    <mergeCell ref="N4:N5"/>
    <mergeCell ref="O4:O5"/>
    <mergeCell ref="P4:P5"/>
    <mergeCell ref="I4:I5"/>
    <mergeCell ref="J4:J5"/>
    <mergeCell ref="K4:K5"/>
    <mergeCell ref="L4:L5"/>
    <mergeCell ref="M4:M5"/>
    <mergeCell ref="AH4:AJ4"/>
    <mergeCell ref="AK4:AO4"/>
    <mergeCell ref="C4:C5"/>
    <mergeCell ref="Q4:Q5"/>
    <mergeCell ref="A1:Y1"/>
    <mergeCell ref="Z1:AG1"/>
    <mergeCell ref="A2:A5"/>
    <mergeCell ref="B2:B5"/>
    <mergeCell ref="C2:W2"/>
    <mergeCell ref="X2:X5"/>
    <mergeCell ref="Y2:Y5"/>
    <mergeCell ref="Z2:Z5"/>
    <mergeCell ref="AA2:AA5"/>
    <mergeCell ref="AB2:AB5"/>
    <mergeCell ref="AG2:AG5"/>
    <mergeCell ref="C3:H3"/>
  </mergeCells>
  <conditionalFormatting sqref="AO6">
    <cfRule type="containsText" dxfId="45" priority="1" operator="containsText" text="NO REQUIERE SEGUIMIENTO PARA ESTE CORTE">
      <formula>NOT(ISERROR(SEARCH("NO REQUIERE SEGUIMIENTO PARA ESTE CORTE",AO6)))</formula>
    </cfRule>
    <cfRule type="containsText" dxfId="44" priority="2" operator="containsText" text="CUMPLIDA FUERA DE TÉRMINO">
      <formula>NOT(ISERROR(SEARCH("CUMPLIDA FUERA DE TÉRMINO",AO6)))</formula>
    </cfRule>
    <cfRule type="containsText" dxfId="43" priority="3" operator="containsText" text="EN CURSO">
      <formula>NOT(ISERROR(SEARCH("EN CURSO",AO6)))</formula>
    </cfRule>
    <cfRule type="containsText" dxfId="42" priority="4" operator="containsText" text="VENCIDA">
      <formula>NOT(ISERROR(SEARCH("VENCIDA",AO6)))</formula>
    </cfRule>
    <cfRule type="containsText" dxfId="41" priority="5" operator="containsText" text="CUMPLIDA">
      <formula>NOT(ISERROR(SEARCH("CUMPLIDA",AO6)))</formula>
    </cfRule>
  </conditionalFormatting>
  <pageMargins left="0.7" right="0.7" top="0.75" bottom="0.75" header="0.3" footer="0.3"/>
  <pageSetup scale="10" orientation="portrait" r:id="rId1"/>
  <colBreaks count="1" manualBreakCount="1">
    <brk id="42" max="8" man="1"/>
  </col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'Resultados Comp . pro'!$R$3:$R$7</xm:f>
          </x14:formula1>
          <xm:sqref>AO6</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O35"/>
  <sheetViews>
    <sheetView topLeftCell="A27" zoomScale="70" zoomScaleNormal="70" workbookViewId="0">
      <selection sqref="A1:A3"/>
    </sheetView>
  </sheetViews>
  <sheetFormatPr baseColWidth="10" defaultColWidth="11.375" defaultRowHeight="15"/>
  <cols>
    <col min="1" max="1" width="28" style="159" customWidth="1"/>
    <col min="2" max="2" width="46.25" style="159" customWidth="1"/>
    <col min="3" max="3" width="39" style="159" customWidth="1"/>
    <col min="4" max="4" width="17.375" style="159" customWidth="1"/>
    <col min="5" max="5" width="21.25" style="159" customWidth="1"/>
    <col min="6" max="6" width="18.75" style="159" customWidth="1"/>
    <col min="7" max="7" width="85.875" style="159" customWidth="1"/>
    <col min="8" max="8" width="14.875" style="159" customWidth="1"/>
    <col min="9" max="9" width="11.375" style="159"/>
    <col min="10" max="10" width="14.375" style="159" customWidth="1"/>
    <col min="11" max="12" width="11.375" style="159"/>
    <col min="13" max="13" width="85.25" style="159" customWidth="1"/>
    <col min="14" max="14" width="17.75" style="159" customWidth="1"/>
    <col min="15" max="16384" width="11.375" style="159"/>
  </cols>
  <sheetData>
    <row r="1" spans="1:6" ht="34.5" customHeight="1">
      <c r="A1" s="1296"/>
      <c r="B1" s="1297" t="s">
        <v>105</v>
      </c>
      <c r="C1" s="1298"/>
      <c r="D1" s="1299"/>
      <c r="E1" s="1306" t="s">
        <v>147</v>
      </c>
      <c r="F1" s="1307"/>
    </row>
    <row r="2" spans="1:6" ht="29.25" customHeight="1">
      <c r="A2" s="1296"/>
      <c r="B2" s="1300"/>
      <c r="C2" s="1301"/>
      <c r="D2" s="1302"/>
      <c r="E2" s="1306" t="s">
        <v>148</v>
      </c>
      <c r="F2" s="1307"/>
    </row>
    <row r="3" spans="1:6" ht="31.5" customHeight="1">
      <c r="A3" s="1296"/>
      <c r="B3" s="1303"/>
      <c r="C3" s="1304"/>
      <c r="D3" s="1305"/>
      <c r="E3" s="1306" t="s">
        <v>149</v>
      </c>
      <c r="F3" s="1307"/>
    </row>
    <row r="4" spans="1:6" ht="30.75" customHeight="1">
      <c r="A4" s="1308" t="s">
        <v>106</v>
      </c>
      <c r="B4" s="1308"/>
      <c r="C4" s="1308"/>
      <c r="D4" s="1308"/>
      <c r="E4" s="1308"/>
      <c r="F4" s="1308"/>
    </row>
    <row r="5" spans="1:6" ht="270" customHeight="1">
      <c r="A5" s="1292" t="s">
        <v>941</v>
      </c>
      <c r="B5" s="1292"/>
      <c r="C5" s="1292"/>
      <c r="D5" s="1292"/>
      <c r="E5" s="1292"/>
      <c r="F5" s="1292"/>
    </row>
    <row r="6" spans="1:6" ht="68.25" customHeight="1">
      <c r="A6" s="282" t="s">
        <v>107</v>
      </c>
      <c r="B6" s="282" t="s">
        <v>75</v>
      </c>
      <c r="C6" s="282" t="s">
        <v>108</v>
      </c>
    </row>
    <row r="7" spans="1:6" ht="46.5" customHeight="1">
      <c r="A7" s="283" t="s">
        <v>109</v>
      </c>
      <c r="B7" s="283" t="s">
        <v>110</v>
      </c>
      <c r="C7" s="283" t="s">
        <v>111</v>
      </c>
    </row>
    <row r="8" spans="1:6" ht="61.5" customHeight="1">
      <c r="A8" s="283" t="s">
        <v>109</v>
      </c>
      <c r="B8" s="283" t="s">
        <v>112</v>
      </c>
      <c r="C8" s="283" t="s">
        <v>113</v>
      </c>
    </row>
    <row r="9" spans="1:6" ht="67.5" customHeight="1">
      <c r="A9" s="283" t="s">
        <v>114</v>
      </c>
      <c r="B9" s="283" t="s">
        <v>115</v>
      </c>
      <c r="C9" s="283" t="s">
        <v>85</v>
      </c>
    </row>
    <row r="10" spans="1:6" ht="37.5" customHeight="1">
      <c r="A10" s="283" t="s">
        <v>114</v>
      </c>
      <c r="B10" s="283" t="s">
        <v>116</v>
      </c>
      <c r="C10" s="283" t="s">
        <v>117</v>
      </c>
    </row>
    <row r="11" spans="1:6">
      <c r="A11" s="283" t="s">
        <v>114</v>
      </c>
      <c r="B11" s="283" t="s">
        <v>116</v>
      </c>
      <c r="C11" s="283" t="s">
        <v>118</v>
      </c>
    </row>
    <row r="12" spans="1:6">
      <c r="A12" s="1293" t="s">
        <v>119</v>
      </c>
      <c r="B12" s="1293"/>
      <c r="C12" s="1293"/>
      <c r="D12" s="1293"/>
      <c r="E12" s="1293"/>
      <c r="F12" s="1293"/>
    </row>
    <row r="13" spans="1:6" ht="166.5" customHeight="1"/>
    <row r="16" spans="1:6">
      <c r="A16" s="160"/>
    </row>
    <row r="17" spans="1:15" s="285" customFormat="1">
      <c r="A17" s="284"/>
      <c r="B17" s="284"/>
      <c r="C17" s="284"/>
      <c r="D17" s="284"/>
      <c r="E17" s="284"/>
      <c r="F17" s="284"/>
    </row>
    <row r="18" spans="1:15" s="285" customFormat="1">
      <c r="A18" s="284"/>
      <c r="B18" s="284"/>
      <c r="C18" s="284"/>
      <c r="D18" s="284"/>
      <c r="E18" s="284"/>
      <c r="F18" s="284"/>
    </row>
    <row r="19" spans="1:15" s="285" customFormat="1">
      <c r="A19" s="284"/>
      <c r="B19" s="284"/>
      <c r="C19" s="284"/>
      <c r="D19" s="284"/>
      <c r="E19" s="284"/>
      <c r="F19" s="284"/>
    </row>
    <row r="20" spans="1:15" s="285" customFormat="1">
      <c r="A20" s="284"/>
      <c r="B20" s="284"/>
      <c r="C20" s="284"/>
      <c r="D20" s="284"/>
      <c r="E20" s="284"/>
      <c r="F20" s="284"/>
    </row>
    <row r="21" spans="1:15" s="285" customFormat="1">
      <c r="A21" s="284"/>
      <c r="B21" s="284"/>
      <c r="C21" s="284"/>
      <c r="D21" s="284"/>
      <c r="E21" s="284"/>
      <c r="F21" s="284"/>
    </row>
    <row r="22" spans="1:15" s="285" customFormat="1">
      <c r="A22" s="284"/>
      <c r="B22" s="284"/>
      <c r="C22" s="284"/>
      <c r="D22" s="284"/>
      <c r="E22" s="284"/>
      <c r="F22" s="284"/>
    </row>
    <row r="23" spans="1:15" s="285" customFormat="1" ht="69" customHeight="1">
      <c r="A23" s="284"/>
      <c r="B23" s="284"/>
      <c r="C23" s="284"/>
      <c r="D23" s="284"/>
      <c r="E23" s="284"/>
      <c r="F23" s="284"/>
    </row>
    <row r="24" spans="1:15" s="285" customFormat="1">
      <c r="A24" s="284"/>
      <c r="B24" s="284"/>
      <c r="C24" s="284"/>
      <c r="D24" s="284"/>
      <c r="E24" s="284"/>
      <c r="F24" s="284"/>
    </row>
    <row r="25" spans="1:15" s="29" customFormat="1">
      <c r="A25" s="284"/>
      <c r="B25" s="284"/>
      <c r="C25" s="284"/>
      <c r="D25" s="284"/>
      <c r="E25" s="284"/>
      <c r="F25" s="284"/>
    </row>
    <row r="26" spans="1:15" s="28" customFormat="1" ht="62.25" customHeight="1">
      <c r="A26" s="1294" t="s">
        <v>129</v>
      </c>
      <c r="B26" s="1294"/>
      <c r="C26" s="1294"/>
      <c r="D26" s="1294"/>
      <c r="E26" s="1294"/>
      <c r="F26" s="1294"/>
      <c r="G26" s="1289" t="s">
        <v>1295</v>
      </c>
      <c r="H26" s="1290"/>
      <c r="I26" s="1291"/>
      <c r="J26" s="1288" t="s">
        <v>1296</v>
      </c>
      <c r="K26" s="1288"/>
      <c r="L26" s="1288"/>
      <c r="M26" s="1288"/>
      <c r="N26" s="1288"/>
    </row>
    <row r="27" spans="1:15" s="28" customFormat="1" ht="62.25" customHeight="1">
      <c r="A27" s="171" t="s">
        <v>120</v>
      </c>
      <c r="B27" s="171" t="s">
        <v>121</v>
      </c>
      <c r="C27" s="171" t="s">
        <v>122</v>
      </c>
      <c r="D27" s="171" t="s">
        <v>123</v>
      </c>
      <c r="E27" s="171" t="s">
        <v>124</v>
      </c>
      <c r="F27" s="171" t="s">
        <v>125</v>
      </c>
      <c r="G27" s="663" t="s">
        <v>1485</v>
      </c>
      <c r="H27" s="657" t="s">
        <v>1298</v>
      </c>
      <c r="I27" s="424" t="s">
        <v>1299</v>
      </c>
      <c r="J27" s="658" t="s">
        <v>1300</v>
      </c>
      <c r="K27" s="659" t="s">
        <v>1301</v>
      </c>
      <c r="L27" s="660" t="s">
        <v>1302</v>
      </c>
      <c r="M27" s="661" t="s">
        <v>1303</v>
      </c>
      <c r="N27" s="664" t="s">
        <v>1484</v>
      </c>
      <c r="O27" s="684" t="s">
        <v>1234</v>
      </c>
    </row>
    <row r="28" spans="1:15" ht="143.25" customHeight="1">
      <c r="A28" s="281" t="s">
        <v>126</v>
      </c>
      <c r="B28" s="281" t="s">
        <v>150</v>
      </c>
      <c r="C28" s="172" t="s">
        <v>86</v>
      </c>
      <c r="D28" s="459">
        <v>43862</v>
      </c>
      <c r="E28" s="459">
        <v>44135</v>
      </c>
      <c r="F28" s="281" t="s">
        <v>151</v>
      </c>
      <c r="G28" s="759" t="s">
        <v>1562</v>
      </c>
      <c r="H28" s="673">
        <v>0.4</v>
      </c>
      <c r="I28" s="624">
        <v>1</v>
      </c>
      <c r="J28" s="624">
        <v>1</v>
      </c>
      <c r="K28" s="704">
        <v>0.4</v>
      </c>
      <c r="L28" s="624" t="s">
        <v>1064</v>
      </c>
      <c r="M28" s="760" t="s">
        <v>1563</v>
      </c>
      <c r="N28" s="355" t="s">
        <v>1488</v>
      </c>
      <c r="O28" s="758" t="str">
        <f>IF(J28&gt;0,"1","0")</f>
        <v>1</v>
      </c>
    </row>
    <row r="29" spans="1:15" ht="126" customHeight="1">
      <c r="A29" s="1295" t="s">
        <v>127</v>
      </c>
      <c r="B29" s="281" t="s">
        <v>152</v>
      </c>
      <c r="C29" s="172" t="s">
        <v>1245</v>
      </c>
      <c r="D29" s="459">
        <v>44013</v>
      </c>
      <c r="E29" s="459">
        <v>44075</v>
      </c>
      <c r="F29" s="281" t="s">
        <v>1544</v>
      </c>
      <c r="G29" s="759" t="s">
        <v>1564</v>
      </c>
      <c r="H29" s="673">
        <v>1</v>
      </c>
      <c r="I29" s="624">
        <v>2</v>
      </c>
      <c r="J29" s="624">
        <v>1</v>
      </c>
      <c r="K29" s="704">
        <v>1</v>
      </c>
      <c r="L29" s="624" t="s">
        <v>1064</v>
      </c>
      <c r="M29" s="760" t="s">
        <v>1565</v>
      </c>
      <c r="N29" s="355" t="s">
        <v>1093</v>
      </c>
      <c r="O29" s="758" t="str">
        <f>IF(J29&gt;0,"1","0")</f>
        <v>1</v>
      </c>
    </row>
    <row r="30" spans="1:15" ht="60">
      <c r="A30" s="1295"/>
      <c r="B30" s="281" t="s">
        <v>153</v>
      </c>
      <c r="C30" s="172" t="s">
        <v>1245</v>
      </c>
      <c r="D30" s="459">
        <v>44075</v>
      </c>
      <c r="E30" s="459">
        <v>44105</v>
      </c>
      <c r="F30" s="281" t="s">
        <v>154</v>
      </c>
      <c r="G30" s="759"/>
      <c r="H30" s="673"/>
      <c r="I30" s="624"/>
      <c r="J30" s="624">
        <v>0</v>
      </c>
      <c r="K30" s="704">
        <v>0</v>
      </c>
      <c r="L30" s="624"/>
      <c r="M30" s="759"/>
      <c r="N30" s="355" t="s">
        <v>1487</v>
      </c>
      <c r="O30" s="679" t="str">
        <f>IF(J30&gt;0,"1","0")</f>
        <v>0</v>
      </c>
    </row>
    <row r="31" spans="1:15" ht="60">
      <c r="A31" s="1295"/>
      <c r="B31" s="281" t="s">
        <v>155</v>
      </c>
      <c r="C31" s="281" t="s">
        <v>156</v>
      </c>
      <c r="D31" s="459">
        <v>44105</v>
      </c>
      <c r="E31" s="459">
        <v>44196</v>
      </c>
      <c r="F31" s="281" t="s">
        <v>157</v>
      </c>
      <c r="G31" s="759"/>
      <c r="H31" s="673"/>
      <c r="I31" s="624"/>
      <c r="J31" s="624">
        <v>0</v>
      </c>
      <c r="K31" s="704">
        <v>0</v>
      </c>
      <c r="L31" s="624"/>
      <c r="M31" s="759"/>
      <c r="N31" s="355" t="s">
        <v>1487</v>
      </c>
      <c r="O31" s="679" t="str">
        <f>IF(J31&gt;0,"1","0")</f>
        <v>0</v>
      </c>
    </row>
    <row r="32" spans="1:15" ht="60">
      <c r="A32" s="281" t="s">
        <v>128</v>
      </c>
      <c r="B32" s="281" t="s">
        <v>158</v>
      </c>
      <c r="C32" s="172" t="s">
        <v>1245</v>
      </c>
      <c r="D32" s="459">
        <v>44105</v>
      </c>
      <c r="E32" s="459">
        <v>44196</v>
      </c>
      <c r="F32" s="281" t="s">
        <v>159</v>
      </c>
      <c r="G32" s="759"/>
      <c r="H32" s="673"/>
      <c r="I32" s="624"/>
      <c r="J32" s="624">
        <v>0</v>
      </c>
      <c r="K32" s="704">
        <v>0</v>
      </c>
      <c r="L32" s="624"/>
      <c r="M32" s="759"/>
      <c r="N32" s="355" t="s">
        <v>1487</v>
      </c>
      <c r="O32" s="679" t="str">
        <f>IF(J32&gt;0,"1","0")</f>
        <v>0</v>
      </c>
    </row>
    <row r="33" spans="10:11" ht="18">
      <c r="K33" s="600">
        <f>AVERAGE(K28:K29)</f>
        <v>0.7</v>
      </c>
    </row>
    <row r="34" spans="10:11" ht="30">
      <c r="J34" s="430" t="s">
        <v>1226</v>
      </c>
      <c r="K34" s="431">
        <f>COUNTA(O28:O29)</f>
        <v>2</v>
      </c>
    </row>
    <row r="35" spans="10:11" ht="30">
      <c r="J35" s="430" t="s">
        <v>1225</v>
      </c>
      <c r="K35" s="431">
        <f>COUNTIF(O28:O32,1)</f>
        <v>2</v>
      </c>
    </row>
  </sheetData>
  <autoFilter ref="A27:O27"/>
  <mergeCells count="12">
    <mergeCell ref="A29:A31"/>
    <mergeCell ref="A1:A3"/>
    <mergeCell ref="B1:D3"/>
    <mergeCell ref="E1:F1"/>
    <mergeCell ref="E2:F2"/>
    <mergeCell ref="E3:F3"/>
    <mergeCell ref="A4:F4"/>
    <mergeCell ref="J26:N26"/>
    <mergeCell ref="G26:I26"/>
    <mergeCell ref="A5:F5"/>
    <mergeCell ref="A12:F12"/>
    <mergeCell ref="A26:F26"/>
  </mergeCells>
  <conditionalFormatting sqref="N28:N32">
    <cfRule type="containsText" dxfId="40" priority="1" operator="containsText" text="NO REQUIERE SEGUIMIENTO PARA ESTE CORTE">
      <formula>NOT(ISERROR(SEARCH("NO REQUIERE SEGUIMIENTO PARA ESTE CORTE",N28)))</formula>
    </cfRule>
    <cfRule type="containsText" dxfId="39" priority="2" operator="containsText" text="CUMPLIDA FUERA DE TÉRMINO">
      <formula>NOT(ISERROR(SEARCH("CUMPLIDA FUERA DE TÉRMINO",N28)))</formula>
    </cfRule>
    <cfRule type="containsText" dxfId="38" priority="3" operator="containsText" text="EN CURSO">
      <formula>NOT(ISERROR(SEARCH("EN CURSO",N28)))</formula>
    </cfRule>
    <cfRule type="containsText" dxfId="37" priority="4" operator="containsText" text="VENCIDA">
      <formula>NOT(ISERROR(SEARCH("VENCIDA",N28)))</formula>
    </cfRule>
    <cfRule type="containsText" dxfId="36" priority="5" operator="containsText" text="CUMPLIDA">
      <formula>NOT(ISERROR(SEARCH("CUMPLIDA",N28)))</formula>
    </cfRule>
  </conditionalFormatting>
  <pageMargins left="0.7" right="0.7" top="0.75" bottom="0.75" header="0.3" footer="0.3"/>
  <drawing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'Resultados Comp . pro'!$R$3:$R$7</xm:f>
          </x14:formula1>
          <xm:sqref>N28:N32</xm:sqref>
        </x14:dataValidation>
      </x14:dataValidations>
    </ext>
  </extLs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92D050"/>
  </sheetPr>
  <dimension ref="A1:T35"/>
  <sheetViews>
    <sheetView view="pageBreakPreview" zoomScale="85" zoomScaleNormal="80" zoomScaleSheetLayoutView="85" zoomScalePageLayoutView="90" workbookViewId="0">
      <pane ySplit="4" topLeftCell="A5" activePane="bottomLeft" state="frozen"/>
      <selection pane="bottomLeft" activeCell="A3" sqref="A3:K3"/>
    </sheetView>
  </sheetViews>
  <sheetFormatPr baseColWidth="10" defaultColWidth="10.875" defaultRowHeight="12.75"/>
  <cols>
    <col min="1" max="1" width="15.75" style="45" customWidth="1"/>
    <col min="2" max="2" width="34" style="45" customWidth="1"/>
    <col min="3" max="3" width="18.75" style="45" customWidth="1"/>
    <col min="4" max="4" width="17.75" style="45" customWidth="1"/>
    <col min="5" max="5" width="23" style="45" customWidth="1"/>
    <col min="6" max="6" width="30.375" style="45" customWidth="1"/>
    <col min="7" max="7" width="19.875" style="45" customWidth="1"/>
    <col min="8" max="8" width="40.125" style="45" customWidth="1"/>
    <col min="9" max="9" width="10.875" style="401" customWidth="1"/>
    <col min="10" max="10" width="38.125" style="45" customWidth="1"/>
    <col min="11" max="11" width="12.375" style="45" customWidth="1"/>
    <col min="12" max="12" width="50.25" style="45" customWidth="1"/>
    <col min="13" max="13" width="18.125" style="44" customWidth="1"/>
    <col min="14" max="14" width="14.375" style="45" customWidth="1"/>
    <col min="15" max="15" width="18" style="45" customWidth="1"/>
    <col min="16" max="16" width="14.125" style="45" customWidth="1"/>
    <col min="17" max="17" width="10.875" style="45"/>
    <col min="18" max="18" width="49.625" style="45" customWidth="1"/>
    <col min="19" max="19" width="12.75" style="45" customWidth="1"/>
    <col min="20" max="20" width="10.875" style="45" customWidth="1"/>
    <col min="21" max="16384" width="10.875" style="675"/>
  </cols>
  <sheetData>
    <row r="1" spans="1:20" ht="18">
      <c r="A1" s="1316" t="s">
        <v>49</v>
      </c>
      <c r="B1" s="1316"/>
      <c r="C1" s="1316"/>
      <c r="D1" s="1316"/>
      <c r="E1" s="1316"/>
      <c r="F1" s="1316"/>
      <c r="G1" s="1316"/>
      <c r="H1" s="1316"/>
      <c r="I1" s="1316"/>
      <c r="J1" s="1316"/>
      <c r="K1" s="1316"/>
      <c r="L1" s="592"/>
    </row>
    <row r="2" spans="1:20" ht="18">
      <c r="A2" s="1316"/>
      <c r="B2" s="1316"/>
      <c r="C2" s="1316"/>
      <c r="D2" s="1316"/>
      <c r="E2" s="1316"/>
      <c r="F2" s="1316"/>
      <c r="G2" s="1316"/>
      <c r="H2" s="1316"/>
      <c r="I2" s="1316"/>
      <c r="J2" s="1316"/>
      <c r="K2" s="1316"/>
      <c r="L2" s="592"/>
    </row>
    <row r="3" spans="1:20" ht="26.25" customHeight="1">
      <c r="A3" s="1317" t="s">
        <v>1776</v>
      </c>
      <c r="B3" s="1318"/>
      <c r="C3" s="1318"/>
      <c r="D3" s="1318"/>
      <c r="E3" s="1318"/>
      <c r="F3" s="1318"/>
      <c r="G3" s="1318"/>
      <c r="H3" s="1318"/>
      <c r="I3" s="1318"/>
      <c r="J3" s="1318"/>
      <c r="K3" s="1319"/>
      <c r="L3" s="1289" t="s">
        <v>1295</v>
      </c>
      <c r="M3" s="1290"/>
      <c r="N3" s="1291"/>
      <c r="O3" s="1309" t="s">
        <v>1296</v>
      </c>
      <c r="P3" s="1310"/>
      <c r="Q3" s="1310"/>
      <c r="R3" s="1310"/>
      <c r="S3" s="1311"/>
    </row>
    <row r="4" spans="1:20" ht="35.25" customHeight="1">
      <c r="A4" s="11" t="s">
        <v>11</v>
      </c>
      <c r="B4" s="11" t="s">
        <v>50</v>
      </c>
      <c r="C4" s="11" t="s">
        <v>51</v>
      </c>
      <c r="D4" s="11" t="s">
        <v>52</v>
      </c>
      <c r="E4" s="11" t="s">
        <v>53</v>
      </c>
      <c r="F4" s="11" t="s">
        <v>54</v>
      </c>
      <c r="G4" s="11" t="s">
        <v>55</v>
      </c>
      <c r="H4" s="11" t="s">
        <v>56</v>
      </c>
      <c r="I4" s="12" t="s">
        <v>21</v>
      </c>
      <c r="J4" s="11" t="s">
        <v>57</v>
      </c>
      <c r="K4" s="12" t="s">
        <v>58</v>
      </c>
      <c r="L4" s="663" t="s">
        <v>1485</v>
      </c>
      <c r="M4" s="652" t="s">
        <v>1298</v>
      </c>
      <c r="N4" s="629" t="s">
        <v>1299</v>
      </c>
      <c r="O4" s="653" t="s">
        <v>1300</v>
      </c>
      <c r="P4" s="654" t="s">
        <v>1301</v>
      </c>
      <c r="Q4" s="655" t="s">
        <v>1302</v>
      </c>
      <c r="R4" s="656" t="s">
        <v>1303</v>
      </c>
      <c r="S4" s="664" t="s">
        <v>1484</v>
      </c>
      <c r="T4" s="683" t="s">
        <v>1234</v>
      </c>
    </row>
    <row r="5" spans="1:20">
      <c r="A5" s="1320" t="s">
        <v>97</v>
      </c>
      <c r="B5" s="1321"/>
      <c r="C5" s="1321"/>
      <c r="D5" s="1321"/>
      <c r="E5" s="1321"/>
      <c r="F5" s="1321"/>
      <c r="G5" s="1321"/>
      <c r="H5" s="1321"/>
      <c r="I5" s="1321"/>
      <c r="J5" s="1321"/>
      <c r="K5" s="1321"/>
      <c r="L5" s="451"/>
      <c r="M5" s="452"/>
      <c r="N5" s="452"/>
      <c r="O5" s="452"/>
      <c r="P5" s="452"/>
      <c r="Q5" s="452"/>
      <c r="R5" s="452"/>
      <c r="S5" s="452"/>
      <c r="T5" s="453"/>
    </row>
    <row r="6" spans="1:20" s="185" customFormat="1" ht="101.25" customHeight="1">
      <c r="A6" s="66">
        <v>1</v>
      </c>
      <c r="B6" s="201" t="s">
        <v>1566</v>
      </c>
      <c r="C6" s="53" t="s">
        <v>1202</v>
      </c>
      <c r="D6" s="286" t="s">
        <v>166</v>
      </c>
      <c r="E6" s="286" t="s">
        <v>167</v>
      </c>
      <c r="F6" s="202" t="s">
        <v>160</v>
      </c>
      <c r="G6" s="66" t="s">
        <v>161</v>
      </c>
      <c r="H6" s="53" t="s">
        <v>1567</v>
      </c>
      <c r="I6" s="203">
        <v>0.9</v>
      </c>
      <c r="J6" s="66"/>
      <c r="K6" s="204"/>
      <c r="L6" s="631" t="s">
        <v>1568</v>
      </c>
      <c r="M6" s="632">
        <v>0.95</v>
      </c>
      <c r="N6" s="631" t="s">
        <v>1569</v>
      </c>
      <c r="O6" s="631">
        <v>1</v>
      </c>
      <c r="P6" s="705">
        <v>0.95</v>
      </c>
      <c r="Q6" s="631" t="s">
        <v>1064</v>
      </c>
      <c r="R6" s="857" t="s">
        <v>1708</v>
      </c>
      <c r="S6" s="355" t="s">
        <v>1706</v>
      </c>
      <c r="T6" s="731" t="str">
        <f>IF(O6&gt;0,"1","0")</f>
        <v>1</v>
      </c>
    </row>
    <row r="7" spans="1:20" s="185" customFormat="1" ht="189.75" customHeight="1">
      <c r="A7" s="53">
        <v>2</v>
      </c>
      <c r="B7" s="55" t="s">
        <v>738</v>
      </c>
      <c r="C7" s="53" t="s">
        <v>162</v>
      </c>
      <c r="D7" s="286" t="s">
        <v>166</v>
      </c>
      <c r="E7" s="286" t="s">
        <v>167</v>
      </c>
      <c r="F7" s="54" t="s">
        <v>163</v>
      </c>
      <c r="G7" s="53" t="s">
        <v>164</v>
      </c>
      <c r="H7" s="146" t="s">
        <v>1075</v>
      </c>
      <c r="I7" s="190">
        <v>0.5</v>
      </c>
      <c r="J7" s="53"/>
      <c r="K7" s="56"/>
      <c r="L7" s="614" t="s">
        <v>1709</v>
      </c>
      <c r="M7" s="626">
        <v>0.65</v>
      </c>
      <c r="N7" s="614" t="s">
        <v>1570</v>
      </c>
      <c r="O7" s="614">
        <v>1</v>
      </c>
      <c r="P7" s="706">
        <v>0.65</v>
      </c>
      <c r="Q7" s="631" t="s">
        <v>1064</v>
      </c>
      <c r="R7" s="614" t="s">
        <v>1717</v>
      </c>
      <c r="S7" s="355" t="s">
        <v>1706</v>
      </c>
      <c r="T7" s="731" t="str">
        <f>IF(O7&gt;0,"1","0")</f>
        <v>1</v>
      </c>
    </row>
    <row r="8" spans="1:20" ht="34.5" customHeight="1">
      <c r="A8" s="1322" t="s">
        <v>174</v>
      </c>
      <c r="B8" s="1322"/>
      <c r="C8" s="1322"/>
      <c r="D8" s="1322"/>
      <c r="E8" s="1322"/>
      <c r="F8" s="1322"/>
      <c r="G8" s="1322"/>
      <c r="H8" s="1322"/>
      <c r="I8" s="1322"/>
      <c r="J8" s="1322"/>
      <c r="K8" s="1323"/>
      <c r="L8" s="590"/>
      <c r="M8" s="590"/>
      <c r="N8" s="590"/>
      <c r="O8" s="590"/>
      <c r="P8" s="590"/>
      <c r="Q8" s="590"/>
      <c r="R8" s="590"/>
      <c r="S8" s="590"/>
      <c r="T8" s="590"/>
    </row>
    <row r="9" spans="1:20" s="676" customFormat="1" ht="144.75" customHeight="1">
      <c r="A9" s="205">
        <v>1</v>
      </c>
      <c r="B9" s="206" t="s">
        <v>165</v>
      </c>
      <c r="C9" s="347" t="s">
        <v>162</v>
      </c>
      <c r="D9" s="205" t="s">
        <v>166</v>
      </c>
      <c r="E9" s="205" t="s">
        <v>167</v>
      </c>
      <c r="F9" s="205" t="s">
        <v>168</v>
      </c>
      <c r="G9" s="162" t="s">
        <v>169</v>
      </c>
      <c r="H9" s="347" t="s">
        <v>1692</v>
      </c>
      <c r="I9" s="400">
        <v>0.5</v>
      </c>
      <c r="J9" s="205"/>
      <c r="K9" s="207"/>
      <c r="L9" s="627" t="s">
        <v>1572</v>
      </c>
      <c r="M9" s="626">
        <v>0.5</v>
      </c>
      <c r="N9" s="627" t="s">
        <v>1571</v>
      </c>
      <c r="O9" s="627">
        <v>1</v>
      </c>
      <c r="P9" s="706">
        <v>0.5</v>
      </c>
      <c r="Q9" s="631" t="s">
        <v>1064</v>
      </c>
      <c r="R9" s="627" t="s">
        <v>1700</v>
      </c>
      <c r="S9" s="355" t="s">
        <v>1706</v>
      </c>
      <c r="T9" s="731" t="str">
        <f t="shared" ref="T9:T14" si="0">IF(O9&gt;0,"1","0")</f>
        <v>1</v>
      </c>
    </row>
    <row r="10" spans="1:20" s="677" customFormat="1" ht="183" customHeight="1">
      <c r="A10" s="113">
        <v>2</v>
      </c>
      <c r="B10" s="208" t="s">
        <v>1062</v>
      </c>
      <c r="C10" s="209" t="s">
        <v>86</v>
      </c>
      <c r="D10" s="205" t="s">
        <v>170</v>
      </c>
      <c r="E10" s="205" t="s">
        <v>171</v>
      </c>
      <c r="F10" s="209" t="s">
        <v>172</v>
      </c>
      <c r="G10" s="209" t="s">
        <v>173</v>
      </c>
      <c r="H10" s="210" t="s">
        <v>1076</v>
      </c>
      <c r="I10" s="87">
        <v>0.3</v>
      </c>
      <c r="J10" s="305"/>
      <c r="K10" s="13"/>
      <c r="L10" s="627" t="s">
        <v>1573</v>
      </c>
      <c r="M10" s="626">
        <v>1</v>
      </c>
      <c r="N10" s="627" t="s">
        <v>1574</v>
      </c>
      <c r="O10" s="627">
        <v>1</v>
      </c>
      <c r="P10" s="706">
        <v>1</v>
      </c>
      <c r="Q10" s="631" t="s">
        <v>1064</v>
      </c>
      <c r="R10" s="627" t="s">
        <v>1575</v>
      </c>
      <c r="S10" s="355" t="s">
        <v>1093</v>
      </c>
      <c r="T10" s="731" t="str">
        <f t="shared" si="0"/>
        <v>1</v>
      </c>
    </row>
    <row r="11" spans="1:20" s="677" customFormat="1" ht="158.25" customHeight="1">
      <c r="A11" s="57">
        <v>3</v>
      </c>
      <c r="B11" s="211" t="s">
        <v>175</v>
      </c>
      <c r="C11" s="162" t="s">
        <v>86</v>
      </c>
      <c r="D11" s="205" t="s">
        <v>176</v>
      </c>
      <c r="E11" s="205" t="s">
        <v>177</v>
      </c>
      <c r="F11" s="162" t="s">
        <v>178</v>
      </c>
      <c r="G11" s="57" t="s">
        <v>179</v>
      </c>
      <c r="H11" s="347"/>
      <c r="I11" s="58">
        <v>0.2</v>
      </c>
      <c r="J11" s="347" t="s">
        <v>1077</v>
      </c>
      <c r="K11" s="59"/>
      <c r="L11" s="627" t="s">
        <v>1576</v>
      </c>
      <c r="M11" s="626">
        <v>0.5</v>
      </c>
      <c r="N11" s="627" t="s">
        <v>1574</v>
      </c>
      <c r="O11" s="627">
        <v>1</v>
      </c>
      <c r="P11" s="706">
        <v>0.5</v>
      </c>
      <c r="Q11" s="614" t="s">
        <v>1064</v>
      </c>
      <c r="R11" s="627" t="s">
        <v>1577</v>
      </c>
      <c r="S11" s="355" t="s">
        <v>1488</v>
      </c>
      <c r="T11" s="731" t="str">
        <f t="shared" si="0"/>
        <v>1</v>
      </c>
    </row>
    <row r="12" spans="1:20" s="185" customFormat="1" ht="100.5" customHeight="1">
      <c r="A12" s="57">
        <v>4</v>
      </c>
      <c r="B12" s="287" t="s">
        <v>1650</v>
      </c>
      <c r="C12" s="123" t="s">
        <v>216</v>
      </c>
      <c r="D12" s="288" t="s">
        <v>166</v>
      </c>
      <c r="E12" s="288" t="s">
        <v>177</v>
      </c>
      <c r="F12" s="123" t="s">
        <v>217</v>
      </c>
      <c r="G12" s="123" t="s">
        <v>187</v>
      </c>
      <c r="H12" s="57" t="s">
        <v>1117</v>
      </c>
      <c r="I12" s="58">
        <v>0.1</v>
      </c>
      <c r="J12" s="288" t="s">
        <v>1118</v>
      </c>
      <c r="K12" s="59"/>
      <c r="L12" s="440" t="s">
        <v>1522</v>
      </c>
      <c r="M12" s="626">
        <v>0.5</v>
      </c>
      <c r="N12" s="614">
        <v>1</v>
      </c>
      <c r="O12" s="614">
        <v>1</v>
      </c>
      <c r="P12" s="706">
        <v>0.5</v>
      </c>
      <c r="Q12" s="614" t="s">
        <v>1064</v>
      </c>
      <c r="R12" s="746" t="s">
        <v>1659</v>
      </c>
      <c r="S12" s="355" t="s">
        <v>1488</v>
      </c>
      <c r="T12" s="731" t="str">
        <f t="shared" si="0"/>
        <v>1</v>
      </c>
    </row>
    <row r="13" spans="1:20" s="678" customFormat="1" ht="129.75" customHeight="1">
      <c r="A13" s="57">
        <v>5</v>
      </c>
      <c r="B13" s="206" t="s">
        <v>651</v>
      </c>
      <c r="C13" s="162" t="s">
        <v>652</v>
      </c>
      <c r="D13" s="288" t="s">
        <v>972</v>
      </c>
      <c r="E13" s="288" t="s">
        <v>177</v>
      </c>
      <c r="F13" s="162" t="s">
        <v>653</v>
      </c>
      <c r="G13" s="162" t="s">
        <v>654</v>
      </c>
      <c r="H13" s="382" t="s">
        <v>1164</v>
      </c>
      <c r="I13" s="383">
        <v>0</v>
      </c>
      <c r="J13" s="753" t="s">
        <v>1246</v>
      </c>
      <c r="K13" s="59"/>
      <c r="L13" s="730" t="s">
        <v>1664</v>
      </c>
      <c r="M13" s="626">
        <v>0.5</v>
      </c>
      <c r="N13" s="628" t="s">
        <v>1663</v>
      </c>
      <c r="O13" s="628">
        <v>1</v>
      </c>
      <c r="P13" s="706">
        <v>0.5</v>
      </c>
      <c r="Q13" s="628" t="s">
        <v>1064</v>
      </c>
      <c r="R13" s="730" t="s">
        <v>1684</v>
      </c>
      <c r="S13" s="355" t="s">
        <v>1488</v>
      </c>
      <c r="T13" s="731" t="str">
        <f t="shared" si="0"/>
        <v>1</v>
      </c>
    </row>
    <row r="14" spans="1:20" s="677" customFormat="1" ht="246" customHeight="1">
      <c r="A14" s="57">
        <v>6</v>
      </c>
      <c r="B14" s="211" t="s">
        <v>968</v>
      </c>
      <c r="C14" s="162" t="s">
        <v>950</v>
      </c>
      <c r="D14" s="288" t="s">
        <v>974</v>
      </c>
      <c r="E14" s="288" t="s">
        <v>177</v>
      </c>
      <c r="F14" s="162" t="s">
        <v>951</v>
      </c>
      <c r="G14" s="57" t="s">
        <v>952</v>
      </c>
      <c r="H14" s="57"/>
      <c r="I14" s="58">
        <v>0.2</v>
      </c>
      <c r="J14" s="347" t="s">
        <v>1150</v>
      </c>
      <c r="K14" s="59"/>
      <c r="L14" s="627" t="s">
        <v>1578</v>
      </c>
      <c r="M14" s="626">
        <v>0.24</v>
      </c>
      <c r="N14" s="627" t="s">
        <v>1574</v>
      </c>
      <c r="O14" s="627">
        <v>1</v>
      </c>
      <c r="P14" s="706">
        <v>0.24</v>
      </c>
      <c r="Q14" s="614" t="s">
        <v>1064</v>
      </c>
      <c r="R14" s="627" t="s">
        <v>1577</v>
      </c>
      <c r="S14" s="355" t="s">
        <v>1488</v>
      </c>
      <c r="T14" s="731" t="str">
        <f t="shared" si="0"/>
        <v>1</v>
      </c>
    </row>
    <row r="15" spans="1:20" ht="27.75" customHeight="1">
      <c r="A15" s="1312" t="s">
        <v>182</v>
      </c>
      <c r="B15" s="1312"/>
      <c r="C15" s="1312"/>
      <c r="D15" s="1312"/>
      <c r="E15" s="1312"/>
      <c r="F15" s="1312"/>
      <c r="G15" s="1312"/>
      <c r="H15" s="1312"/>
      <c r="I15" s="1312"/>
      <c r="J15" s="1312"/>
      <c r="K15" s="1313"/>
      <c r="L15" s="625"/>
      <c r="M15" s="625"/>
      <c r="N15" s="625"/>
      <c r="O15" s="625"/>
      <c r="P15" s="625"/>
      <c r="Q15" s="625"/>
      <c r="R15" s="625"/>
      <c r="S15" s="625"/>
      <c r="T15" s="625"/>
    </row>
    <row r="16" spans="1:20" s="677" customFormat="1" ht="108.75" customHeight="1">
      <c r="A16" s="88">
        <v>1</v>
      </c>
      <c r="B16" s="100" t="s">
        <v>1069</v>
      </c>
      <c r="C16" s="101" t="s">
        <v>86</v>
      </c>
      <c r="D16" s="102" t="s">
        <v>973</v>
      </c>
      <c r="E16" s="102">
        <v>44043</v>
      </c>
      <c r="F16" s="101" t="s">
        <v>180</v>
      </c>
      <c r="G16" s="88" t="s">
        <v>181</v>
      </c>
      <c r="H16" s="311" t="s">
        <v>1078</v>
      </c>
      <c r="I16" s="89">
        <v>0.7</v>
      </c>
      <c r="J16" s="311"/>
      <c r="K16" s="311"/>
      <c r="L16" s="627" t="s">
        <v>1580</v>
      </c>
      <c r="M16" s="626">
        <v>0.7</v>
      </c>
      <c r="N16" s="627" t="s">
        <v>1579</v>
      </c>
      <c r="O16" s="627">
        <v>1</v>
      </c>
      <c r="P16" s="706">
        <v>0.7</v>
      </c>
      <c r="Q16" s="614" t="s">
        <v>1064</v>
      </c>
      <c r="R16" s="627" t="s">
        <v>1718</v>
      </c>
      <c r="S16" s="355" t="s">
        <v>1706</v>
      </c>
      <c r="T16" s="731" t="str">
        <f t="shared" ref="T16:T26" si="1">IF(O16&gt;0,"1","0")</f>
        <v>1</v>
      </c>
    </row>
    <row r="17" spans="1:20" s="678" customFormat="1" ht="246.75" customHeight="1">
      <c r="A17" s="88">
        <v>2</v>
      </c>
      <c r="B17" s="196" t="s">
        <v>189</v>
      </c>
      <c r="C17" s="46" t="s">
        <v>190</v>
      </c>
      <c r="D17" s="47" t="s">
        <v>1247</v>
      </c>
      <c r="E17" s="47" t="s">
        <v>1248</v>
      </c>
      <c r="F17" s="46" t="s">
        <v>1249</v>
      </c>
      <c r="G17" s="88" t="s">
        <v>1250</v>
      </c>
      <c r="H17" s="311"/>
      <c r="I17" s="89">
        <v>0</v>
      </c>
      <c r="J17" s="311"/>
      <c r="K17" s="311"/>
      <c r="L17" s="730" t="s">
        <v>1526</v>
      </c>
      <c r="M17" s="626">
        <v>0.5</v>
      </c>
      <c r="N17" s="628">
        <v>3</v>
      </c>
      <c r="O17" s="628">
        <v>1</v>
      </c>
      <c r="P17" s="706">
        <v>0.25</v>
      </c>
      <c r="Q17" s="628" t="s">
        <v>1064</v>
      </c>
      <c r="R17" s="730" t="s">
        <v>1527</v>
      </c>
      <c r="S17" s="355" t="s">
        <v>1488</v>
      </c>
      <c r="T17" s="731" t="str">
        <f t="shared" si="1"/>
        <v>1</v>
      </c>
    </row>
    <row r="18" spans="1:20" s="678" customFormat="1" ht="132" customHeight="1">
      <c r="A18" s="213">
        <v>3</v>
      </c>
      <c r="B18" s="31" t="s">
        <v>536</v>
      </c>
      <c r="C18" s="32" t="s">
        <v>537</v>
      </c>
      <c r="D18" s="33" t="s">
        <v>1251</v>
      </c>
      <c r="E18" s="33" t="s">
        <v>177</v>
      </c>
      <c r="F18" s="32" t="s">
        <v>538</v>
      </c>
      <c r="G18" s="213" t="s">
        <v>539</v>
      </c>
      <c r="H18" s="311"/>
      <c r="I18" s="89">
        <v>0</v>
      </c>
      <c r="J18" s="311" t="s">
        <v>1252</v>
      </c>
      <c r="K18" s="311" t="s">
        <v>1144</v>
      </c>
      <c r="L18" s="730" t="s">
        <v>1685</v>
      </c>
      <c r="M18" s="626">
        <v>0.67</v>
      </c>
      <c r="N18" s="628" t="s">
        <v>1686</v>
      </c>
      <c r="O18" s="628">
        <v>1</v>
      </c>
      <c r="P18" s="706">
        <v>0.67</v>
      </c>
      <c r="Q18" s="628" t="s">
        <v>1064</v>
      </c>
      <c r="R18" s="730" t="s">
        <v>1687</v>
      </c>
      <c r="S18" s="355" t="s">
        <v>1488</v>
      </c>
      <c r="T18" s="731" t="str">
        <f t="shared" si="1"/>
        <v>1</v>
      </c>
    </row>
    <row r="19" spans="1:20" s="185" customFormat="1" ht="141" customHeight="1">
      <c r="A19" s="213">
        <v>4</v>
      </c>
      <c r="B19" s="214" t="s">
        <v>540</v>
      </c>
      <c r="C19" s="215" t="s">
        <v>541</v>
      </c>
      <c r="D19" s="216" t="s">
        <v>972</v>
      </c>
      <c r="E19" s="216" t="s">
        <v>177</v>
      </c>
      <c r="F19" s="215" t="s">
        <v>542</v>
      </c>
      <c r="G19" s="213" t="s">
        <v>543</v>
      </c>
      <c r="H19" s="311"/>
      <c r="I19" s="183">
        <v>0.1</v>
      </c>
      <c r="J19" s="311" t="s">
        <v>1145</v>
      </c>
      <c r="K19" s="311"/>
      <c r="L19" s="730" t="s">
        <v>1685</v>
      </c>
      <c r="M19" s="626">
        <v>0.67</v>
      </c>
      <c r="N19" s="628" t="s">
        <v>1686</v>
      </c>
      <c r="O19" s="614">
        <v>1</v>
      </c>
      <c r="P19" s="706">
        <v>0.67</v>
      </c>
      <c r="Q19" s="628" t="s">
        <v>1064</v>
      </c>
      <c r="R19" s="730" t="s">
        <v>1687</v>
      </c>
      <c r="S19" s="355" t="s">
        <v>1488</v>
      </c>
      <c r="T19" s="731" t="str">
        <f t="shared" si="1"/>
        <v>1</v>
      </c>
    </row>
    <row r="20" spans="1:20" s="678" customFormat="1" ht="156.75" customHeight="1">
      <c r="A20" s="213">
        <v>5</v>
      </c>
      <c r="B20" s="214" t="s">
        <v>627</v>
      </c>
      <c r="C20" s="215" t="s">
        <v>628</v>
      </c>
      <c r="D20" s="216" t="s">
        <v>166</v>
      </c>
      <c r="E20" s="216" t="s">
        <v>177</v>
      </c>
      <c r="F20" s="215" t="s">
        <v>629</v>
      </c>
      <c r="G20" s="213" t="s">
        <v>630</v>
      </c>
      <c r="H20" s="311" t="s">
        <v>1100</v>
      </c>
      <c r="I20" s="183">
        <v>0.33</v>
      </c>
      <c r="J20" s="311" t="s">
        <v>1099</v>
      </c>
      <c r="K20" s="311"/>
      <c r="L20" s="628" t="s">
        <v>1515</v>
      </c>
      <c r="M20" s="626">
        <v>0.66</v>
      </c>
      <c r="N20" s="628" t="s">
        <v>1516</v>
      </c>
      <c r="O20" s="628">
        <v>1</v>
      </c>
      <c r="P20" s="706">
        <v>0.73</v>
      </c>
      <c r="Q20" s="628" t="s">
        <v>1064</v>
      </c>
      <c r="R20" s="730" t="s">
        <v>1649</v>
      </c>
      <c r="S20" s="355" t="s">
        <v>1488</v>
      </c>
      <c r="T20" s="731" t="str">
        <f t="shared" si="1"/>
        <v>1</v>
      </c>
    </row>
    <row r="21" spans="1:20" s="185" customFormat="1" ht="134.25" customHeight="1">
      <c r="A21" s="14">
        <v>6</v>
      </c>
      <c r="B21" s="227" t="s">
        <v>1016</v>
      </c>
      <c r="C21" s="228" t="s">
        <v>655</v>
      </c>
      <c r="D21" s="229" t="s">
        <v>972</v>
      </c>
      <c r="E21" s="229" t="s">
        <v>177</v>
      </c>
      <c r="F21" s="228" t="s">
        <v>1017</v>
      </c>
      <c r="G21" s="226" t="s">
        <v>656</v>
      </c>
      <c r="H21" s="385" t="s">
        <v>1101</v>
      </c>
      <c r="I21" s="384">
        <v>0.5</v>
      </c>
      <c r="J21" s="385" t="s">
        <v>1165</v>
      </c>
      <c r="K21" s="311"/>
      <c r="L21" s="614" t="s">
        <v>1533</v>
      </c>
      <c r="M21" s="626">
        <v>0.5</v>
      </c>
      <c r="N21" s="614">
        <v>1</v>
      </c>
      <c r="O21" s="614">
        <v>1</v>
      </c>
      <c r="P21" s="706">
        <v>0.5</v>
      </c>
      <c r="Q21" s="614" t="s">
        <v>1064</v>
      </c>
      <c r="R21" s="614" t="s">
        <v>1534</v>
      </c>
      <c r="S21" s="355" t="s">
        <v>1488</v>
      </c>
      <c r="T21" s="731" t="str">
        <f t="shared" si="1"/>
        <v>1</v>
      </c>
    </row>
    <row r="22" spans="1:20" s="677" customFormat="1" ht="163.5" customHeight="1">
      <c r="A22" s="289">
        <v>7</v>
      </c>
      <c r="B22" s="290" t="s">
        <v>953</v>
      </c>
      <c r="C22" s="291" t="s">
        <v>748</v>
      </c>
      <c r="D22" s="292" t="s">
        <v>972</v>
      </c>
      <c r="E22" s="292" t="s">
        <v>177</v>
      </c>
      <c r="F22" s="291" t="s">
        <v>749</v>
      </c>
      <c r="G22" s="289" t="s">
        <v>954</v>
      </c>
      <c r="H22" s="289" t="s">
        <v>1102</v>
      </c>
      <c r="I22" s="293">
        <v>1</v>
      </c>
      <c r="J22" s="289" t="s">
        <v>1103</v>
      </c>
      <c r="K22" s="289"/>
      <c r="L22" s="627" t="s">
        <v>1665</v>
      </c>
      <c r="M22" s="626">
        <v>0.66600000000000004</v>
      </c>
      <c r="N22" s="627" t="s">
        <v>1598</v>
      </c>
      <c r="O22" s="627">
        <v>1</v>
      </c>
      <c r="P22" s="706">
        <v>0.67</v>
      </c>
      <c r="Q22" s="627" t="s">
        <v>1064</v>
      </c>
      <c r="R22" s="627" t="s">
        <v>1666</v>
      </c>
      <c r="S22" s="355" t="s">
        <v>1488</v>
      </c>
      <c r="T22" s="731" t="str">
        <f t="shared" si="1"/>
        <v>1</v>
      </c>
    </row>
    <row r="23" spans="1:20" s="677" customFormat="1" ht="133.5" customHeight="1">
      <c r="A23" s="289">
        <v>8</v>
      </c>
      <c r="B23" s="294" t="s">
        <v>946</v>
      </c>
      <c r="C23" s="295" t="s">
        <v>947</v>
      </c>
      <c r="D23" s="292" t="s">
        <v>166</v>
      </c>
      <c r="E23" s="292" t="s">
        <v>177</v>
      </c>
      <c r="F23" s="295" t="s">
        <v>948</v>
      </c>
      <c r="G23" s="291" t="s">
        <v>949</v>
      </c>
      <c r="H23" s="289" t="s">
        <v>1119</v>
      </c>
      <c r="I23" s="296">
        <v>0.33</v>
      </c>
      <c r="J23" s="289" t="s">
        <v>1120</v>
      </c>
      <c r="K23" s="289"/>
      <c r="L23" s="627" t="s">
        <v>1523</v>
      </c>
      <c r="M23" s="626">
        <v>0.66700000000000004</v>
      </c>
      <c r="N23" s="627">
        <v>2</v>
      </c>
      <c r="O23" s="627">
        <v>1</v>
      </c>
      <c r="P23" s="706">
        <v>0.66700000000000004</v>
      </c>
      <c r="Q23" s="614" t="s">
        <v>1064</v>
      </c>
      <c r="R23" s="627" t="s">
        <v>1524</v>
      </c>
      <c r="S23" s="355" t="s">
        <v>1488</v>
      </c>
      <c r="T23" s="731" t="str">
        <f t="shared" si="1"/>
        <v>1</v>
      </c>
    </row>
    <row r="24" spans="1:20" s="677" customFormat="1" ht="107.25" customHeight="1">
      <c r="A24" s="289">
        <v>9</v>
      </c>
      <c r="B24" s="290" t="s">
        <v>1581</v>
      </c>
      <c r="C24" s="291" t="s">
        <v>950</v>
      </c>
      <c r="D24" s="292" t="s">
        <v>973</v>
      </c>
      <c r="E24" s="292" t="s">
        <v>177</v>
      </c>
      <c r="F24" s="291" t="s">
        <v>955</v>
      </c>
      <c r="G24" s="289" t="s">
        <v>956</v>
      </c>
      <c r="H24" s="341" t="s">
        <v>1104</v>
      </c>
      <c r="I24" s="296">
        <v>0.33</v>
      </c>
      <c r="J24" s="289" t="s">
        <v>1105</v>
      </c>
      <c r="K24" s="289"/>
      <c r="L24" s="627" t="s">
        <v>1582</v>
      </c>
      <c r="M24" s="626">
        <v>0.66</v>
      </c>
      <c r="N24" s="627" t="s">
        <v>1583</v>
      </c>
      <c r="O24" s="627">
        <v>1</v>
      </c>
      <c r="P24" s="706">
        <v>0.66</v>
      </c>
      <c r="Q24" s="614" t="s">
        <v>1064</v>
      </c>
      <c r="R24" s="761" t="s">
        <v>1584</v>
      </c>
      <c r="S24" s="355" t="s">
        <v>1488</v>
      </c>
      <c r="T24" s="731" t="str">
        <f t="shared" si="1"/>
        <v>1</v>
      </c>
    </row>
    <row r="25" spans="1:20" s="677" customFormat="1" ht="180.75" customHeight="1">
      <c r="A25" s="289">
        <v>10</v>
      </c>
      <c r="B25" s="290" t="s">
        <v>957</v>
      </c>
      <c r="C25" s="291" t="s">
        <v>950</v>
      </c>
      <c r="D25" s="292" t="s">
        <v>166</v>
      </c>
      <c r="E25" s="292" t="s">
        <v>177</v>
      </c>
      <c r="F25" s="295" t="s">
        <v>948</v>
      </c>
      <c r="G25" s="291" t="s">
        <v>958</v>
      </c>
      <c r="H25" s="289" t="s">
        <v>1106</v>
      </c>
      <c r="I25" s="296">
        <v>0.33</v>
      </c>
      <c r="J25" s="289" t="s">
        <v>1076</v>
      </c>
      <c r="K25" s="289"/>
      <c r="L25" s="627" t="s">
        <v>1585</v>
      </c>
      <c r="M25" s="626">
        <v>0.8</v>
      </c>
      <c r="N25" s="627" t="s">
        <v>1586</v>
      </c>
      <c r="O25" s="627">
        <v>1</v>
      </c>
      <c r="P25" s="706">
        <v>0.8</v>
      </c>
      <c r="Q25" s="614" t="s">
        <v>1064</v>
      </c>
      <c r="R25" s="627" t="s">
        <v>1587</v>
      </c>
      <c r="S25" s="355" t="s">
        <v>1488</v>
      </c>
      <c r="T25" s="731" t="str">
        <f t="shared" si="1"/>
        <v>1</v>
      </c>
    </row>
    <row r="26" spans="1:20" s="677" customFormat="1" ht="114.75" customHeight="1">
      <c r="A26" s="289">
        <v>11</v>
      </c>
      <c r="B26" s="290" t="s">
        <v>942</v>
      </c>
      <c r="C26" s="291" t="s">
        <v>943</v>
      </c>
      <c r="D26" s="292" t="s">
        <v>166</v>
      </c>
      <c r="E26" s="292" t="s">
        <v>177</v>
      </c>
      <c r="F26" s="295" t="s">
        <v>944</v>
      </c>
      <c r="G26" s="291" t="s">
        <v>945</v>
      </c>
      <c r="H26" s="289" t="s">
        <v>1121</v>
      </c>
      <c r="I26" s="296">
        <v>0.5</v>
      </c>
      <c r="J26" s="289" t="s">
        <v>1253</v>
      </c>
      <c r="K26" s="289"/>
      <c r="L26" s="627" t="s">
        <v>1525</v>
      </c>
      <c r="M26" s="626">
        <v>0.5</v>
      </c>
      <c r="N26" s="627"/>
      <c r="O26" s="627">
        <v>1</v>
      </c>
      <c r="P26" s="706">
        <v>0.5</v>
      </c>
      <c r="Q26" s="614" t="s">
        <v>1064</v>
      </c>
      <c r="R26" s="627" t="s">
        <v>1660</v>
      </c>
      <c r="S26" s="355" t="s">
        <v>1488</v>
      </c>
      <c r="T26" s="731" t="str">
        <f t="shared" si="1"/>
        <v>1</v>
      </c>
    </row>
    <row r="27" spans="1:20" ht="30" customHeight="1">
      <c r="A27" s="1314" t="s">
        <v>183</v>
      </c>
      <c r="B27" s="1314"/>
      <c r="C27" s="1314"/>
      <c r="D27" s="1314"/>
      <c r="E27" s="1314"/>
      <c r="F27" s="1314"/>
      <c r="G27" s="1314"/>
      <c r="H27" s="1314"/>
      <c r="I27" s="1314"/>
      <c r="J27" s="1314"/>
      <c r="K27" s="1315"/>
      <c r="L27" s="591"/>
      <c r="M27" s="591"/>
      <c r="N27" s="591"/>
      <c r="O27" s="591"/>
      <c r="P27" s="591"/>
      <c r="Q27" s="591"/>
      <c r="R27" s="591"/>
      <c r="S27" s="591"/>
      <c r="T27" s="591"/>
    </row>
    <row r="28" spans="1:20" s="185" customFormat="1" ht="186" customHeight="1">
      <c r="A28" s="60">
        <v>1</v>
      </c>
      <c r="B28" s="121" t="s">
        <v>184</v>
      </c>
      <c r="C28" s="61" t="s">
        <v>86</v>
      </c>
      <c r="D28" s="61" t="s">
        <v>185</v>
      </c>
      <c r="E28" s="61" t="s">
        <v>185</v>
      </c>
      <c r="F28" s="61" t="s">
        <v>186</v>
      </c>
      <c r="G28" s="64" t="s">
        <v>187</v>
      </c>
      <c r="H28" s="63"/>
      <c r="I28" s="62"/>
      <c r="J28" s="60" t="s">
        <v>1079</v>
      </c>
      <c r="K28" s="63"/>
      <c r="L28" s="614" t="s">
        <v>1582</v>
      </c>
      <c r="M28" s="626">
        <v>0.66</v>
      </c>
      <c r="N28" s="614" t="s">
        <v>1588</v>
      </c>
      <c r="O28" s="614">
        <v>1</v>
      </c>
      <c r="P28" s="706">
        <v>0.66</v>
      </c>
      <c r="Q28" s="614" t="s">
        <v>1064</v>
      </c>
      <c r="R28" s="762" t="s">
        <v>1589</v>
      </c>
      <c r="S28" s="355" t="s">
        <v>1488</v>
      </c>
      <c r="T28" s="763" t="str">
        <f>IF(O28&gt;0,"1","0")</f>
        <v>1</v>
      </c>
    </row>
    <row r="29" spans="1:20" s="185" customFormat="1" ht="160.5" customHeight="1">
      <c r="A29" s="114">
        <v>2</v>
      </c>
      <c r="B29" s="117" t="s">
        <v>191</v>
      </c>
      <c r="C29" s="115" t="s">
        <v>192</v>
      </c>
      <c r="D29" s="116" t="s">
        <v>1247</v>
      </c>
      <c r="E29" s="116" t="s">
        <v>1248</v>
      </c>
      <c r="F29" s="752" t="s">
        <v>1254</v>
      </c>
      <c r="G29" s="114" t="s">
        <v>193</v>
      </c>
      <c r="H29" s="114"/>
      <c r="I29" s="92">
        <v>0</v>
      </c>
      <c r="J29" s="90"/>
      <c r="K29" s="90"/>
      <c r="L29" s="614" t="s">
        <v>1528</v>
      </c>
      <c r="M29" s="626">
        <v>0</v>
      </c>
      <c r="N29" s="614"/>
      <c r="O29" s="614">
        <v>1</v>
      </c>
      <c r="P29" s="706">
        <v>0</v>
      </c>
      <c r="Q29" s="628" t="s">
        <v>1064</v>
      </c>
      <c r="R29" s="614" t="s">
        <v>1529</v>
      </c>
      <c r="S29" s="355" t="s">
        <v>1488</v>
      </c>
      <c r="T29" s="731" t="str">
        <f>IF(O29&gt;0,"1","0")</f>
        <v>1</v>
      </c>
    </row>
    <row r="30" spans="1:20" ht="149.25" customHeight="1">
      <c r="A30" s="60">
        <v>3</v>
      </c>
      <c r="B30" s="231" t="s">
        <v>657</v>
      </c>
      <c r="C30" s="232" t="s">
        <v>655</v>
      </c>
      <c r="D30" s="233" t="s">
        <v>972</v>
      </c>
      <c r="E30" s="233" t="s">
        <v>177</v>
      </c>
      <c r="F30" s="230" t="s">
        <v>1018</v>
      </c>
      <c r="G30" s="230" t="s">
        <v>1019</v>
      </c>
      <c r="H30" s="93"/>
      <c r="I30" s="386">
        <v>0</v>
      </c>
      <c r="J30" s="754" t="s">
        <v>1535</v>
      </c>
      <c r="K30" s="60"/>
      <c r="L30" s="614" t="s">
        <v>1682</v>
      </c>
      <c r="M30" s="626">
        <v>0.4</v>
      </c>
      <c r="N30" s="614">
        <v>2</v>
      </c>
      <c r="O30" s="614">
        <v>1</v>
      </c>
      <c r="P30" s="706">
        <v>0.4</v>
      </c>
      <c r="Q30" s="614" t="s">
        <v>1064</v>
      </c>
      <c r="R30" s="614" t="s">
        <v>1683</v>
      </c>
      <c r="S30" s="355" t="s">
        <v>1488</v>
      </c>
      <c r="T30" s="731" t="str">
        <f>IF(O30&gt;0,"1","0")</f>
        <v>1</v>
      </c>
    </row>
    <row r="31" spans="1:20" s="185" customFormat="1" ht="93.75" customHeight="1">
      <c r="A31" s="60">
        <v>4</v>
      </c>
      <c r="B31" s="280" t="s">
        <v>959</v>
      </c>
      <c r="C31" s="122" t="s">
        <v>474</v>
      </c>
      <c r="D31" s="61" t="s">
        <v>166</v>
      </c>
      <c r="E31" s="61" t="s">
        <v>167</v>
      </c>
      <c r="F31" s="122" t="s">
        <v>960</v>
      </c>
      <c r="G31" s="60" t="s">
        <v>961</v>
      </c>
      <c r="H31" s="348" t="s">
        <v>1203</v>
      </c>
      <c r="I31" s="349">
        <v>1</v>
      </c>
      <c r="J31" s="348" t="s">
        <v>1093</v>
      </c>
      <c r="K31" s="60"/>
      <c r="L31" s="614" t="s">
        <v>1547</v>
      </c>
      <c r="M31" s="626">
        <v>1</v>
      </c>
      <c r="N31" s="614" t="s">
        <v>1064</v>
      </c>
      <c r="O31" s="614">
        <v>1</v>
      </c>
      <c r="P31" s="706">
        <v>1</v>
      </c>
      <c r="Q31" s="614" t="s">
        <v>1064</v>
      </c>
      <c r="R31" s="614" t="s">
        <v>1547</v>
      </c>
      <c r="S31" s="355" t="s">
        <v>1093</v>
      </c>
      <c r="T31" s="731" t="str">
        <f>IF(O31&gt;0,"1","0")</f>
        <v>1</v>
      </c>
    </row>
    <row r="32" spans="1:20" ht="18">
      <c r="P32" s="600">
        <f>AVERAGE(P6:P31)</f>
        <v>0.59639130434782606</v>
      </c>
    </row>
    <row r="33" spans="15:17" ht="30">
      <c r="O33" s="430" t="s">
        <v>1226</v>
      </c>
      <c r="P33" s="431">
        <f>COUNTA(T6:T31)</f>
        <v>23</v>
      </c>
    </row>
    <row r="34" spans="15:17" ht="30">
      <c r="O34" s="430" t="s">
        <v>1225</v>
      </c>
      <c r="P34" s="431">
        <f>COUNTIF(T6:T31,1)</f>
        <v>23</v>
      </c>
    </row>
    <row r="35" spans="15:17">
      <c r="Q35" s="789"/>
    </row>
  </sheetData>
  <autoFilter ref="A4:T34"/>
  <mergeCells count="8">
    <mergeCell ref="O3:S3"/>
    <mergeCell ref="L3:N3"/>
    <mergeCell ref="A15:K15"/>
    <mergeCell ref="A27:K27"/>
    <mergeCell ref="A1:K2"/>
    <mergeCell ref="A3:K3"/>
    <mergeCell ref="A5:K5"/>
    <mergeCell ref="A8:K8"/>
  </mergeCells>
  <conditionalFormatting sqref="S28:S31 S16:S26 S9:S14 S6:S7">
    <cfRule type="containsText" dxfId="35" priority="1" operator="containsText" text="NO REQUIERE SEGUIMIENTO PARA ESTE CORTE">
      <formula>NOT(ISERROR(SEARCH("NO REQUIERE SEGUIMIENTO PARA ESTE CORTE",S6)))</formula>
    </cfRule>
    <cfRule type="containsText" dxfId="34" priority="2" operator="containsText" text="CUMPLIDA FUERA DE TÉRMINO">
      <formula>NOT(ISERROR(SEARCH("CUMPLIDA FUERA DE TÉRMINO",S6)))</formula>
    </cfRule>
    <cfRule type="containsText" dxfId="33" priority="3" operator="containsText" text="EN CURSO">
      <formula>NOT(ISERROR(SEARCH("EN CURSO",S6)))</formula>
    </cfRule>
    <cfRule type="containsText" dxfId="32" priority="4" operator="containsText" text="VENCIDA">
      <formula>NOT(ISERROR(SEARCH("VENCIDA",S6)))</formula>
    </cfRule>
    <cfRule type="containsText" dxfId="31" priority="5" operator="containsText" text="CUMPLIDA">
      <formula>NOT(ISERROR(SEARCH("CUMPLIDA",S6)))</formula>
    </cfRule>
  </conditionalFormatting>
  <hyperlinks>
    <hyperlink ref="N13" r:id="rId1"/>
  </hyperlinks>
  <pageMargins left="0.7" right="0.7" top="0.75" bottom="0.75" header="0.3" footer="0.3"/>
  <pageSetup scale="18" orientation="portrait"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'Resultados Comp . pro'!$R$3:$R$7</xm:f>
          </x14:formula1>
          <xm:sqref>S16:S26 S6:S7 S9:S14 S28:S31</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1 6 " ? > < D a t a M a s h u p   x m l n s = " h t t p : / / s c h e m a s . m i c r o s o f t . c o m / D a t a M a s h u p " > A A A A A N s F A A B Q S w M E F A A C A A g A A J v V T A F C s / 2 m A A A A + Q A A A B I A H A B D b 2 5 m a W c v U G F j a 2 F n Z S 5 4 b W w g o h g A K K A U A A A A A A A A A A A A A A A A A A A A A A A A A A A A h Y + 9 D o I w G E V f h X S n P 4 j G k I 8 y s E o 0 M T G u T a n Q C M X Q Y n k 3 B x / J V 5 B E M W y O 9 + Q M 5 7 4 e T 8 j G t g n u q r e 6 M y l i m K J A G d m V 2 l Q p G t w l 3 K K M w 0 H I q 6 h U M M n G J q M t U 1 Q 7 d 0 s I 8 d 5 j v 8 J d X 5 G I U k b O x e 4 o a 9 U K 9 J P 1 f z n U x j p h p E I c T p 8 Y H u E o x j H d r D G L K Q M y c y i 0 W T h T M q Z A F h D y o X F D r 7 i y Y b 4 H M k 8 g 3 x v 8 D V B L A w Q U A A I A C A A A m 9 V M D 8 r p q 6 Q A A A D p A A A A E w A c A F t D b 2 5 0 Z W 5 0 X 1 R 5 c G V z X S 5 4 b W w g o h g A K K A U A A A A A A A A A A A A A A A A A A A A A A A A A A A A b Y 5 L D s I w D E S v E n m f u r B A C D V l A d y A C 0 T B / Y j m o 8 Z F 4 W w s O B J X I G 1 3 i K V n 5 n n m 8 3 p X x 2 Q H 8 a A x 9 t 4 p 2 B Q l C H L G 3 3 r X K p i 4 k X s 4 1 t X 1 G S i K H H V R Q c c c D o j R d G R 1 L H w g l 5 3 G j 1 Z z P s c W g z Z 3 3 R J u y 3 K H x j s m x 5 L n H 1 B X Z 2 r 0 N L C 4 p C y v t R k H c V p z c 5 U C p s S 4 y P i X s D 9 5 H c L Q G 8 3 Z x C R t l H Y h c R l e f w F Q S w M E F A A C A A g A A J v V T B 7 D k R v T A g A A / Q o A A B M A H A B G b 3 J t d W x h c y 9 T Z W N 0 a W 9 u M S 5 t I K I Y A C i g F A A A A A A A A A A A A A A A A A A A A A A A A A A A A O 1 W 2 2 4 T M R B 9 j 5 R / s M x L I k V R d 1 s g p Y A U J S m N o D R K K p A o F X J 2 h 8 S q Y w f b g d I q X 8 U n 8 G P M X t K d p p u 0 S H 1 B I i 9 7 M r a P z 8 x 4 x n Y Q e W k 0 G 2 X f 4 K B a q V b c V F i I W c d o t 1 B e B O w V U + C r F Y a / E y s n o N F y a F Q M t n k o F b g a 7 7 7 4 f N w + H f Y / s W 6 P D f u 9 0 Z u T E e u 2 D w c s 3 A l a v N 7 I V j / h J 9 4 K x y K j F j O N 4 N t C e h E L x 5 H x V I w V N E e g U E s n n e B q 2 X a N a 4 5 i P G j P G 4 y / F z P g y 4 J y A N Y Z L Z S 8 Q i Y m J h Y m C A r G d h x n d L X N 2 y N t Z + G 8 m S E C E U 1 Z 7 z I C 1 f x o 7 M X Y m I v a W b 7 / e b 3 Y t 7 P Z i S H M z H d Y O b F R I v G L + D M C B p d z o W P 5 + x f L V d 0 w 9 9 K R F N 8 4 d V c I d e c 6 C x i a u s K L 5 N v 3 k A z w t 1 L H y f d I x j F o v l z N b Q Y P m V 0 I x j O A m 3 + V C o N b k s u h + Z H E o M y t P N i 1 s 4 T 8 H N f x 0 R T A 8 z r D e W j O 1 K Q D x 8 J b e c V i Y E M J b m I c 3 5 a K Y H M u 1 t V i E u 5 3 8 Z b 4 N D J / l x E a 0 e t 8 O L X l c I d g a g 8 J 3 i V 4 j + C n B D 8 j + D n B L Y L 3 C 0 z o Q y I h J B J C O o d I C I m E k E g I i Y S Q S A i J h J B I I J S E k R A S P k J H 2 P a z k / s / q I 8 c 1 I 0 F H j y k w v P D n t f 3 K i P n 7 O V r r O X 2 o E 0 u C p 5 W + 9 q c E Y Z 9 1 Q Z W A U w a g V 4 o x Y x l t 4 w 8 a D V Z H z e O I x E b u 7 U 1 h A 9 u D U H W o B 8 5 S c s S b R a M x Y 6 z f o k k R l v I K 3 G l U X T 3 o n P f q Y T H O A 7 / S F m V R X c V r t 3 N m S / N R J F 9 G t U 7 d Y H P o b E S O j I M l J x J v e U O L J G U l 4 g 2 n r 2 T z j f 7 r j e b + 5 + 1 9 E 8 m E 6 + + a C r 1 J L m m X G 0 I E U r E h x e o + I N Q C 3 x + f a k n D R C p k u J Y 1 r e d / r 3 7 T n + p N w 3 6 M F h / f 2 X r 3 G I O V h o L p Y + 6 C z k v c x + P R l A Q 9 X Q k x o B P J O P Y 3 B p U J x E W L I P E 5 u E I B J Z F o b h s 5 3 q 1 I v U 9 v A d / A F B L A Q I t A B Q A A g A I A A C b 1 U w B Q r P 9 p g A A A P k A A A A S A A A A A A A A A A A A A A A A A A A A A A B D b 2 5 m a W c v U G F j a 2 F n Z S 5 4 b W x Q S w E C L Q A U A A I A C A A A m 9 V M D 8 r p q 6 Q A A A D p A A A A E w A A A A A A A A A A A A A A A A D y A A A A W 0 N v b n R l b n R f V H l w Z X N d L n h t b F B L A Q I t A B Q A A g A I A A C b 1 U w e w 5 E b 0 w I A A P 0 K A A A T A A A A A A A A A A A A A A A A A O M B A A B G b 3 J t d W x h c y 9 T Z W N 0 a W 9 u M S 5 t U E s F B g A A A A A D A A M A w g A A A A M F A A A A A D Q B A A D v u 7 8 8 P 3 h t b C B 2 Z X J z a W 9 u P S I x L j A i I G V u Y 2 9 k a W 5 n P S J 1 d G Y t O C I / P j x Q Z X J t a X N z a W 9 u T G l z d C B 4 b W x u c z p 4 c 2 Q 9 I m h 0 d H A 6 L y 9 3 d 3 c u d z M u b 3 J n L z I w M D E v W E 1 M U 2 N o Z W 1 h I i B 4 b W x u c z p 4 c 2 k 9 I m h 0 d H A 6 L y 9 3 d 3 c u d z M u b 3 J n L z I w M D E v W E 1 M U 2 N o Z W 1 h L W l u c 3 R h b m N l I j 4 8 Q 2 F u R X Z h b H V h d G V G d X R 1 c m V Q Y W N r Y W d l c z 5 m Y W x z Z T w v Q 2 F u R X Z h b H V h d G V G d X R 1 c m V Q Y W N r Y W d l c z 4 8 R m l y Z X d h b G x F b m F i b G V k P n R y d W U 8 L 0 Z p c m V 3 Y W x s R W 5 h Y m x l Z D 4 8 V 2 9 y a 2 J v b 2 t H c m 9 1 c F R 5 c G U g e H N p O m 5 p b D 0 i d H J 1 Z S I g L z 4 8 L 1 B l c m 1 p c 3 N p b 2 5 M a X N 0 P s 4 b A A A A A A A A r B s A A O + 7 v z w / e G 1 s I H Z l c n N p b 2 4 9 I j E u M C I g Z W 5 j b 2 R p b m c 9 I n V 0 Z i 0 4 I j 8 + P E x v Y 2 F s U G F j a 2 F n Z U 1 l d G F k Y X R h R m l s Z S B 4 b W x u c z p 4 c 2 Q 9 I m h 0 d H A 6 L y 9 3 d 3 c u d z M u b 3 J n L z I w M D E v W E 1 M U 2 N o Z W 1 h I i B 4 b W x u c z p 4 c 2 k 9 I m h 0 d H A 6 L y 9 3 d 3 c u d z M u b 3 J n L z I w M D E v W E 1 M U 2 N o Z W 1 h L W l u c 3 R h b m N l I j 4 8 S X R l b X M + P E l 0 Z W 0 + P E l 0 Z W 1 M b 2 N h d G l v b j 4 8 S X R l b V R 5 c G U + Q W x s R m 9 y b X V s Y X M 8 L 0 l 0 Z W 1 U e X B l P j x J d G V t U G F 0 a C A v P j w v S X R l b U x v Y 2 F 0 a W 9 u P j x T d G F i b G V F b n R y a W V z I C 8 + P C 9 J d G V t P j x J d G V t P j x J d G V t T G 9 j Y X R p b 2 4 + P E l 0 Z W 1 U e X B l P k Z v c m 1 1 b G E 8 L 0 l 0 Z W 1 U e X B l P j x J d G V t U G F 0 a D 5 T Z W N 0 a W 9 u M S 9 D b 2 5 z d W x 0 Y T E 8 L 0 l 0 Z W 1 Q Y X R o P j w v S X R l b U x v Y 2 F 0 a W 9 u P j x T d G F i b G V F b n R y a W V z P j x F b n R y e S B U e X B l P S J J c 1 B y a X Z h d G U i I F Z h b H V l P S J s M C I g L z 4 8 R W 5 0 c n k g V H l w Z T 0 i U m V z d W x 0 V H l w Z S I g V m F s d W U 9 I n N U Y W J s Z S I g L z 4 8 R W 5 0 c n k g V H l w Z T 0 i R m l s b E V u Y W J s Z W Q i I F Z h b H V l P S J s M C I g L z 4 8 R W 5 0 c n k g V H l w Z T 0 i R m l s b F R v R G F 0 Y U 1 v Z G V s R W 5 h Y m x l Z C I g V m F s d W U 9 I m w w I i A v P j x F b n R y e S B U e X B l P S J G a W x s U 3 R h d H V z I i B W Y W x 1 Z T 0 i c 0 N v b X B s Z X R l I i A v P j x F b n R y e S B U e X B l P S J G a W x s Q 2 9 1 b n Q i I F Z h b H V l P S J s M T I 0 N i I g L z 4 8 R W 5 0 c n k g V H l w Z T 0 i R m l s b E V y c m 9 y Q 2 9 1 b n Q i I F Z h b H V l P S J s M S I g L z 4 8 R W 5 0 c n k g V H l w Z T 0 i R m l s b E N v b H V t b l R 5 c G V z I i B W Y W x 1 Z T 0 i c 0 F B Q U F B Q U F B Q U F B Q U F B Q U F B Q U F B Q U F B Q U F B Q T 0 i I C 8 + P E V u d H J 5 I F R 5 c G U 9 I k Z p b G x D b 2 x 1 b W 5 O Y W 1 l c y I g V m F s d W U 9 I n N b J n F 1 b 3 Q 7 Q 2 9 s d W 1 u M S Z x d W 9 0 O y w m c X V v d D s x L i B Q c m 9 j Z X N v J n F 1 b 3 Q 7 L C Z x d W 9 0 O z I u I F B y b 2 N l Z G l t a W V u d G 8 m c X V v d D s s J n F 1 b 3 Q 7 M y 4 g T M O t Z G V y I G R l I F B y b 2 N l c 2 8 m c X V v d D s s J n F 1 b 3 Q 7 N C 4 g R G V w Z W 5 k Z W 5 j a W E m c X V v d D s s J n F 1 b 3 Q 7 N S 4 g U m l l c 2 d v J n F 1 b 3 Q 7 L C Z x d W 9 0 O z Y u I E R l c 2 N y a X B j a c O z b i Z x d W 9 0 O y w m c X V v d D s 3 L i B U a X B v J n F 1 b 3 Q 7 L C Z x d W 9 0 O z g u I E N h d X N h c y Z x d W 9 0 O y w m c X V v d D s 5 L i B D b 2 5 z Z W N 1 Z W 5 j a W F z J n F 1 b 3 Q 7 L C Z x d W 9 0 O z E w L i B J b X B h Y 3 R v J n F 1 b 3 Q 7 L C Z x d W 9 0 O z E x L i B G c m V j d W V u Y 2 l h J n F 1 b 3 Q 7 L C Z x d W 9 0 O z E y L i B W Y W x v c m F j a c O z b i B S a W V z Z 2 8 m c X V v d D s s J n F 1 b 3 Q 7 M T M u I E V 2 Y W x 1 Y W N p w 7 N u I E N v b n R y b 2 x l c y Z x d W 9 0 O y w m c X V v d D s x N C 4 g V m F s b 3 I g U m l l c 2 d v I C B S Z X N p Z H V h b C Z x d W 9 0 O y w m c X V v d D s x N S 4 g R G V z Y 3 J p c G N p w 7 N u I G R l I G x h I E F j Y 2 n D s 2 4 m c X V v d D s s J n F 1 b 3 Q 7 M T Y u I E l u a W N p b y B k Z S B s Y S B B Y 2 N p w 7 N u J n F 1 b 3 Q 7 L C Z x d W 9 0 O z E 3 L i B G a W 4 g Z G U g b G E g Q W N j a c O z b i Z x d W 9 0 O y w m c X V v d D s x O C 4 g S W 5 k a W R j Y W R v c i Z x d W 9 0 O y w m c X V v d D s x O S 4 g Q W 7 D o W x p c 2 l z I G R l b C B T Z W d 1 a W 1 p Z W 5 0 b y Z x d W 9 0 O 1 0 i I C 8 + P E V u d H J 5 I F R 5 c G U 9 I k Z p b G x F c n J v c k N v Z G U i I F Z h b H V l P S J z V W 5 r b m 9 3 b i I g L z 4 8 R W 5 0 c n k g V H l w Z T 0 i R m l s b E x h c 3 R V c G R h d G V k I i B W Y W x 1 Z T 0 i Z D I w M T g t M D Y t M j F U M j M 6 M z k 6 M z g u M T Q 2 N D A 2 M F o i I C 8 + P E V u d H J 5 I F R 5 c G U 9 I k Z p b G x l Z E N v b X B s Z X R l U m V z d W x 0 V G 9 X b 3 J r c 2 h l Z X Q i I F Z h b H V l P S J s M S I g L z 4 8 R W 5 0 c n k g V H l w Z T 0 i Q W R k Z W R U b 0 R h d G F N b 2 R l b C I g V m F s d W U 9 I m w w I i A v P j x F b n R y e S B U e X B l P S J S Z W N v d m V y e V R h c m d l d F N o Z W V 0 I i B W Y W x 1 Z T 0 i c 0 h v a m E y I i A v P j x F b n R y e S B U e X B l P S J S Z W N v d m V y e V R h c m d l d E N v b H V t b i I g V m F s d W U 9 I m w x I i A v P j x F b n R y e S B U e X B l P S J S Z W N v d m V y e V R h c m d l d F J v d y I g V m F s d W U 9 I m w x I i A v P j x F b n R y e S B U e X B l P S J O Y W 1 l V X B k Y X R l Z E F m d G V y R m l s b C I g V m F s d W U 9 I m w w I i A v P j x F b n R y e S B U e X B l P S J S Z W x h d G l v b n N o a X B J b m Z v Q 2 9 u d G F p b m V y I i B W Y W x 1 Z T 0 i c 3 s m c X V v d D t j b 2 x 1 b W 5 D b 3 V u d C Z x d W 9 0 O z o y M C w m c X V v d D t r Z X l D b 2 x 1 b W 5 O Y W 1 l c y Z x d W 9 0 O z p b X S w m c X V v d D t x d W V y e V J l b G F 0 a W 9 u c 2 h p c H M m c X V v d D s 6 W 1 0 s J n F 1 b 3 Q 7 Y 2 9 s d W 1 u S W R l b n R p d G l l c y Z x d W 9 0 O z p b J n F 1 b 3 Q 7 U 2 V j d G l v b j E v Q 2 9 u c 3 V s d G E x L 1 N l I G V 4 c G F u Z G n D s y B E Y X R h L n t D b 2 x 1 b W 4 z L D I 0 f S Z x d W 9 0 O y w m c X V v d D t T Z W N 0 a W 9 u M S 9 D b 2 5 z d W x 0 Y T E v U 2 U g Z X h w Y W 5 k a c O z I E R h d G E u e 0 N v b H V t b j Q s M j V 9 J n F 1 b 3 Q 7 L C Z x d W 9 0 O 1 N l Y 3 R p b 2 4 x L 0 N v b n N 1 b H R h M S 9 T Z S B l e H B h b m R p w 7 M g R G F 0 Y S 5 7 Q 2 9 s d W 1 u N S w y N n 0 m c X V v d D s s J n F 1 b 3 Q 7 U 2 V j d G l v b j E v Q 2 9 u c 3 V s d G E x L 1 N l I G V 4 c G F u Z G n D s y B E Y X R h L n t D b 2 x 1 b W 4 2 L D I 3 f S Z x d W 9 0 O y w m c X V v d D t T Z W N 0 a W 9 u M S 9 D b 2 5 z d W x 0 Y T E v U 2 U g Z X h w Y W 5 k a c O z I E R h d G E u e 0 N v b H V t b j c s M j h 9 J n F 1 b 3 Q 7 L C Z x d W 9 0 O 1 N l Y 3 R p b 2 4 x L 0 N v b n N 1 b H R h M S 9 T Z S B l e H B h b m R p w 7 M g R G F 0 Y S 5 7 Q 2 9 s d W 1 u O C w y O X 0 m c X V v d D s s J n F 1 b 3 Q 7 U 2 V j d G l v b j E v Q 2 9 u c 3 V s d G E x L 1 N l I G V 4 c G F u Z G n D s y B E Y X R h L n t D b 2 x 1 b W 4 5 L D M w f S Z x d W 9 0 O y w m c X V v d D t T Z W N 0 a W 9 u M S 9 D b 2 5 z d W x 0 Y T E v U 2 U g Z X h w Y W 5 k a c O z I E R h d G E u e 0 N v b H V t b j E w L D N 9 J n F 1 b 3 Q 7 L C Z x d W 9 0 O 1 N l Y 3 R p b 2 4 x L 0 N v b n N 1 b H R h M S 9 T Z S B l e H B h b m R p w 7 M g R G F 0 Y S 5 7 Q 2 9 s d W 1 u M T E s N H 0 m c X V v d D s s J n F 1 b 3 Q 7 U 2 V j d G l v b j E v Q 2 9 u c 3 V s d G E x L 1 N l I G V 4 c G F u Z G n D s y B E Y X R h L n t D b 2 x 1 b W 4 x M i w 1 f S Z x d W 9 0 O y w m c X V v d D t T Z W N 0 a W 9 u M S 9 D b 2 5 z d W x 0 Y T E v U 2 U g Z X h w Y W 5 k a c O z I E R h d G E u e 0 N v b H V t b j E z L D Z 9 J n F 1 b 3 Q 7 L C Z x d W 9 0 O 1 N l Y 3 R p b 2 4 x L 0 N v b n N 1 b H R h M S 9 T Z S B l e H B h b m R p w 7 M g R G F 0 Y S 5 7 Q 2 9 s d W 1 u M T Q s N 3 0 m c X V v d D s s J n F 1 b 3 Q 7 U 2 V j d G l v b j E v Q 2 9 u c 3 V s d G E x L 1 N l I G V 4 c G F u Z G n D s y B E Y X R h L n t D b 2 x 1 b W 4 x N S w 4 f S Z x d W 9 0 O y w m c X V v d D t T Z W N 0 a W 9 u M S 9 D b 2 5 z d W x 0 Y T E v U 2 U g Z X h w Y W 5 k a c O z I E R h d G E u e 0 N v b H V t b j E 2 L D l 9 J n F 1 b 3 Q 7 L C Z x d W 9 0 O 1 N l Y 3 R p b 2 4 x L 0 N v b n N 1 b H R h M S 9 T Z S B l e H B h b m R p w 7 M g R G F 0 Y S 5 7 Q 2 9 s d W 1 u M T c s M T B 9 J n F 1 b 3 Q 7 L C Z x d W 9 0 O 1 N l Y 3 R p b 2 4 x L 0 N v b n N 1 b H R h M S 9 T Z S B l e H B h b m R p w 7 M g R G F 0 Y S 5 7 Q 2 9 s d W 1 u M T g s M T F 9 J n F 1 b 3 Q 7 L C Z x d W 9 0 O 1 N l Y 3 R p b 2 4 x L 0 N v b n N 1 b H R h M S 9 T Z S B l e H B h b m R p w 7 M g R G F 0 Y S 5 7 Q 2 9 s d W 1 u M T k s M T J 9 J n F 1 b 3 Q 7 L C Z x d W 9 0 O 1 N l Y 3 R p b 2 4 x L 0 N v b n N 1 b H R h M S 9 T Z S B l e H B h b m R p w 7 M g R G F 0 Y S 5 7 Q 2 9 s d W 1 u M j A s M T R 9 J n F 1 b 3 Q 7 L C Z x d W 9 0 O 1 N l Y 3 R p b 2 4 x L 0 N v b n N 1 b H R h M S 9 T Z S B l e H B h b m R p w 7 M g R G F 0 Y S 5 7 Q 2 9 s d W 1 u M j E s M T V 9 J n F 1 b 3 Q 7 L C Z x d W 9 0 O 1 N l Y 3 R p b 2 4 x L 0 N v b n N 1 b H R h M S 9 T Z S B l e H B h b m R p w 7 M g R G F 0 Y S 5 7 Q 2 9 s d W 1 u M j I s M T Z 9 J n F 1 b 3 Q 7 X S w m c X V v d D t D b 2 x 1 b W 5 D b 3 V u d C Z x d W 9 0 O z o y M C w m c X V v d D t L Z X l D b 2 x 1 b W 5 O Y W 1 l c y Z x d W 9 0 O z p b X S w m c X V v d D t D b 2 x 1 b W 5 J Z G V u d G l 0 a W V z J n F 1 b 3 Q 7 O l s m c X V v d D t T Z W N 0 a W 9 u M S 9 D b 2 5 z d W x 0 Y T E v U 2 U g Z X h w Y W 5 k a c O z I E R h d G E u e 0 N v b H V t b j M s M j R 9 J n F 1 b 3 Q 7 L C Z x d W 9 0 O 1 N l Y 3 R p b 2 4 x L 0 N v b n N 1 b H R h M S 9 T Z S B l e H B h b m R p w 7 M g R G F 0 Y S 5 7 Q 2 9 s d W 1 u N C w y N X 0 m c X V v d D s s J n F 1 b 3 Q 7 U 2 V j d G l v b j E v Q 2 9 u c 3 V s d G E x L 1 N l I G V 4 c G F u Z G n D s y B E Y X R h L n t D b 2 x 1 b W 4 1 L D I 2 f S Z x d W 9 0 O y w m c X V v d D t T Z W N 0 a W 9 u M S 9 D b 2 5 z d W x 0 Y T E v U 2 U g Z X h w Y W 5 k a c O z I E R h d G E u e 0 N v b H V t b j Y s M j d 9 J n F 1 b 3 Q 7 L C Z x d W 9 0 O 1 N l Y 3 R p b 2 4 x L 0 N v b n N 1 b H R h M S 9 T Z S B l e H B h b m R p w 7 M g R G F 0 Y S 5 7 Q 2 9 s d W 1 u N y w y O H 0 m c X V v d D s s J n F 1 b 3 Q 7 U 2 V j d G l v b j E v Q 2 9 u c 3 V s d G E x L 1 N l I G V 4 c G F u Z G n D s y B E Y X R h L n t D b 2 x 1 b W 4 4 L D I 5 f S Z x d W 9 0 O y w m c X V v d D t T Z W N 0 a W 9 u M S 9 D b 2 5 z d W x 0 Y T E v U 2 U g Z X h w Y W 5 k a c O z I E R h d G E u e 0 N v b H V t b j k s M z B 9 J n F 1 b 3 Q 7 L C Z x d W 9 0 O 1 N l Y 3 R p b 2 4 x L 0 N v b n N 1 b H R h M S 9 T Z S B l e H B h b m R p w 7 M g R G F 0 Y S 5 7 Q 2 9 s d W 1 u M T A s M 3 0 m c X V v d D s s J n F 1 b 3 Q 7 U 2 V j d G l v b j E v Q 2 9 u c 3 V s d G E x L 1 N l I G V 4 c G F u Z G n D s y B E Y X R h L n t D b 2 x 1 b W 4 x M S w 0 f S Z x d W 9 0 O y w m c X V v d D t T Z W N 0 a W 9 u M S 9 D b 2 5 z d W x 0 Y T E v U 2 U g Z X h w Y W 5 k a c O z I E R h d G E u e 0 N v b H V t b j E y L D V 9 J n F 1 b 3 Q 7 L C Z x d W 9 0 O 1 N l Y 3 R p b 2 4 x L 0 N v b n N 1 b H R h M S 9 T Z S B l e H B h b m R p w 7 M g R G F 0 Y S 5 7 Q 2 9 s d W 1 u M T M s N n 0 m c X V v d D s s J n F 1 b 3 Q 7 U 2 V j d G l v b j E v Q 2 9 u c 3 V s d G E x L 1 N l I G V 4 c G F u Z G n D s y B E Y X R h L n t D b 2 x 1 b W 4 x N C w 3 f S Z x d W 9 0 O y w m c X V v d D t T Z W N 0 a W 9 u M S 9 D b 2 5 z d W x 0 Y T E v U 2 U g Z X h w Y W 5 k a c O z I E R h d G E u e 0 N v b H V t b j E 1 L D h 9 J n F 1 b 3 Q 7 L C Z x d W 9 0 O 1 N l Y 3 R p b 2 4 x L 0 N v b n N 1 b H R h M S 9 T Z S B l e H B h b m R p w 7 M g R G F 0 Y S 5 7 Q 2 9 s d W 1 u M T Y s O X 0 m c X V v d D s s J n F 1 b 3 Q 7 U 2 V j d G l v b j E v Q 2 9 u c 3 V s d G E x L 1 N l I G V 4 c G F u Z G n D s y B E Y X R h L n t D b 2 x 1 b W 4 x N y w x M H 0 m c X V v d D s s J n F 1 b 3 Q 7 U 2 V j d G l v b j E v Q 2 9 u c 3 V s d G E x L 1 N l I G V 4 c G F u Z G n D s y B E Y X R h L n t D b 2 x 1 b W 4 x O C w x M X 0 m c X V v d D s s J n F 1 b 3 Q 7 U 2 V j d G l v b j E v Q 2 9 u c 3 V s d G E x L 1 N l I G V 4 c G F u Z G n D s y B E Y X R h L n t D b 2 x 1 b W 4 x O S w x M n 0 m c X V v d D s s J n F 1 b 3 Q 7 U 2 V j d G l v b j E v Q 2 9 u c 3 V s d G E x L 1 N l I G V 4 c G F u Z G n D s y B E Y X R h L n t D b 2 x 1 b W 4 y M C w x N H 0 m c X V v d D s s J n F 1 b 3 Q 7 U 2 V j d G l v b j E v Q 2 9 u c 3 V s d G E x L 1 N l I G V 4 c G F u Z G n D s y B E Y X R h L n t D b 2 x 1 b W 4 y M S w x N X 0 m c X V v d D s s J n F 1 b 3 Q 7 U 2 V j d G l v b j E v Q 2 9 u c 3 V s d G E x L 1 N l I G V 4 c G F u Z G n D s y B E Y X R h L n t D b 2 x 1 b W 4 y M i w x N n 0 m c X V v d D t d L C Z x d W 9 0 O 1 J l b G F 0 a W 9 u c 2 h p c E l u Z m 8 m c X V v d D s 6 W 1 1 9 I i A v P j x F b n R y e S B U e X B l P S J C d W Z m Z X J O Z X h 0 U m V m c m V z a C I g V m F s d W U 9 I m w x I i A v P j w v U 3 R h Y m x l R W 5 0 c m l l c z 4 8 L 0 l 0 Z W 0 + P E l 0 Z W 0 + P E l 0 Z W 1 M b 2 N h d G l v b j 4 8 S X R l b V R 5 c G U + R m 9 y b X V s Y T w v S X R l b V R 5 c G U + P E l 0 Z W 1 Q Y X R o P l N l Y 3 R p b 2 4 x L 0 N v b n N 1 b H R h M S 9 P c m l n Z W 4 8 L 0 l 0 Z W 1 Q Y X R o P j w v S X R l b U x v Y 2 F 0 a W 9 u P j x T d G F i b G V F b n R y a W V z I C 8 + P C 9 J d G V t P j x J d G V t P j x J d G V t T G 9 j Y X R p b 2 4 + P E l 0 Z W 1 U e X B l P k Z v c m 1 1 b G E 8 L 0 l 0 Z W 1 U e X B l P j x J d G V t U G F 0 a D 5 T Z W N 0 a W 9 u M S 9 D b 2 5 z d W x 0 Y T E v T 3 R y Y X M l M j B j b 2 x 1 b W 5 h c y U y M H F 1 a X R h Z G F z P C 9 J d G V t U G F 0 a D 4 8 L 0 l 0 Z W 1 M b 2 N h d G l v b j 4 8 U 3 R h Y m x l R W 5 0 c m l l c y A v P j w v S X R l b T 4 8 S X R l b T 4 8 S X R l b U x v Y 2 F 0 a W 9 u P j x J d G V t V H l w Z T 5 G b 3 J t d W x h P C 9 J d G V t V H l w Z T 4 8 S X R l b V B h d G g + U 2 V j d G l v b j E v Q 2 9 u c 3 V s d G E x L 1 B l c n N v b m F s a X p h Z G E l M j B h Z 3 J l Z 2 F k Y T w v S X R l b V B h d G g + P C 9 J d G V t T G 9 j Y X R p b 2 4 + P F N 0 Y W J s Z U V u d H J p Z X M g L z 4 8 L 0 l 0 Z W 0 + P E l 0 Z W 0 + P E l 0 Z W 1 M b 2 N h d G l v b j 4 8 S X R l b V R 5 c G U + R m 9 y b X V s Y T w v S X R l b V R 5 c G U + P E l 0 Z W 1 Q Y X R o P l N l Y 3 R p b 2 4 x L 0 N v b n N 1 b H R h M S 9 D b 2 x 1 b W 5 h c y U y M H F 1 a X R h Z G F z P C 9 J d G V t U G F 0 a D 4 8 L 0 l 0 Z W 1 M b 2 N h d G l v b j 4 8 U 3 R h Y m x l R W 5 0 c m l l c y A v P j w v S X R l b T 4 8 S X R l b T 4 8 S X R l b U x v Y 2 F 0 a W 9 u P j x J d G V t V H l w Z T 5 G b 3 J t d W x h P C 9 J d G V t V H l w Z T 4 8 S X R l b V B h d G g + U 2 V j d G l v b j E v Q 2 9 u c 3 V s d G E x L 1 N l J T I w Z X h w Y W 5 k a S V D M y V C M y U y M E N 1 c 3 R v b T w v S X R l b V B h d G g + P C 9 J d G V t T G 9 j Y X R p b 2 4 + P F N 0 Y W J s Z U V u d H J p Z X M g L z 4 8 L 0 l 0 Z W 0 + P E l 0 Z W 0 + P E l 0 Z W 1 M b 2 N h d G l v b j 4 8 S X R l b V R 5 c G U + R m 9 y b X V s Y T w v S X R l b V R 5 c G U + P E l 0 Z W 1 Q Y X R o P l N l Y 3 R p b 2 4 x L 0 N v b n N 1 b H R h M S 9 G a W x h c y U y M G Z p b H R y Y W R h c z w v S X R l b V B h d G g + P C 9 J d G V t T G 9 j Y X R p b 2 4 + P F N 0 Y W J s Z U V u d H J p Z X M g L z 4 8 L 0 l 0 Z W 0 + P E l 0 Z W 0 + P E l 0 Z W 1 M b 2 N h d G l v b j 4 8 S X R l b V R 5 c G U + R m 9 y b X V s Y T w v S X R l b V R 5 c G U + P E l 0 Z W 1 Q Y X R o P l N l Y 3 R p b 2 4 x L 0 N v b n N 1 b H R h M S 9 D b 2 x 1 b W 5 h c y U y M H F 1 a X R h Z G F z M T w v S X R l b V B h d G g + P C 9 J d G V t T G 9 j Y X R p b 2 4 + P F N 0 Y W J s Z U V u d H J p Z X M g L z 4 8 L 0 l 0 Z W 0 + P E l 0 Z W 0 + P E l 0 Z W 1 M b 2 N h d G l v b j 4 8 S X R l b V R 5 c G U + R m 9 y b X V s Y T w v S X R l b V R 5 c G U + P E l 0 Z W 1 Q Y X R o P l N l Y 3 R p b 2 4 x L 0 N v b n N 1 b H R h M S 9 T Z S U y M G V 4 c G F u Z G k l Q z M l Q j M l M j B E Y X R h P C 9 J d G V t U G F 0 a D 4 8 L 0 l 0 Z W 1 M b 2 N h d G l v b j 4 8 U 3 R h Y m x l R W 5 0 c m l l c y A v P j w v S X R l b T 4 8 S X R l b T 4 8 S X R l b U x v Y 2 F 0 a W 9 u P j x J d G V t V H l w Z T 5 G b 3 J t d W x h P C 9 J d G V t V H l w Z T 4 8 S X R l b V B h d G g + U 2 V j d G l v b j E v Q 2 9 u c 3 V s d G E x L 0 Z p b G F z J T I w Z m l s d H J h Z G F z M T w v S X R l b V B h d G g + P C 9 J d G V t T G 9 j Y X R p b 2 4 + P F N 0 Y W J s Z U V u d H J p Z X M g L z 4 8 L 0 l 0 Z W 0 + P E l 0 Z W 0 + P E l 0 Z W 1 M b 2 N h d G l v b j 4 8 S X R l b V R 5 c G U + R m 9 y b X V s Y T w v S X R l b V R 5 c G U + P E l 0 Z W 1 Q Y X R o P l N l Y 3 R p b 2 4 x L 0 N v b n N 1 b H R h M S 9 D b 2 x 1 b W 5 h c y U y M H F 1 a X R h Z G F z M j w v S X R l b V B h d G g + P C 9 J d G V t T G 9 j Y X R p b 2 4 + P F N 0 Y W J s Z U V u d H J p Z X M g L z 4 8 L 0 l 0 Z W 0 + P E l 0 Z W 0 + P E l 0 Z W 1 M b 2 N h d G l v b j 4 8 S X R l b V R 5 c G U + R m 9 y b X V s Y T w v S X R l b V R 5 c G U + P E l 0 Z W 1 Q Y X R o P l N l Y 3 R p b 2 4 x L 0 N v b n N 1 b H R h M S 9 D b 2 x 1 b W 5 h c y U y M H J l b 3 J k Z W 5 h Z G F z P C 9 J d G V t U G F 0 a D 4 8 L 0 l 0 Z W 1 M b 2 N h d G l v b j 4 8 U 3 R h Y m x l R W 5 0 c m l l c y A v P j w v S X R l b T 4 8 S X R l b T 4 8 S X R l b U x v Y 2 F 0 a W 9 u P j x J d G V t V H l w Z T 5 G b 3 J t d W x h P C 9 J d G V t V H l w Z T 4 8 S X R l b V B h d G g + U 2 V j d G l v b j E v Q 2 9 u c 3 V s d G E x L 0 N v b H V t b m F z J T I w c X V p d G F k Y X M z P C 9 J d G V t U G F 0 a D 4 8 L 0 l 0 Z W 1 M b 2 N h d G l v b j 4 8 U 3 R h Y m x l R W 5 0 c m l l c y A v P j w v S X R l b T 4 8 S X R l b T 4 8 S X R l b U x v Y 2 F 0 a W 9 u P j x J d G V t V H l w Z T 5 G b 3 J t d W x h P C 9 J d G V t V H l w Z T 4 8 S X R l b V B h d G g + U 2 V j d G l v b j E v Q 2 9 u c 3 V s d G E x L 0 Z p b G F z J T I w Z W 4 l M j B i b G F u Y 2 8 l M j B l b G l t a W 5 h Z G F z P C 9 J d G V t U G F 0 a D 4 8 L 0 l 0 Z W 1 M b 2 N h d G l v b j 4 8 U 3 R h Y m x l R W 5 0 c m l l c y A v P j w v S X R l b T 4 8 S X R l b T 4 8 S X R l b U x v Y 2 F 0 a W 9 u P j x J d G V t V H l w Z T 5 G b 3 J t d W x h P C 9 J d G V t V H l w Z T 4 8 S X R l b V B h d G g + U 2 V j d G l v b j E v Q 2 9 u c 3 V s d G E x L 0 N v b H V t b m F z J T I w c X V p d G F k Y X M 0 P C 9 J d G V t U G F 0 a D 4 8 L 0 l 0 Z W 1 M b 2 N h d G l v b j 4 8 U 3 R h Y m x l R W 5 0 c m l l c y A v P j w v S X R l b T 4 8 S X R l b T 4 8 S X R l b U x v Y 2 F 0 a W 9 u P j x J d G V t V H l w Z T 5 G b 3 J t d W x h P C 9 J d G V t V H l w Z T 4 8 S X R l b V B h d G g + U 2 V j d G l v b j E v Q 2 9 u c 3 V s d G E x L 0 Z p b G F z J T I w c 3 V w Z X J p b 3 J l c y U y M H F 1 a X R h Z G F z P C 9 J d G V t U G F 0 a D 4 8 L 0 l 0 Z W 1 M b 2 N h d G l v b j 4 8 U 3 R h Y m x l R W 5 0 c m l l c y A v P j w v S X R l b T 4 8 S X R l b T 4 8 S X R l b U x v Y 2 F 0 a W 9 u P j x J d G V t V H l w Z T 5 G b 3 J t d W x h P C 9 J d G V t V H l w Z T 4 8 S X R l b V B h d G g + U 2 V j d G l v b j E v Q 2 9 u c 3 V s d G E x L 0 V u Y 2 F i Z X p h Z G 9 z J T I w c H J v b W 9 2 a W R v c z w v S X R l b V B h d G g + P C 9 J d G V t T G 9 j Y X R p b 2 4 + P F N 0 Y W J s Z U V u d H J p Z X M g L z 4 8 L 0 l 0 Z W 0 + P C 9 J d G V t c z 4 8 L 0 x v Y 2 F s U G F j a 2 F n Z U 1 l d G F k Y X R h R m l s Z T 4 W A A A A U E s F B g A A A A A A A A A A A A A A A A A A A A A A A C Y B A A A B A A A A 0 I y d 3 w E V 0 R G M e g D A T 8 K X 6 w E A A A A j x d j 3 d W f s R Z 1 Z d B + R 0 l O r A A A A A A I A A A A A A B B m A A A A A Q A A I A A A A B g 6 f n E 5 8 j F Z Z w k m s 5 a 0 O V U 9 r + 3 8 L p l v D G g y 8 v n B Z v 5 / A A A A A A 6 A A A A A A g A A I A A A A D J R f a S Y y 1 V C n B h R 0 U a A / l l P S u 1 g w C 7 o e v K F u T N I J q X d U A A A A C F f 1 D o J A j r V t D Q 4 x t U u W y K S U I f b l X H v 2 Y F o Z N M + / O K Y / 0 a 3 j i c 2 E v F H W z Y y x d F x 3 q K Q / Z Y 5 1 g 3 7 S n a 4 U r T X 8 E l o C u G X J F H T m n D b a r j c D M Z 6 Q A A A A L g n t U 9 c o W d I P 2 I C 5 w P f w q 1 c / e 6 V 0 V T C k Z Z 5 d Z j r m J R 3 K q Z l O 8 z / D S R B a h v C 9 q / h g j T V f a f w S l / B + 1 J n / 4 K e P 9 M = < / D a t a M a s h u p > 
</file>

<file path=customXml/itemProps1.xml><?xml version="1.0" encoding="utf-8"?>
<ds:datastoreItem xmlns:ds="http://schemas.openxmlformats.org/officeDocument/2006/customXml" ds:itemID="{4580665C-8357-4801-9808-5D1F40620807}">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7</vt:i4>
      </vt:variant>
    </vt:vector>
  </HeadingPairs>
  <TitlesOfParts>
    <vt:vector size="21" baseType="lpstr">
      <vt:lpstr>Resultados riesgos</vt:lpstr>
      <vt:lpstr>Resumen estado Riesgos</vt:lpstr>
      <vt:lpstr>Resultados PAAC</vt:lpstr>
      <vt:lpstr>Resultados Comp . pro</vt:lpstr>
      <vt:lpstr>1. MAPA DE RIESGOS </vt:lpstr>
      <vt:lpstr>1.1 ESTRATEGIA RIESGOS</vt:lpstr>
      <vt:lpstr>2. ANTITRAMITES</vt:lpstr>
      <vt:lpstr>2.1 ESTRAT RACIONALIZ TRAMI</vt:lpstr>
      <vt:lpstr>3. RENDICION DE CUENTAS</vt:lpstr>
      <vt:lpstr>4. ATENCION AL CIUDADANO</vt:lpstr>
      <vt:lpstr>5. TRANSPARENCIA </vt:lpstr>
      <vt:lpstr>6. INICIATIVAS</vt:lpstr>
      <vt:lpstr>7. CODIGO DE INTEGRIDAD</vt:lpstr>
      <vt:lpstr>CONTROL DE CAMBIOS REGISTROS </vt:lpstr>
      <vt:lpstr>'Resultados PAAC'!_Hlk514259072</vt:lpstr>
      <vt:lpstr>'1. MAPA DE RIESGOS '!Área_de_impresión</vt:lpstr>
      <vt:lpstr>'2. ANTITRAMITES'!Área_de_impresión</vt:lpstr>
      <vt:lpstr>'4. ATENCION AL CIUDADANO'!Área_de_impresión</vt:lpstr>
      <vt:lpstr>'5. TRANSPARENCIA '!Área_de_impresión</vt:lpstr>
      <vt:lpstr>'6. INICIATIVAS'!Área_de_impresión</vt:lpstr>
      <vt:lpstr>'7. CODIGO DE INTEGRIDAD'!Área_de_impresión</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Mariana Lara</dc:creator>
  <cp:lastModifiedBy>Usuario de Windows</cp:lastModifiedBy>
  <dcterms:created xsi:type="dcterms:W3CDTF">2018-06-21T23:07:15Z</dcterms:created>
  <dcterms:modified xsi:type="dcterms:W3CDTF">2020-10-09T21:12:54Z</dcterms:modified>
</cp:coreProperties>
</file>